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8353a\Desktop\"/>
    </mc:Choice>
  </mc:AlternateContent>
  <bookViews>
    <workbookView windowWidth="20745" windowHeight="9225" activeTab="1"/>
  </bookViews>
  <sheets>
    <sheet name="2026底表" sheetId="14" r:id="rId1"/>
    <sheet name="2026.10" sheetId="23" r:id="rId2"/>
    <sheet name="2026.11" sheetId="24" r:id="rId3"/>
    <sheet name="Sheet2" sheetId="25" r:id="rId4"/>
  </sheets>
  <externalReferences>
    <externalReference r:id="rId5"/>
  </externalReferences>
  <definedNames>
    <definedName name="_xlnm._FilterDatabase" localSheetId="0" hidden="1">'2026底表'!$AY$1:$AY$683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bh8340a</author>
  </authors>
  <commentList>
    <comment ref="A22" authorId="0">
      <text>
        <r>
          <rPr>
            <sz val="9"/>
            <rFont val="宋体"/>
            <charset val="134"/>
          </rPr>
          <t>bh8340a:
应该加上外购电量</t>
        </r>
      </text>
    </comment>
    <comment ref="AW22" authorId="0">
      <text>
        <r>
          <rPr>
            <sz val="9"/>
            <rFont val="宋体"/>
            <charset val="134"/>
          </rPr>
          <t>bh8340a:
应该加上外购电量</t>
        </r>
      </text>
    </comment>
    <comment ref="B97" authorId="0">
      <text>
        <r>
          <rPr>
            <sz val="9"/>
            <rFont val="宋体"/>
            <charset val="134"/>
          </rPr>
          <t>bh8340a:
估值</t>
        </r>
      </text>
    </comment>
    <comment ref="AX97" authorId="0">
      <text>
        <r>
          <rPr>
            <sz val="9"/>
            <rFont val="宋体"/>
            <charset val="134"/>
          </rPr>
          <t>bh8340a:
估值</t>
        </r>
      </text>
    </comment>
    <comment ref="B117" authorId="0">
      <text>
        <r>
          <rPr>
            <sz val="9"/>
            <rFont val="宋体"/>
            <charset val="134"/>
          </rPr>
          <t xml:space="preserve">bh8340a:
估值
</t>
        </r>
      </text>
    </comment>
    <comment ref="AX117" authorId="0">
      <text>
        <r>
          <rPr>
            <sz val="9"/>
            <rFont val="宋体"/>
            <charset val="134"/>
          </rPr>
          <t xml:space="preserve">bh8340a:
估值
</t>
        </r>
      </text>
    </comment>
    <comment ref="A183" authorId="0">
      <text>
        <r>
          <rPr>
            <sz val="9"/>
            <rFont val="宋体"/>
            <charset val="134"/>
          </rPr>
          <t>bh8340a:
应该加上外购电量</t>
        </r>
      </text>
    </comment>
    <comment ref="AW183" authorId="0">
      <text>
        <r>
          <rPr>
            <sz val="9"/>
            <rFont val="宋体"/>
            <charset val="134"/>
          </rPr>
          <t>bh8340a:
应该加上外购电量</t>
        </r>
      </text>
    </comment>
    <comment ref="A276" authorId="0">
      <text>
        <r>
          <rPr>
            <sz val="9"/>
            <rFont val="宋体"/>
            <charset val="134"/>
          </rPr>
          <t>jsb8841:
单价调整，</t>
        </r>
      </text>
    </comment>
    <comment ref="AW276" authorId="0">
      <text>
        <r>
          <rPr>
            <sz val="9"/>
            <rFont val="宋体"/>
            <charset val="134"/>
          </rPr>
          <t>jsb8841:
单价调整，</t>
        </r>
      </text>
    </comment>
    <comment ref="A447" authorId="0">
      <text>
        <r>
          <rPr>
            <sz val="9"/>
            <rFont val="宋体"/>
            <charset val="134"/>
          </rPr>
          <t>jsb8841:
单价更改</t>
        </r>
      </text>
    </comment>
    <comment ref="AW447" authorId="0">
      <text>
        <r>
          <rPr>
            <sz val="9"/>
            <rFont val="宋体"/>
            <charset val="134"/>
          </rPr>
          <t>jsb8841:
单价更改</t>
        </r>
      </text>
    </comment>
  </commentList>
</comments>
</file>

<file path=xl/comments2.xml><?xml version="1.0" encoding="utf-8"?>
<comments xmlns="http://schemas.openxmlformats.org/spreadsheetml/2006/main">
  <authors>
    <author>bh8340a</author>
    <author>bh8353a</author>
  </authors>
  <commentList>
    <comment ref="A22" authorId="0">
      <text>
        <r>
          <rPr>
            <sz val="9"/>
            <rFont val="宋体"/>
            <charset val="134"/>
          </rPr>
          <t>bh8340a:
应该加上外购电量</t>
        </r>
      </text>
    </comment>
    <comment ref="B97" authorId="0">
      <text>
        <r>
          <rPr>
            <sz val="9"/>
            <rFont val="宋体"/>
            <charset val="134"/>
          </rPr>
          <t>bh8340a:
估值</t>
        </r>
      </text>
    </comment>
    <comment ref="B117" authorId="0">
      <text>
        <r>
          <rPr>
            <sz val="9"/>
            <rFont val="宋体"/>
            <charset val="134"/>
          </rPr>
          <t xml:space="preserve">bh8340a:
估值
</t>
        </r>
      </text>
    </comment>
    <comment ref="A183" authorId="0">
      <text>
        <r>
          <rPr>
            <sz val="9"/>
            <rFont val="宋体"/>
            <charset val="134"/>
          </rPr>
          <t>bh8340a:
应该加上外购电量</t>
        </r>
      </text>
    </comment>
    <comment ref="A276" authorId="0">
      <text>
        <r>
          <rPr>
            <sz val="9"/>
            <rFont val="宋体"/>
            <charset val="134"/>
          </rPr>
          <t>jsb8841:
单价调整，</t>
        </r>
      </text>
    </comment>
    <comment ref="AA343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9：50#1水炉点火，14：28燃烧稳定，油枪解列。</t>
        </r>
      </text>
    </comment>
    <comment ref="A447" authorId="0">
      <text>
        <r>
          <rPr>
            <sz val="9"/>
            <rFont val="宋体"/>
            <charset val="134"/>
          </rPr>
          <t>jsb8841:
单价更改</t>
        </r>
      </text>
    </comment>
    <comment ref="AA524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点#1水炉空仓97吨</t>
        </r>
      </text>
    </comment>
  </commentList>
</comments>
</file>

<file path=xl/comments3.xml><?xml version="1.0" encoding="utf-8"?>
<comments xmlns="http://schemas.openxmlformats.org/spreadsheetml/2006/main">
  <authors>
    <author>bh8340a</author>
    <author>bh8353a</author>
  </authors>
  <commentList>
    <comment ref="A22" authorId="0">
      <text>
        <r>
          <rPr>
            <sz val="9"/>
            <rFont val="宋体"/>
            <charset val="134"/>
          </rPr>
          <t>bh8340a:
应该加上外购电量</t>
        </r>
      </text>
    </comment>
    <comment ref="B97" authorId="0">
      <text>
        <r>
          <rPr>
            <sz val="9"/>
            <rFont val="宋体"/>
            <charset val="134"/>
          </rPr>
          <t>bh8340a:
估值</t>
        </r>
      </text>
    </comment>
    <comment ref="B117" authorId="0">
      <text>
        <r>
          <rPr>
            <sz val="9"/>
            <rFont val="宋体"/>
            <charset val="134"/>
          </rPr>
          <t xml:space="preserve">bh8340a:
估值
</t>
        </r>
      </text>
    </comment>
    <comment ref="A183" authorId="0">
      <text>
        <r>
          <rPr>
            <sz val="9"/>
            <rFont val="宋体"/>
            <charset val="134"/>
          </rPr>
          <t>bh8340a:
应该加上外购电量</t>
        </r>
      </text>
    </comment>
    <comment ref="A276" authorId="0">
      <text>
        <r>
          <rPr>
            <sz val="9"/>
            <rFont val="宋体"/>
            <charset val="134"/>
          </rPr>
          <t>jsb8841:
单价调整，</t>
        </r>
      </text>
    </comment>
    <comment ref="A447" authorId="0">
      <text>
        <r>
          <rPr>
            <sz val="9"/>
            <rFont val="宋体"/>
            <charset val="134"/>
          </rPr>
          <t>jsb8841:
单价更改</t>
        </r>
      </text>
    </comment>
    <comment ref="C522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结转上月508吨</t>
        </r>
      </text>
    </comment>
    <comment ref="C524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结转上月空仓475吨</t>
        </r>
      </text>
    </comment>
  </commentList>
</comments>
</file>

<file path=xl/comments4.xml><?xml version="1.0" encoding="utf-8"?>
<comments xmlns="http://schemas.openxmlformats.org/spreadsheetml/2006/main">
  <authors>
    <author>bh8340a</author>
    <author>bh8353a</author>
    <author>Administrator</author>
  </authors>
  <commentList>
    <comment ref="A22" authorId="0">
      <text>
        <r>
          <rPr>
            <sz val="9"/>
            <rFont val="宋体"/>
            <charset val="134"/>
          </rPr>
          <t>bh8340a:
应该加上外购电量</t>
        </r>
      </text>
    </comment>
    <comment ref="B97" authorId="0">
      <text>
        <r>
          <rPr>
            <sz val="9"/>
            <rFont val="宋体"/>
            <charset val="134"/>
          </rPr>
          <t>bh8340a:
估值</t>
        </r>
      </text>
    </comment>
    <comment ref="B117" authorId="0">
      <text>
        <r>
          <rPr>
            <sz val="9"/>
            <rFont val="宋体"/>
            <charset val="134"/>
          </rPr>
          <t xml:space="preserve">bh8340a:
估值
</t>
        </r>
      </text>
    </comment>
    <comment ref="G170" authorId="0">
      <text>
        <r>
          <rPr>
            <sz val="9"/>
            <rFont val="宋体"/>
            <charset val="134"/>
          </rPr>
          <t>Administrator:
8：33#2机冲转，11：35并热网，11：43并水网。</t>
        </r>
      </text>
    </comment>
    <comment ref="L170" authorId="0">
      <text>
        <r>
          <rPr>
            <sz val="9"/>
            <rFont val="宋体"/>
            <charset val="134"/>
          </rPr>
          <t>Administrator:
12：36#2机与电网解列
19：20#3炉停炉</t>
        </r>
      </text>
    </comment>
    <comment ref="R170" authorId="0">
      <text>
        <r>
          <rPr>
            <sz val="9"/>
            <rFont val="宋体"/>
            <charset val="134"/>
          </rPr>
          <t>Administrator:
4：00#3炉点火8：30并汽，耗油9吨</t>
        </r>
      </text>
    </comment>
    <comment ref="W170" authorId="0">
      <text>
        <r>
          <rPr>
            <sz val="9"/>
            <rFont val="宋体"/>
            <charset val="134"/>
          </rPr>
          <t>Administrator:
7：40#2机冲转，9：55并电网，
10：00#2炉点火，14：25并汽，耗油7.2吨</t>
        </r>
      </text>
    </comment>
    <comment ref="Y170" authorId="0">
      <text>
        <r>
          <rPr>
            <sz val="9"/>
            <rFont val="宋体"/>
            <charset val="134"/>
          </rPr>
          <t>Administrator:
11：05#1炉解气，熄火停炉，耗油：1.8吨。</t>
        </r>
      </text>
    </comment>
    <comment ref="AA170" authorId="0">
      <text>
        <r>
          <rPr>
            <sz val="9"/>
            <rFont val="宋体"/>
            <charset val="134"/>
          </rPr>
          <t>Administrator:
14：00#1炉点火，18：35并汽</t>
        </r>
      </text>
    </comment>
    <comment ref="C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0:58#1汽炉点火</t>
        </r>
      </text>
    </comment>
    <comment ref="D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10:50#2机冲转，13:20#2机并热网，13：28并电网。</t>
        </r>
      </text>
    </comment>
    <comment ref="G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16:00：#3汽炉点火，21：55并汽，</t>
        </r>
      </text>
    </comment>
    <comment ref="H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1、6：37#1机冲转，8:40#1机并热网，9：55并电网，2、15:39#3炉解</t>
        </r>
      </text>
    </comment>
    <comment ref="I17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13：58#3机冲转，17:35#3机并网2.7:43#2机停机3.19:40#1机停机</t>
        </r>
      </text>
    </comment>
    <comment ref="J17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16:45#3汽炉点火，20：50 #3汽炉并汽。</t>
        </r>
      </text>
    </comment>
    <comment ref="K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2:20#3炉灭火</t>
        </r>
      </text>
    </comment>
    <comment ref="M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8:08#2机冲转。10：17#2机并热网。10：24并电网</t>
        </r>
      </text>
    </comment>
    <comment ref="R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7:30#3汽炉点火，12:08并汽。16:55#3汽炉点火，18：10并汽，</t>
        </r>
      </text>
    </comment>
    <comment ref="T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20:50#1汽炉粉仓烧空停炉，解汽。</t>
        </r>
      </text>
    </comment>
    <comment ref="V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18:15#1汽炉点火，22:55#1汽炉并汽23:25#3汽炉粉仓烧空解汽，23：30熄火停炉</t>
        </r>
      </text>
    </comment>
    <comment ref="Z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12:45#2蒸汽炉点火，17：35并汽</t>
        </r>
      </text>
    </comment>
    <comment ref="AD17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1:10：00#1汽炉解汽，熄火停炉。</t>
        </r>
      </text>
    </comment>
    <comment ref="AF171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13:48#1汽炉点火，18：18#1汽炉并汽</t>
        </r>
      </text>
    </comment>
    <comment ref="A183" authorId="0">
      <text>
        <r>
          <rPr>
            <sz val="9"/>
            <rFont val="宋体"/>
            <charset val="134"/>
          </rPr>
          <t>bh8340a:
应该加上外购电量</t>
        </r>
      </text>
    </comment>
    <comment ref="R230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因汽炉水炉同时点炉，记全厂总耗油量。水炉耗油3.6.</t>
        </r>
      </text>
    </comment>
    <comment ref="A276" authorId="0">
      <text>
        <r>
          <rPr>
            <sz val="9"/>
            <rFont val="宋体"/>
            <charset val="134"/>
          </rPr>
          <t>jsb8841:
单价调整，</t>
        </r>
      </text>
    </comment>
    <comment ref="F343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19:29#2水炉点火，3：16燃烧稳定，油枪解列。</t>
        </r>
      </text>
    </comment>
    <comment ref="G343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22:08#1水炉煤仓烧空停炉</t>
        </r>
      </text>
    </comment>
    <comment ref="I343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4:20#1炉点火，15:18燃烧稳定。</t>
        </r>
      </text>
    </comment>
    <comment ref="J34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10:30#1水炉煤仓烧空停炉。
22:28#2水炉煤仓烧空，停炉。</t>
        </r>
      </text>
    </comment>
    <comment ref="S343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16：22#3水炉点火，20：25停油枪接带负荷。</t>
        </r>
      </text>
    </comment>
    <comment ref="V343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23:55#3水炉煤仓烧空，停炉，</t>
        </r>
      </text>
    </comment>
    <comment ref="Y34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5:55#2水炉点火，10:56 #2水炉燃烧稳定 </t>
        </r>
      </text>
    </comment>
    <comment ref="R374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3.6吨点炉油耗记入汽炉</t>
        </r>
      </text>
    </comment>
    <comment ref="A447" authorId="0">
      <text>
        <r>
          <rPr>
            <sz val="9"/>
            <rFont val="宋体"/>
            <charset val="134"/>
          </rPr>
          <t>jsb8841:
单价更改</t>
        </r>
      </text>
    </comment>
    <comment ref="C522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#1炉点炉空仓上煤350
吨</t>
        </r>
      </text>
    </comment>
    <comment ref="F522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#4汽炉空仓上煤，26
0吨</t>
        </r>
      </text>
    </comment>
    <comment ref="G522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#3炉点炉空仓350吨</t>
        </r>
      </text>
    </comment>
    <comment ref="K522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#4炉点炉空仓补90吨煤共计350吨</t>
        </r>
      </text>
    </comment>
    <comment ref="Z522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#2炉点炉空仓215吨</t>
        </r>
      </text>
    </comment>
    <comment ref="C524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#1水炉点炉空仓200，调整到142
</t>
        </r>
      </text>
    </comment>
    <comment ref="F524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#2水炉点炉，空仓180吨</t>
        </r>
      </text>
    </comment>
    <comment ref="I524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#1水炉点炉空仓上煤160吨</t>
        </r>
      </text>
    </comment>
    <comment ref="R524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#3水炉点炉3小时，上煤未投运
</t>
        </r>
      </text>
    </comment>
    <comment ref="S524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点炉空仓记78吨，#3水炉空仓共180吨</t>
        </r>
      </text>
    </comment>
    <comment ref="Y524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#2水炉点炉煤仓存煤200</t>
        </r>
      </text>
    </comment>
    <comment ref="C528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加10月236吨</t>
        </r>
      </text>
    </comment>
    <comment ref="C530" authorId="1">
      <text>
        <r>
          <rPr>
            <b/>
            <sz val="9"/>
            <rFont val="宋体"/>
            <charset val="134"/>
          </rPr>
          <t>bh8353a:</t>
        </r>
        <r>
          <rPr>
            <sz val="9"/>
            <rFont val="宋体"/>
            <charset val="134"/>
          </rPr>
          <t xml:space="preserve">
加10月142吨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<sst xmlns="http://schemas.openxmlformats.org/spreadsheetml/2006/main" count="3378" uniqueCount="480">
  <si>
    <t>生产指标</t>
  </si>
  <si>
    <t>统计时间</t>
  </si>
  <si>
    <t>天气</t>
  </si>
  <si>
    <t>2025 
当日最低温度</t>
  </si>
  <si>
    <t>2025
当日最高温度</t>
  </si>
  <si>
    <t>2025  气象</t>
  </si>
  <si>
    <t>2026 
当日最低温度</t>
  </si>
  <si>
    <t>2026
当日最高温度</t>
  </si>
  <si>
    <t>2026  气象</t>
  </si>
  <si>
    <t>汇总</t>
  </si>
  <si>
    <t>运行方式
炉/机</t>
  </si>
  <si>
    <t>计划</t>
  </si>
  <si>
    <t>发电量
（万千万时)</t>
  </si>
  <si>
    <t xml:space="preserve">计划值 </t>
  </si>
  <si>
    <t>与计划差值</t>
  </si>
  <si>
    <t>同比差值</t>
  </si>
  <si>
    <t>上网供电量
（万千万时)</t>
  </si>
  <si>
    <t>综合厂
用电量
（万千万时)</t>
  </si>
  <si>
    <t>综合
厂用电率
（%）</t>
  </si>
  <si>
    <t xml:space="preserve">
外供汽量
(吨）</t>
  </si>
  <si>
    <t>供首站汽量
（吨）</t>
  </si>
  <si>
    <t>天然气炉
供汽量
（吨）</t>
  </si>
  <si>
    <t xml:space="preserve">同比差值 </t>
  </si>
  <si>
    <t>外供热总量
（吉焦）</t>
  </si>
  <si>
    <t>电厂耗原煤量
（吨）</t>
  </si>
  <si>
    <t>水炉耗原煤量
（吨）</t>
  </si>
  <si>
    <t>电厂耗标煤量
（吨）</t>
  </si>
  <si>
    <t>水炉耗标煤量
（吨）</t>
  </si>
  <si>
    <t>耗天然气量
（立方米）</t>
  </si>
  <si>
    <t>总自来水量
（吨）</t>
  </si>
  <si>
    <t>再生水量
（吨）</t>
  </si>
  <si>
    <t>电厂耗水量
（吨）</t>
  </si>
  <si>
    <t>耗柴油量
（吨）</t>
  </si>
  <si>
    <t>外购电量
（千万时）</t>
  </si>
  <si>
    <t>石灰石
(含水炉）（吨）</t>
  </si>
  <si>
    <t>氨水
(含水炉）
（吨）</t>
  </si>
  <si>
    <t>耗酸量
（吨）</t>
  </si>
  <si>
    <t>耗碱量
（吨）</t>
  </si>
  <si>
    <t>钢球
（吨）</t>
  </si>
  <si>
    <t>脱硫耗水量
(含水炉）
（吨）</t>
  </si>
  <si>
    <t>脱硫耗电量
(含水炉）
（千瓦时）</t>
  </si>
  <si>
    <t>高减汽量
（吨）</t>
  </si>
  <si>
    <t>粉煤灰量
（吨）</t>
  </si>
  <si>
    <t>粉煤灰成本
（元）</t>
  </si>
  <si>
    <t>石膏
（吨）</t>
  </si>
  <si>
    <t>石膏成本
（元）</t>
  </si>
  <si>
    <t>环保成本
（万元）</t>
  </si>
  <si>
    <t>直接材料
成本
（万元）</t>
  </si>
  <si>
    <t>按计划价完成</t>
  </si>
  <si>
    <t>售电收入
（万元）</t>
  </si>
  <si>
    <t>主营收入
（万元）</t>
  </si>
  <si>
    <t xml:space="preserve">
收入成本差
（万元）</t>
  </si>
  <si>
    <t>全厂热效率</t>
  </si>
  <si>
    <t>电厂部分</t>
  </si>
  <si>
    <t>热  电
联  产</t>
  </si>
  <si>
    <t>耗电量：</t>
  </si>
  <si>
    <t>kWh</t>
  </si>
  <si>
    <t>上网电量：</t>
  </si>
  <si>
    <t>厂用电率：</t>
  </si>
  <si>
    <t>#1闸门井：</t>
  </si>
  <si>
    <t>t</t>
  </si>
  <si>
    <t>中水水耗：</t>
  </si>
  <si>
    <t>耗水总量：</t>
  </si>
  <si>
    <t>发电量
（万千瓦时)</t>
  </si>
  <si>
    <t>#5 闸 门 井：</t>
  </si>
  <si>
    <t>一期消防水：</t>
  </si>
  <si>
    <t>厂内耗水量：</t>
  </si>
  <si>
    <t>产汽量：</t>
  </si>
  <si>
    <t>南网供汽量：</t>
  </si>
  <si>
    <t>脱硫耗水量：</t>
  </si>
  <si>
    <t>耗氨水量：</t>
  </si>
  <si>
    <t>耗石灰石量：</t>
  </si>
  <si>
    <t>耗柴油量：</t>
  </si>
  <si>
    <t>耗酸量：</t>
  </si>
  <si>
    <t>耗碱量：</t>
  </si>
  <si>
    <t>热网补水量：</t>
  </si>
  <si>
    <t>水耗分析：</t>
  </si>
  <si>
    <t>#2首站消防水直补653吨</t>
  </si>
  <si>
    <t>上网供电量
（万千瓦时)</t>
  </si>
  <si>
    <t>水  炉</t>
  </si>
  <si>
    <t>供热量：</t>
  </si>
  <si>
    <t>GJ</t>
  </si>
  <si>
    <t>耗 水 量：</t>
  </si>
  <si>
    <t>#1首站</t>
  </si>
  <si>
    <t>耗汽总量：</t>
  </si>
  <si>
    <t>循环水热量：</t>
  </si>
  <si>
    <t>东区采暖补水：</t>
  </si>
  <si>
    <t>综合厂
用电量
（万千瓦时)</t>
  </si>
  <si>
    <t>#2首站</t>
  </si>
  <si>
    <t>西区采暖补水：</t>
  </si>
  <si>
    <t>燃气炉</t>
  </si>
  <si>
    <t>供汽量：</t>
  </si>
  <si>
    <t>耗 电 量：</t>
  </si>
  <si>
    <t>耗天然气量：</t>
  </si>
  <si>
    <t>m3</t>
  </si>
  <si>
    <t>汽 炉
蒸 汽 量</t>
  </si>
  <si>
    <t>#1蒸汽炉：</t>
  </si>
  <si>
    <t>#2蒸汽炉：</t>
  </si>
  <si>
    <t>#3蒸汽炉：</t>
  </si>
  <si>
    <t>#4蒸汽炉：</t>
  </si>
  <si>
    <t>水炉供热量</t>
  </si>
  <si>
    <t>#1热水炉：</t>
  </si>
  <si>
    <t>#2热水炉：</t>
  </si>
  <si>
    <t>#3热水炉：</t>
  </si>
  <si>
    <t>#1煤棚</t>
  </si>
  <si>
    <t xml:space="preserve">进煤： 汽运  车 吨   </t>
  </si>
  <si>
    <t>昨存煤：</t>
  </si>
  <si>
    <t>进煤：</t>
  </si>
  <si>
    <t>耗煤：</t>
  </si>
  <si>
    <t>现存煤：</t>
  </si>
  <si>
    <t>#2煤棚</t>
  </si>
  <si>
    <t>进煤：汽运    车  吨                                                （2026.10.21）集团代存煤2443吨</t>
  </si>
  <si>
    <t xml:space="preserve">
供汽量
(吨）
</t>
  </si>
  <si>
    <t>外购电</t>
  </si>
  <si>
    <t>汽炉热值</t>
  </si>
  <si>
    <t>水炉热值</t>
  </si>
  <si>
    <t>南网商业
供气量</t>
  </si>
  <si>
    <t>水炉再生水</t>
  </si>
  <si>
    <t>供热量
（吉焦）</t>
  </si>
  <si>
    <t>耗原煤量
（吨）</t>
  </si>
  <si>
    <t>耗标煤量
（吨）</t>
  </si>
  <si>
    <t>入炉煤热值
（kJ/kg）</t>
  </si>
  <si>
    <t>#1闸门井水量</t>
  </si>
  <si>
    <t>#5闸门井水量</t>
  </si>
  <si>
    <t>电厂再生水量
（吨）</t>
  </si>
  <si>
    <t>石灰石
（吨）</t>
  </si>
  <si>
    <t>氨水
（吨）</t>
  </si>
  <si>
    <t>脱硫耗水量
（吨）</t>
  </si>
  <si>
    <t>脱硫耗电量
（千瓦时）</t>
  </si>
  <si>
    <t>煤价差异
影响成本
（万元）</t>
  </si>
  <si>
    <t>同比差异</t>
  </si>
  <si>
    <t>与计划比
差异</t>
  </si>
  <si>
    <t>原煤成本价
（元）</t>
  </si>
  <si>
    <t>标煤成本价
（元）</t>
  </si>
  <si>
    <t>差值</t>
  </si>
  <si>
    <t>热分摊比%</t>
  </si>
  <si>
    <t>发电水耗
（t/万kwh)</t>
  </si>
  <si>
    <t>供热水耗
(t/GJ)</t>
  </si>
  <si>
    <t>发电煤耗
(gce/kwh)</t>
  </si>
  <si>
    <t>供热煤耗
（kgce/GJ)</t>
  </si>
  <si>
    <t>高加运行</t>
  </si>
  <si>
    <t>给水温度</t>
  </si>
  <si>
    <t>给水焓值</t>
  </si>
  <si>
    <t>锅炉蒸发量</t>
  </si>
  <si>
    <t>蒸汽锅炉热效率</t>
  </si>
  <si>
    <t>空仓上煤量</t>
  </si>
  <si>
    <t>水炉</t>
  </si>
  <si>
    <t>炉侧供热量
（吉焦）</t>
  </si>
  <si>
    <t xml:space="preserve">耗原煤量
（吨）
</t>
  </si>
  <si>
    <t>水炉耗水量
（吨）</t>
  </si>
  <si>
    <t>水炉再生水量
（吨）</t>
  </si>
  <si>
    <t>水炉耗电量
（万千瓦时）</t>
  </si>
  <si>
    <t>脱硫耗电量
（千万时）</t>
  </si>
  <si>
    <t>收入
（万元）</t>
  </si>
  <si>
    <t>收入成本差
（万元)</t>
  </si>
  <si>
    <t>与计划比差异</t>
  </si>
  <si>
    <t>热水锅炉热效率</t>
  </si>
  <si>
    <t>供汽量
（吨）</t>
  </si>
  <si>
    <t>耗水量
（吨）</t>
  </si>
  <si>
    <t>耗电量
（万千瓦时)</t>
  </si>
  <si>
    <t>耗天燃气量
（吨）</t>
  </si>
  <si>
    <t>成本
（万元）</t>
  </si>
  <si>
    <t>首站耗汽量
（吨）</t>
  </si>
  <si>
    <t>首站耗电量
（万千瓦时)</t>
  </si>
  <si>
    <t>首站
耗水总量
（吨）</t>
  </si>
  <si>
    <t>消1051中2646</t>
  </si>
  <si>
    <t>消1555中5345</t>
  </si>
  <si>
    <t>消653中4337</t>
  </si>
  <si>
    <t>首站供热量
（吉焦）</t>
  </si>
  <si>
    <t>循环水热量
（吉焦）</t>
  </si>
  <si>
    <t>首站耗电量
（万千万时)</t>
  </si>
  <si>
    <t>#3首站</t>
  </si>
  <si>
    <t>首站耗水量
（吨）</t>
  </si>
  <si>
    <t>#1、3首站供热量
（吉焦）</t>
  </si>
  <si>
    <t>香水湾</t>
  </si>
  <si>
    <t>2026年表计热量</t>
  </si>
  <si>
    <t>结算热量</t>
  </si>
  <si>
    <t>2026年</t>
  </si>
  <si>
    <t>东环供热总量</t>
  </si>
  <si>
    <t>南环供热总量</t>
  </si>
  <si>
    <t>#1锅炉蒸发量</t>
  </si>
  <si>
    <t>#2锅炉蒸发量</t>
  </si>
  <si>
    <t>#3锅炉蒸发量</t>
  </si>
  <si>
    <t>#4锅炉蒸发量</t>
  </si>
  <si>
    <t>当日总蒸发量</t>
  </si>
  <si>
    <t>#1号水炉供热量</t>
  </si>
  <si>
    <t>#2号水炉供热量</t>
  </si>
  <si>
    <t>#3号水炉供热量</t>
  </si>
  <si>
    <t>水炉供热总量</t>
  </si>
  <si>
    <t>水炉本体表计供热量</t>
  </si>
  <si>
    <t>东南热量与1、3首站差</t>
  </si>
  <si>
    <t>车队油库存油</t>
  </si>
  <si>
    <t>车队进油总量</t>
  </si>
  <si>
    <t>车队耗油总量</t>
  </si>
  <si>
    <t>空仓上煤原煤量</t>
  </si>
  <si>
    <t>空仓上煤标煤量</t>
  </si>
  <si>
    <t>上煤原煤量</t>
  </si>
  <si>
    <t>上原煤量</t>
  </si>
  <si>
    <t>上煤标煤量</t>
  </si>
  <si>
    <t>煤仓存煤</t>
  </si>
  <si>
    <t>日期</t>
  </si>
  <si>
    <t>耗煤量</t>
  </si>
  <si>
    <t>上网电量</t>
  </si>
  <si>
    <t>AC</t>
  </si>
  <si>
    <t>晴          西北风4级</t>
  </si>
  <si>
    <t>晴          西北风3级</t>
  </si>
  <si>
    <t>晴          南风3级</t>
  </si>
  <si>
    <t>晴          西南风3级</t>
  </si>
  <si>
    <t>多云        西南风3级</t>
  </si>
  <si>
    <t>阴~多云      西北风3级</t>
  </si>
  <si>
    <t>晴          北风5级</t>
  </si>
  <si>
    <t>晴          北风3级</t>
  </si>
  <si>
    <t>阴          西南风2级</t>
  </si>
  <si>
    <t>晴          北风4级</t>
  </si>
  <si>
    <t>阴-晴       西南风3级</t>
  </si>
  <si>
    <t>晴          西南风2级</t>
  </si>
  <si>
    <t>阴-多云      东南风3级</t>
  </si>
  <si>
    <t>小雨-多云    南风3级</t>
  </si>
  <si>
    <t>多云-小雨    南风3级</t>
  </si>
  <si>
    <t>多云
北风5级</t>
  </si>
  <si>
    <t>阴
北风6级</t>
  </si>
  <si>
    <t>晴转多云
东北风4级</t>
  </si>
  <si>
    <t>晴
北风4级</t>
  </si>
  <si>
    <t>晴
北风5级</t>
  </si>
  <si>
    <t>阴
北风3级</t>
  </si>
  <si>
    <t>阴转小雨
西风3级</t>
  </si>
  <si>
    <t>多云转晴
西北风4级</t>
  </si>
  <si>
    <t>晴
北风3级</t>
  </si>
  <si>
    <t>多云转阴
南风4级</t>
  </si>
  <si>
    <t>多云转小雨
西南风5级</t>
  </si>
  <si>
    <t>阵雨转小雨
东北风4级</t>
  </si>
  <si>
    <t>多云
西北风4级</t>
  </si>
  <si>
    <t>晴 
西北风3级</t>
  </si>
  <si>
    <t>晴
南风1级</t>
  </si>
  <si>
    <t>多云转雷阵雨
南风2级</t>
  </si>
  <si>
    <t>阴转多云
西北风3级</t>
  </si>
  <si>
    <t>晴
西北风3级</t>
  </si>
  <si>
    <t>晴
西风3级</t>
  </si>
  <si>
    <t>晴
西南风4级</t>
  </si>
  <si>
    <t>晴
南风5级</t>
  </si>
  <si>
    <t>阴
南风1级</t>
  </si>
  <si>
    <t>多云
南风1级</t>
  </si>
  <si>
    <t>雾
南风3级</t>
  </si>
  <si>
    <t>晴
西风1级</t>
  </si>
  <si>
    <t>多云转小雨
南风2级</t>
  </si>
  <si>
    <t>雾霾转阴
西北风1级</t>
  </si>
  <si>
    <t>多云
东南风3级</t>
  </si>
  <si>
    <t>阴小雨转大雨
南风5级</t>
  </si>
  <si>
    <t>阴转多云
东北风2级</t>
  </si>
  <si>
    <t>阴
东风1级</t>
  </si>
  <si>
    <t>小雨转晴 
西北风5级</t>
  </si>
  <si>
    <t>多云
南风3级</t>
  </si>
  <si>
    <t>阴转晴
南风3级</t>
  </si>
  <si>
    <t>阴转晴
东北风3级</t>
  </si>
  <si>
    <t>多云转晴
北风4级</t>
  </si>
  <si>
    <t>晴
北风6级</t>
  </si>
  <si>
    <t>多云
南风2级</t>
  </si>
  <si>
    <t>轻度雾霾转阴</t>
  </si>
  <si>
    <t>24℃</t>
  </si>
  <si>
    <t>14℃</t>
  </si>
  <si>
    <t>西北风1级</t>
  </si>
  <si>
    <t>多云</t>
  </si>
  <si>
    <t>21℃</t>
  </si>
  <si>
    <t>16℃</t>
  </si>
  <si>
    <t>东南风3级</t>
  </si>
  <si>
    <t>阴偶有小雨转大雨</t>
  </si>
  <si>
    <t>23℃</t>
  </si>
  <si>
    <t>15℃</t>
  </si>
  <si>
    <t>南风5级</t>
  </si>
  <si>
    <t>阴转多云</t>
  </si>
  <si>
    <t>13℃</t>
  </si>
  <si>
    <t>东北风2级</t>
  </si>
  <si>
    <t>阴</t>
  </si>
  <si>
    <t>20℃</t>
  </si>
  <si>
    <t>东风1级</t>
  </si>
  <si>
    <t>计划值</t>
  </si>
  <si>
    <t>外供汽量
(吨）</t>
  </si>
  <si>
    <t>收入成本差
（万元）</t>
  </si>
  <si>
    <t>日 期：</t>
  </si>
  <si>
    <t>北海热电厂（热电联产）能效表</t>
  </si>
  <si>
    <t>指   标</t>
  </si>
  <si>
    <t>单 位</t>
  </si>
  <si>
    <t>当 日</t>
  </si>
  <si>
    <t>昨 日</t>
  </si>
  <si>
    <t>同 期</t>
  </si>
  <si>
    <t>计 划</t>
  </si>
  <si>
    <t>与同期差</t>
  </si>
  <si>
    <t>与计划差</t>
  </si>
  <si>
    <t>运行方式</t>
  </si>
  <si>
    <t>—</t>
  </si>
  <si>
    <t>——</t>
  </si>
  <si>
    <t>发电量</t>
  </si>
  <si>
    <t>万千瓦时</t>
  </si>
  <si>
    <t>累计发电量</t>
  </si>
  <si>
    <t>售电量</t>
  </si>
  <si>
    <t>.</t>
  </si>
  <si>
    <t>累计售电量</t>
  </si>
  <si>
    <t>综合厂用电率</t>
  </si>
  <si>
    <t>%</t>
  </si>
  <si>
    <t>供汽量</t>
  </si>
  <si>
    <t>吨</t>
  </si>
  <si>
    <t>累计供汽量</t>
  </si>
  <si>
    <t>供热量</t>
  </si>
  <si>
    <t>吉焦</t>
  </si>
  <si>
    <t>累计供热量</t>
  </si>
  <si>
    <t>耗原煤量</t>
  </si>
  <si>
    <t>累计耗原煤量</t>
  </si>
  <si>
    <t>标煤量</t>
  </si>
  <si>
    <t>供汽量
(吨）</t>
  </si>
  <si>
    <t>累计标煤量</t>
  </si>
  <si>
    <t>电厂耗水量</t>
  </si>
  <si>
    <t>再生水用量</t>
  </si>
  <si>
    <t>-</t>
  </si>
  <si>
    <t>#1闸门井用水量</t>
  </si>
  <si>
    <t>累计电厂耗水</t>
  </si>
  <si>
    <t>主营收入</t>
  </si>
  <si>
    <t>万元</t>
  </si>
  <si>
    <t>累计主营收入</t>
  </si>
  <si>
    <t>直接材料成本</t>
  </si>
  <si>
    <t>累计直接材料成本</t>
  </si>
  <si>
    <t>当日销售利润</t>
  </si>
  <si>
    <t>月累计销售利润</t>
  </si>
  <si>
    <t>热效率（热电联产）</t>
  </si>
  <si>
    <t>锅炉运行热效率</t>
  </si>
  <si>
    <t>发电量/供热量</t>
  </si>
  <si>
    <t>千瓦时/吉焦</t>
  </si>
  <si>
    <t>累计发电量/供热量</t>
  </si>
  <si>
    <t>上煤量</t>
  </si>
  <si>
    <t>累计上煤量</t>
  </si>
  <si>
    <t xml:space="preserve">简要分析：
1：与同期相比，发电量减少 0万千瓦时，售电量 减少 0 万千瓦时，供热量减少0 吉焦，耗原煤量减少0 吨。                                                                                                     
2：与计划比：发电量减少 0万千瓦时，售电量减少 0  万千瓦时，供热量减少 0 吉焦，耗原煤量减少0吨。 </t>
  </si>
  <si>
    <t>1： 14：54#1机解列电网，14：56热网解列，打闸停机;15：40#1汽炉解汽，本班耗油8.1t，停炉原因，效率偏高。</t>
  </si>
  <si>
    <t>北海热电厂水炉能效表</t>
  </si>
  <si>
    <t>累计原煤量</t>
  </si>
  <si>
    <t>外购电量
（万千万时）</t>
  </si>
  <si>
    <t>耗电量</t>
  </si>
  <si>
    <t>万千万时</t>
  </si>
  <si>
    <t>累计耗电量</t>
  </si>
  <si>
    <t>耗水量</t>
  </si>
  <si>
    <t>累计耗水量</t>
  </si>
  <si>
    <t>简要分析：
1：较同期供热量 减少 1082  吉焦，耗原煤 减少 67   吨，销售利润增加 2  万元。</t>
  </si>
  <si>
    <t>1：较同期供热量 减少 0  吉焦，耗原煤 减少 0   吨，销售利润减少 0  万元。</t>
  </si>
  <si>
    <t>北海热电厂</t>
  </si>
  <si>
    <t>本期</t>
  </si>
  <si>
    <t>同期</t>
  </si>
  <si>
    <t>月累计</t>
  </si>
  <si>
    <t>总耗水量</t>
  </si>
  <si>
    <t>其中：电厂耗水量</t>
  </si>
  <si>
    <t>水炉耗水</t>
  </si>
  <si>
    <t>1#首站补水量</t>
  </si>
  <si>
    <t>2#首站补水量</t>
  </si>
  <si>
    <t>外购电量</t>
  </si>
  <si>
    <t>北海热电厂汽炉</t>
  </si>
  <si>
    <t>项目</t>
  </si>
  <si>
    <t>计量单位</t>
  </si>
  <si>
    <t>当日</t>
  </si>
  <si>
    <t>解释说明</t>
  </si>
  <si>
    <t>万kWh</t>
  </si>
  <si>
    <t>原煤耗量</t>
  </si>
  <si>
    <t>标煤耗量</t>
  </si>
  <si>
    <t>其中：电厂外购电量</t>
  </si>
  <si>
    <t>耗酸量</t>
  </si>
  <si>
    <t>耗碱量</t>
  </si>
  <si>
    <t>耗油量</t>
  </si>
  <si>
    <t>耗氨水量</t>
  </si>
  <si>
    <t>耗石灰石粉量</t>
  </si>
  <si>
    <t>运行汽炉数</t>
  </si>
  <si>
    <t>台</t>
  </si>
  <si>
    <t>运行汽轮机数</t>
  </si>
  <si>
    <t>主设备启停情况</t>
  </si>
  <si>
    <t>突发情况说明</t>
  </si>
  <si>
    <t>北海热电厂水炉</t>
  </si>
  <si>
    <t>运行水炉数</t>
  </si>
  <si>
    <t>供热公司</t>
  </si>
  <si>
    <t>校核</t>
  </si>
  <si>
    <t>北海电厂供汽量</t>
  </si>
  <si>
    <t>北海1#首站</t>
  </si>
  <si>
    <t>北海2#首站</t>
  </si>
  <si>
    <t>北海水炉</t>
  </si>
  <si>
    <t>补水量</t>
  </si>
  <si>
    <t>热效率
热电联产</t>
  </si>
  <si>
    <t>1#水炉</t>
  </si>
  <si>
    <t>一炉</t>
  </si>
  <si>
    <t>煤仓存原煤量   汽炉</t>
  </si>
  <si>
    <t>煤仓存标煤量   汽炉</t>
  </si>
  <si>
    <t>煤仓存原煤量   水炉</t>
  </si>
  <si>
    <t>煤仓存标煤量   水炉</t>
  </si>
  <si>
    <t xml:space="preserve"> </t>
  </si>
  <si>
    <t>汽炉</t>
  </si>
  <si>
    <t>水炉减煤66吨，煤仓存煤196吨。</t>
  </si>
  <si>
    <t>北海热电厂2026年9月28-10月4日耗水量外购电量统计表</t>
  </si>
  <si>
    <t>合计</t>
  </si>
  <si>
    <t>自来水（吨）</t>
  </si>
  <si>
    <t>外购电量（千瓦时）</t>
  </si>
  <si>
    <t>北海热电厂2026年10月5-11日耗水量外购电量统计表</t>
  </si>
  <si>
    <t>耗水量（吨）</t>
  </si>
  <si>
    <t>本周：耗水1809吨，同比减少743吨，耗电45000kwh，同比减少16800kwh，主要原因是启动前准备同期早于今年。</t>
  </si>
  <si>
    <t>北海热电厂2026年10月12-18日耗水量外购电量统计表</t>
  </si>
  <si>
    <t>北海热电厂2026年10月19-25日耗水量外购电量统计表</t>
  </si>
  <si>
    <t>今年</t>
  </si>
  <si>
    <t>E</t>
  </si>
  <si>
    <t>晴
西北风5级</t>
  </si>
  <si>
    <t>晴
南风4级</t>
  </si>
  <si>
    <t>晴
南风3级</t>
  </si>
  <si>
    <t>多云转晴
西风3级</t>
  </si>
  <si>
    <t>多云转阴
西风3级</t>
  </si>
  <si>
    <t>多云转晴
西风4级</t>
  </si>
  <si>
    <t>雾
西北风5级</t>
  </si>
  <si>
    <t>晴
南风2级</t>
  </si>
  <si>
    <t>雾转晴
西风4级</t>
  </si>
  <si>
    <t>晴
东南风2级</t>
  </si>
  <si>
    <t>晴转多云
西南风3级</t>
  </si>
  <si>
    <t>阴
西北风5级</t>
  </si>
  <si>
    <t>晴
西南风2级</t>
  </si>
  <si>
    <t>霾
西南风4级</t>
  </si>
  <si>
    <t>阴转雨夹雪
北风5级</t>
  </si>
  <si>
    <t>多云转阴
西南风5级</t>
  </si>
  <si>
    <t>多云转晴
西北风5级</t>
  </si>
  <si>
    <t>#1炉</t>
  </si>
  <si>
    <t>#1炉#2机</t>
  </si>
  <si>
    <t>#1#3炉#2机</t>
  </si>
  <si>
    <t>#1炉
#1#2机</t>
  </si>
  <si>
    <t>#1炉#3机</t>
  </si>
  <si>
    <t>#1#3炉
#3机</t>
  </si>
  <si>
    <t>#1#4炉
#3机</t>
  </si>
  <si>
    <t>#1#4炉
#2#3机</t>
  </si>
  <si>
    <t>#1#3#4炉
#2#3机</t>
  </si>
  <si>
    <t>#3#4炉
#2#3机</t>
  </si>
  <si>
    <t>#1#2#4炉
#2#3机</t>
  </si>
  <si>
    <t>#2#4炉
#2#3机</t>
  </si>
  <si>
    <t>简要分析：
1：较同期供热量 减少 0  吉焦，耗原煤 减少 0   吨，销售利润减少 0  万元。</t>
  </si>
  <si>
    <t>#1,#2炉</t>
  </si>
  <si>
    <t>#2炉</t>
  </si>
  <si>
    <t>#1、2炉</t>
  </si>
  <si>
    <t>#3水炉</t>
  </si>
  <si>
    <t>#2水炉</t>
  </si>
  <si>
    <t>汽炉加煤256吨，煤仓存煤0吨。</t>
  </si>
  <si>
    <t>2024 
当日最低温度</t>
  </si>
  <si>
    <t>2024
当日最高温度</t>
  </si>
  <si>
    <t>2024  气象</t>
  </si>
  <si>
    <t>小雨转晴
西南风2级</t>
  </si>
  <si>
    <t>多云转晴西北风5-6级</t>
  </si>
  <si>
    <t>多云转晴西北风3级</t>
  </si>
  <si>
    <t>多云
北风4级</t>
  </si>
  <si>
    <t>晴
微风</t>
  </si>
  <si>
    <t>多云
西南风2级</t>
  </si>
  <si>
    <t>多云
西南风4级</t>
  </si>
  <si>
    <t>阴
西南风4级</t>
  </si>
  <si>
    <t>晴
西风2级</t>
  </si>
  <si>
    <t>多云
西南风3级</t>
  </si>
  <si>
    <t>小雨
西南风3级</t>
  </si>
  <si>
    <t>雾
东北风4级</t>
  </si>
  <si>
    <t>晴
东北风4级</t>
  </si>
  <si>
    <t>晴
东北风5级</t>
  </si>
  <si>
    <t>多云
西风2级</t>
  </si>
  <si>
    <t>晴
东北风3级</t>
  </si>
  <si>
    <t>中雨
西北风5级</t>
  </si>
  <si>
    <t>小雪转阴
西北风6级</t>
  </si>
  <si>
    <t>多云
西北风6级</t>
  </si>
  <si>
    <t>多云
西北风7级</t>
  </si>
  <si>
    <t>晴转多云
西北风4级</t>
  </si>
  <si>
    <t>#3炉#3机</t>
  </si>
  <si>
    <t>#1#3炉#3机</t>
  </si>
  <si>
    <t>#1#3炉
#2#3机</t>
  </si>
  <si>
    <t>#1#2#3炉#2#3机</t>
  </si>
  <si>
    <t>#2#3炉
#2#3机</t>
  </si>
  <si>
    <t>一炉一机</t>
  </si>
  <si>
    <t>二炉二机</t>
  </si>
  <si>
    <t>二炉二机/一炉一机</t>
  </si>
  <si>
    <t>三炉二机</t>
  </si>
  <si>
    <t>四炉三机</t>
  </si>
  <si>
    <t xml:space="preserve">运行方式 </t>
  </si>
  <si>
    <t>(煤折）标煤量
（吨）</t>
  </si>
  <si>
    <t xml:space="preserve">简要分析：
1：与同期相比，受运行方式影响，发电量减少 36 万千瓦时，售电量 减少 27  万千瓦时，供热量减少 6090  吉焦，耗原煤量减少 457   吨，利润同比减少 1 万元。                                                                                                     
2：与计划比：发电量减少 133 万千瓦时，售电量减少 106  万千瓦时，供热量减少 23335  吉焦，耗原煤量减少 1241   吨，利润减少 81 万元。 </t>
  </si>
  <si>
    <t>1;13:48#1汽炉点火，18：18#1汽炉并汽</t>
  </si>
  <si>
    <t>简要分析：
1：较同期供热量 减少 92  吉焦，耗原煤 减少 72   吨，销售利润增加 9  万元。</t>
  </si>
  <si>
    <t>1:5:55#2水炉点火，10:56 #2水炉燃烧稳定</t>
  </si>
  <si>
    <t>13:48#1汽炉点火，18：18#1汽炉并汽</t>
  </si>
  <si>
    <t>#2#3水炉</t>
  </si>
  <si>
    <t>2025年表计热量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</si>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</sst>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m&quot;月&quot;d&quot;日&quot;"/>
    <numFmt numFmtId="177" formatCode="_ * #,##0.00_ ;_ * \-#,##0.00_ ;_ * \-??_ ;_ @_ "/>
    <numFmt numFmtId="178" formatCode="0_ "/>
    <numFmt numFmtId="179" formatCode="0_);[Red]\(0\)"/>
    <numFmt numFmtId="180" formatCode="0.00_ "/>
    <numFmt numFmtId="181" formatCode="0.0_ "/>
    <numFmt numFmtId="182" formatCode="0_);\(0\)"/>
    <numFmt numFmtId="183" formatCode="0.00_);\(0.00\)"/>
    <numFmt numFmtId="184" formatCode="0.0%"/>
    <numFmt numFmtId="185" formatCode="yyyy&quot;年&quot;m&quot;月&quot;d&quot;日&quot;;@"/>
    <numFmt numFmtId="186" formatCode="0.0000_ "/>
  </numFmts>
  <fonts count="50"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1"/>
      <color indexed="8"/>
      <name val="宋体"/>
      <charset val="134"/>
    </font>
    <font>
      <sz val="11"/>
      <name val="宋体"/>
      <charset val="134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b/>
      <sz val="11"/>
      <color indexed="10"/>
      <name val="宋体"/>
      <charset val="134"/>
    </font>
    <font>
      <b/>
      <sz val="11"/>
      <color indexed="54"/>
      <name val="宋体"/>
      <charset val="134"/>
    </font>
    <font>
      <b/>
      <sz val="11"/>
      <color indexed="17"/>
      <name val="宋体"/>
      <charset val="134"/>
    </font>
    <font>
      <b/>
      <sz val="16"/>
      <color rgb="FFFF0000"/>
      <name val="黑体"/>
      <charset val="134"/>
    </font>
    <font>
      <b/>
      <sz val="11"/>
      <color rgb="FFFF0000"/>
      <name val="仿宋_GB2312"/>
      <charset val="134"/>
    </font>
    <font>
      <b/>
      <sz val="11"/>
      <color indexed="10"/>
      <name val="仿宋_GB2312"/>
      <charset val="134"/>
    </font>
    <font>
      <sz val="11"/>
      <color rgb="FFFF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2"/>
      <color rgb="FFFF0000"/>
      <name val="宋体"/>
      <charset val="134"/>
    </font>
    <font>
      <b/>
      <sz val="11"/>
      <color indexed="30"/>
      <name val="宋体"/>
      <charset val="134"/>
    </font>
    <font>
      <sz val="9"/>
      <name val="宋体"/>
      <charset val="134"/>
    </font>
    <font>
      <b/>
      <sz val="12"/>
      <color rgb="FFFF0000"/>
      <name val="宋体"/>
      <charset val="134"/>
      <scheme val="minor"/>
    </font>
    <font>
      <b/>
      <sz val="11"/>
      <color rgb="FF13742F"/>
      <name val="仿宋_GB2312"/>
      <charset val="134"/>
    </font>
    <font>
      <b/>
      <sz val="11"/>
      <name val="仿宋_GB2312"/>
      <charset val="134"/>
    </font>
    <font>
      <b/>
      <sz val="11"/>
      <color rgb="FF13742F"/>
      <name val="宋体"/>
      <charset val="134"/>
    </font>
    <font>
      <sz val="16"/>
      <color theme="1"/>
      <name val="黑体"/>
      <charset val="134"/>
    </font>
    <font>
      <sz val="11"/>
      <color theme="1"/>
      <name val="楷体_GB2312"/>
      <charset val="134"/>
    </font>
    <font>
      <b/>
      <sz val="14"/>
      <color rgb="FF000000"/>
      <name val="仿宋"/>
      <charset val="134"/>
    </font>
    <font>
      <sz val="11"/>
      <color theme="1"/>
      <name val="仿宋_GB2312"/>
      <charset val="134"/>
    </font>
    <font>
      <sz val="11"/>
      <color indexed="8"/>
      <name val="仿宋_GB2312"/>
      <charset val="134"/>
    </font>
    <font>
      <sz val="12"/>
      <name val="宋体"/>
      <charset val="134"/>
    </font>
    <font>
      <sz val="10"/>
      <color rgb="FF000000"/>
      <name val="微软雅黑"/>
      <charset val="134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0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sz val="11"/>
      <color indexed="8"/>
      <name val="宋体"/>
      <charset val="0"/>
    </font>
    <font>
      <b/>
      <sz val="9"/>
      <name val="宋体"/>
      <charset val="134"/>
    </font>
    <font>
      <sz val="9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C4D9D0"/>
        <bgColor indexed="64"/>
      </patternFill>
    </fill>
    <fill>
      <patternFill patternType="solid">
        <fgColor theme="5" tint="0.799951170384838"/>
        <bgColor indexed="26"/>
      </patternFill>
    </fill>
    <fill>
      <patternFill patternType="solid">
        <fgColor rgb="FFC4D9D0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31"/>
        <bgColor indexed="3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23"/>
      </patternFill>
    </fill>
    <fill>
      <patternFill patternType="solid">
        <fgColor indexed="42"/>
        <bgColor indexed="26"/>
      </patternFill>
    </fill>
    <fill>
      <patternFill patternType="solid">
        <fgColor indexed="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3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799951170384838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15"/>
        <bgColor indexed="64"/>
      </patternFill>
    </fill>
    <fill>
      <patternFill patternType="solid">
        <fgColor indexed="13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indexed="9"/>
        <bgColor indexed="23"/>
      </patternFill>
    </fill>
    <fill>
      <patternFill patternType="solid">
        <fgColor indexed="27"/>
        <bgColor indexed="26"/>
      </patternFill>
    </fill>
    <fill>
      <patternFill patternType="solid">
        <fgColor indexed="27"/>
        <bgColor indexed="34"/>
      </patternFill>
    </fill>
    <fill>
      <patternFill patternType="solid">
        <fgColor indexed="26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4">
    <xf numFmtId="176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6" borderId="37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41" borderId="40" applyNumberFormat="0" applyAlignment="0" applyProtection="0">
      <alignment vertical="center"/>
    </xf>
    <xf numFmtId="0" fontId="39" fillId="4" borderId="41" applyNumberFormat="0" applyAlignment="0" applyProtection="0">
      <alignment vertical="center"/>
    </xf>
    <xf numFmtId="0" fontId="40" fillId="4" borderId="40" applyNumberFormat="0" applyAlignment="0" applyProtection="0">
      <alignment vertical="center"/>
    </xf>
    <xf numFmtId="0" fontId="41" fillId="42" borderId="42" applyNumberFormat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177" fontId="28" fillId="0" borderId="0" applyFill="0" applyBorder="0" applyProtection="0">
      <alignment vertical="center"/>
    </xf>
    <xf numFmtId="176" fontId="28" fillId="0" borderId="0" applyBorder="0">
      <alignment vertical="center"/>
    </xf>
    <xf numFmtId="176" fontId="28" fillId="0" borderId="0" applyBorder="0">
      <alignment vertical="center"/>
    </xf>
    <xf numFmtId="0" fontId="28" fillId="0" borderId="0" applyBorder="0">
      <alignment vertical="center"/>
    </xf>
    <xf numFmtId="0" fontId="0" fillId="0" borderId="0" applyBorder="0">
      <alignment vertical="center"/>
    </xf>
  </cellStyleXfs>
  <cellXfs count="611">
    <xf numFmtId="176" fontId="0" fillId="0" borderId="0" xfId="0">
      <alignment vertical="center"/>
    </xf>
    <xf numFmtId="0" fontId="0" fillId="0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NumberFormat="1" applyFont="1" applyFill="1" applyAlignment="1" applyProtection="1">
      <alignment horizontal="center" vertical="center"/>
      <protection locked="0"/>
    </xf>
    <xf numFmtId="0" fontId="0" fillId="2" borderId="0" xfId="0" applyNumberFormat="1" applyFont="1" applyFill="1" applyAlignment="1" applyProtection="1">
      <alignment horizontal="center" vertical="center"/>
      <protection locked="0"/>
    </xf>
    <xf numFmtId="0" fontId="2" fillId="0" borderId="0" xfId="0" applyNumberFormat="1" applyFont="1" applyFill="1" applyAlignment="1" applyProtection="1">
      <alignment horizontal="center" vertical="center" wrapText="1"/>
      <protection locked="0"/>
    </xf>
    <xf numFmtId="0" fontId="2" fillId="0" borderId="0" xfId="0" applyNumberFormat="1" applyFont="1" applyFill="1" applyAlignment="1" applyProtection="1">
      <alignment horizontal="center" vertical="center"/>
      <protection locked="0"/>
    </xf>
    <xf numFmtId="178" fontId="0" fillId="0" borderId="0" xfId="0" applyNumberFormat="1" applyFont="1" applyFill="1" applyAlignment="1" applyProtection="1">
      <alignment horizontal="center" vertical="center"/>
      <protection locked="0"/>
    </xf>
    <xf numFmtId="0" fontId="0" fillId="3" borderId="0" xfId="0" applyNumberFormat="1" applyFont="1" applyFill="1" applyAlignment="1" applyProtection="1">
      <alignment horizontal="center" vertical="center"/>
      <protection locked="0"/>
    </xf>
    <xf numFmtId="0" fontId="1" fillId="3" borderId="0" xfId="0" applyNumberFormat="1" applyFont="1" applyFill="1" applyAlignment="1" applyProtection="1">
      <alignment horizontal="center" vertical="center"/>
      <protection locked="0"/>
    </xf>
    <xf numFmtId="178" fontId="0" fillId="3" borderId="0" xfId="0" applyNumberFormat="1" applyFont="1" applyFill="1" applyAlignment="1" applyProtection="1">
      <alignment horizontal="center" vertical="center"/>
      <protection locked="0"/>
    </xf>
    <xf numFmtId="178" fontId="1" fillId="3" borderId="0" xfId="0" applyNumberFormat="1" applyFont="1" applyFill="1" applyAlignment="1" applyProtection="1">
      <alignment horizontal="center" vertical="center"/>
      <protection locked="0"/>
    </xf>
    <xf numFmtId="0" fontId="0" fillId="4" borderId="0" xfId="0" applyNumberFormat="1" applyFont="1" applyFill="1" applyAlignment="1" applyProtection="1">
      <alignment horizontal="center" vertical="center"/>
      <protection locked="0"/>
    </xf>
    <xf numFmtId="0" fontId="1" fillId="4" borderId="0" xfId="0" applyNumberFormat="1" applyFont="1" applyFill="1" applyAlignment="1" applyProtection="1">
      <alignment horizontal="center" vertical="center"/>
      <protection locked="0"/>
    </xf>
    <xf numFmtId="0" fontId="0" fillId="5" borderId="0" xfId="0" applyNumberFormat="1" applyFont="1" applyFill="1" applyAlignment="1" applyProtection="1">
      <alignment horizontal="center" vertical="center"/>
      <protection locked="0"/>
    </xf>
    <xf numFmtId="0" fontId="0" fillId="6" borderId="0" xfId="0" applyNumberFormat="1" applyFont="1" applyFill="1" applyAlignment="1" applyProtection="1">
      <alignment horizontal="center" vertical="center"/>
      <protection locked="0"/>
    </xf>
    <xf numFmtId="0" fontId="3" fillId="2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NumberFormat="1" applyFont="1" applyFill="1" applyAlignment="1" applyProtection="1">
      <alignment horizontal="center" vertical="center"/>
      <protection locked="0"/>
    </xf>
    <xf numFmtId="0" fontId="2" fillId="4" borderId="0" xfId="0" applyNumberFormat="1" applyFont="1" applyFill="1" applyAlignment="1" applyProtection="1">
      <alignment horizontal="center" vertical="center"/>
      <protection locked="0"/>
    </xf>
    <xf numFmtId="178" fontId="2" fillId="4" borderId="0" xfId="0" applyNumberFormat="1" applyFont="1" applyFill="1" applyAlignment="1" applyProtection="1">
      <alignment horizontal="center" vertical="center"/>
      <protection locked="0"/>
    </xf>
    <xf numFmtId="176" fontId="0" fillId="0" borderId="0" xfId="0" applyProtection="1">
      <alignment vertical="center"/>
      <protection locked="0"/>
    </xf>
    <xf numFmtId="0" fontId="3" fillId="7" borderId="0" xfId="0" applyNumberFormat="1" applyFont="1" applyFill="1" applyAlignment="1" applyProtection="1">
      <alignment horizontal="center"/>
      <protection locked="0"/>
    </xf>
    <xf numFmtId="0" fontId="3" fillId="8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Alignment="1" applyProtection="1">
      <alignment horizontal="right" vertical="center"/>
      <protection locked="0"/>
    </xf>
    <xf numFmtId="0" fontId="5" fillId="9" borderId="1" xfId="0" applyNumberFormat="1" applyFont="1" applyFill="1" applyBorder="1" applyAlignment="1" applyProtection="1">
      <alignment horizontal="center" vertical="center"/>
      <protection locked="0"/>
    </xf>
    <xf numFmtId="0" fontId="5" fillId="8" borderId="1" xfId="0" applyNumberFormat="1" applyFont="1" applyFill="1" applyBorder="1" applyAlignment="1" applyProtection="1">
      <alignment horizontal="center" vertical="center"/>
      <protection locked="0"/>
    </xf>
    <xf numFmtId="176" fontId="5" fillId="0" borderId="2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178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10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NumberFormat="1" applyFont="1" applyFill="1" applyBorder="1" applyAlignment="1">
      <alignment horizontal="center" vertical="center" wrapText="1"/>
    </xf>
    <xf numFmtId="176" fontId="0" fillId="0" borderId="0" xfId="0" applyFill="1" applyProtection="1">
      <alignment vertical="center"/>
      <protection locked="0"/>
    </xf>
    <xf numFmtId="179" fontId="5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6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 applyProtection="1">
      <alignment horizontal="right" vertical="center"/>
      <protection locked="0"/>
    </xf>
    <xf numFmtId="0" fontId="6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/>
      <protection locked="0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4" xfId="0" applyNumberFormat="1" applyFont="1" applyFill="1" applyBorder="1" applyAlignment="1" applyProtection="1">
      <alignment horizontal="center" vertical="center" wrapText="1"/>
      <protection locked="0"/>
    </xf>
    <xf numFmtId="179" fontId="5" fillId="12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12" borderId="2" xfId="0" applyNumberFormat="1" applyFont="1" applyFill="1" applyBorder="1" applyAlignment="1">
      <alignment horizontal="center" vertical="center" wrapText="1"/>
    </xf>
    <xf numFmtId="0" fontId="5" fillId="13" borderId="4" xfId="0" applyNumberFormat="1" applyFont="1" applyFill="1" applyBorder="1" applyAlignment="1" applyProtection="1">
      <alignment horizontal="center" vertical="center" wrapText="1"/>
      <protection locked="0"/>
    </xf>
    <xf numFmtId="179" fontId="5" fillId="8" borderId="1" xfId="50" applyNumberFormat="1" applyFont="1" applyFill="1" applyBorder="1" applyAlignment="1" applyProtection="1">
      <alignment horizontal="center" vertical="center" wrapText="1"/>
      <protection locked="0"/>
    </xf>
    <xf numFmtId="178" fontId="5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 applyProtection="1">
      <alignment horizontal="right" vertical="center" wrapText="1"/>
      <protection locked="0"/>
    </xf>
    <xf numFmtId="178" fontId="3" fillId="0" borderId="3" xfId="0" applyNumberFormat="1" applyFont="1" applyFill="1" applyBorder="1" applyAlignment="1" applyProtection="1">
      <alignment horizontal="center" vertical="center"/>
      <protection locked="0"/>
    </xf>
    <xf numFmtId="179" fontId="6" fillId="14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0" xfId="0" applyNumberFormat="1" applyFont="1" applyFill="1" applyBorder="1" applyAlignment="1">
      <alignment horizontal="center" vertical="center" wrapText="1"/>
    </xf>
    <xf numFmtId="9" fontId="5" fillId="15" borderId="1" xfId="3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Alignment="1" applyProtection="1">
      <alignment horizontal="right" vertical="center"/>
      <protection locked="0"/>
    </xf>
    <xf numFmtId="0" fontId="5" fillId="13" borderId="1" xfId="0" applyNumberFormat="1" applyFont="1" applyFill="1" applyBorder="1" applyAlignment="1" applyProtection="1">
      <alignment horizontal="center" vertical="center" wrapText="1"/>
      <protection locked="0"/>
    </xf>
    <xf numFmtId="179" fontId="5" fillId="14" borderId="1" xfId="50" applyNumberFormat="1" applyFont="1" applyFill="1" applyBorder="1" applyAlignment="1" applyProtection="1">
      <alignment horizontal="center" vertical="center"/>
      <protection locked="0"/>
    </xf>
    <xf numFmtId="0" fontId="5" fillId="0" borderId="2" xfId="0" applyNumberFormat="1" applyFont="1" applyFill="1" applyBorder="1" applyAlignment="1">
      <alignment horizontal="center" vertical="center"/>
    </xf>
    <xf numFmtId="179" fontId="5" fillId="14" borderId="1" xfId="0" applyNumberFormat="1" applyFont="1" applyFill="1" applyBorder="1" applyAlignment="1" applyProtection="1">
      <alignment horizontal="center" vertical="center"/>
      <protection locked="0"/>
    </xf>
    <xf numFmtId="179" fontId="5" fillId="16" borderId="1" xfId="0" applyNumberFormat="1" applyFont="1" applyFill="1" applyBorder="1" applyAlignment="1" applyProtection="1">
      <alignment horizontal="center" vertical="center"/>
      <protection locked="0"/>
    </xf>
    <xf numFmtId="17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5" fillId="14" borderId="1" xfId="0" applyNumberFormat="1" applyFont="1" applyFill="1" applyBorder="1" applyAlignment="1" applyProtection="1">
      <alignment horizontal="center" vertical="center"/>
      <protection locked="0"/>
    </xf>
    <xf numFmtId="9" fontId="3" fillId="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NumberFormat="1" applyFont="1" applyFill="1" applyBorder="1" applyAlignment="1" applyProtection="1">
      <alignment horizontal="center" vertical="center"/>
      <protection locked="0"/>
    </xf>
    <xf numFmtId="180" fontId="5" fillId="0" borderId="2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 applyProtection="1">
      <alignment vertical="center"/>
      <protection locked="0"/>
    </xf>
    <xf numFmtId="10" fontId="5" fillId="0" borderId="2" xfId="0" applyNumberFormat="1" applyFont="1" applyFill="1" applyBorder="1" applyAlignment="1">
      <alignment horizontal="center" vertical="center"/>
    </xf>
    <xf numFmtId="178" fontId="5" fillId="0" borderId="11" xfId="51" applyNumberFormat="1" applyFont="1" applyFill="1" applyBorder="1" applyAlignment="1">
      <alignment horizontal="center" vertical="center"/>
    </xf>
    <xf numFmtId="178" fontId="5" fillId="0" borderId="2" xfId="0" applyNumberFormat="1" applyFont="1" applyFill="1" applyBorder="1" applyAlignment="1">
      <alignment horizontal="center" vertical="center"/>
    </xf>
    <xf numFmtId="0" fontId="5" fillId="13" borderId="12" xfId="0" applyNumberFormat="1" applyFont="1" applyFill="1" applyBorder="1" applyAlignment="1" applyProtection="1">
      <alignment horizontal="center" vertical="center" wrapText="1"/>
      <protection locked="0"/>
    </xf>
    <xf numFmtId="179" fontId="5" fillId="17" borderId="1" xfId="50" applyNumberFormat="1" applyFont="1" applyFill="1" applyBorder="1" applyAlignment="1" applyProtection="1">
      <alignment horizontal="center" vertical="center"/>
      <protection locked="0"/>
    </xf>
    <xf numFmtId="178" fontId="5" fillId="0" borderId="13" xfId="51" applyNumberFormat="1" applyFont="1" applyFill="1" applyBorder="1" applyAlignment="1">
      <alignment horizontal="center" vertical="center"/>
    </xf>
    <xf numFmtId="178" fontId="5" fillId="16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Alignment="1" applyProtection="1">
      <alignment horizontal="right" vertical="center"/>
      <protection locked="0"/>
    </xf>
    <xf numFmtId="178" fontId="5" fillId="0" borderId="2" xfId="51" applyNumberFormat="1" applyFont="1" applyFill="1" applyBorder="1" applyAlignment="1">
      <alignment horizontal="center" vertical="center"/>
    </xf>
    <xf numFmtId="178" fontId="5" fillId="0" borderId="13" xfId="0" applyNumberFormat="1" applyFont="1" applyFill="1" applyBorder="1" applyAlignment="1">
      <alignment horizontal="center" vertical="center"/>
    </xf>
    <xf numFmtId="178" fontId="5" fillId="0" borderId="14" xfId="51" applyNumberFormat="1" applyFont="1" applyFill="1" applyBorder="1" applyAlignment="1">
      <alignment horizontal="center" vertical="center"/>
    </xf>
    <xf numFmtId="0" fontId="5" fillId="18" borderId="1" xfId="0" applyNumberFormat="1" applyFont="1" applyFill="1" applyBorder="1" applyAlignment="1" applyProtection="1">
      <alignment horizontal="center" vertical="center" wrapText="1"/>
      <protection locked="0"/>
    </xf>
    <xf numFmtId="178" fontId="5" fillId="14" borderId="1" xfId="0" applyNumberFormat="1" applyFont="1" applyFill="1" applyBorder="1" applyAlignment="1" applyProtection="1">
      <alignment horizontal="center" vertical="center"/>
      <protection locked="0"/>
    </xf>
    <xf numFmtId="178" fontId="5" fillId="13" borderId="1" xfId="0" applyNumberFormat="1" applyFont="1" applyFill="1" applyBorder="1" applyAlignment="1" applyProtection="1">
      <alignment horizontal="center" vertical="center" wrapText="1"/>
      <protection locked="0"/>
    </xf>
    <xf numFmtId="181" fontId="5" fillId="13" borderId="1" xfId="0" applyNumberFormat="1" applyFont="1" applyFill="1" applyBorder="1" applyAlignment="1" applyProtection="1">
      <alignment horizontal="center" vertical="center"/>
      <protection locked="0"/>
    </xf>
    <xf numFmtId="182" fontId="5" fillId="0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78" fontId="5" fillId="13" borderId="1" xfId="0" applyNumberFormat="1" applyFont="1" applyFill="1" applyBorder="1" applyAlignment="1" applyProtection="1">
      <alignment horizontal="center" vertical="center"/>
      <protection locked="0"/>
    </xf>
    <xf numFmtId="178" fontId="4" fillId="0" borderId="3" xfId="0" applyNumberFormat="1" applyFont="1" applyFill="1" applyBorder="1" applyAlignment="1">
      <alignment horizontal="center" vertical="center"/>
    </xf>
    <xf numFmtId="178" fontId="0" fillId="0" borderId="0" xfId="0" applyNumberFormat="1" applyFont="1" applyFill="1" applyAlignment="1" applyProtection="1">
      <alignment horizontal="right" vertical="center"/>
      <protection locked="0"/>
    </xf>
    <xf numFmtId="178" fontId="5" fillId="14" borderId="15" xfId="0" applyNumberFormat="1" applyFont="1" applyFill="1" applyBorder="1" applyAlignment="1" applyProtection="1">
      <alignment horizontal="center" vertical="center"/>
      <protection locked="0"/>
    </xf>
    <xf numFmtId="0" fontId="5" fillId="13" borderId="16" xfId="0" applyNumberFormat="1" applyFont="1" applyFill="1" applyBorder="1" applyAlignment="1" applyProtection="1">
      <alignment horizontal="center" vertical="center" wrapText="1"/>
      <protection locked="0"/>
    </xf>
    <xf numFmtId="179" fontId="5" fillId="13" borderId="17" xfId="0" applyNumberFormat="1" applyFont="1" applyFill="1" applyBorder="1" applyAlignment="1" applyProtection="1">
      <alignment horizontal="center" vertical="center"/>
      <protection locked="0"/>
    </xf>
    <xf numFmtId="0" fontId="5" fillId="13" borderId="18" xfId="0" applyNumberFormat="1" applyFont="1" applyFill="1" applyBorder="1" applyAlignment="1" applyProtection="1">
      <alignment horizontal="center" vertical="center" wrapText="1"/>
      <protection locked="0"/>
    </xf>
    <xf numFmtId="179" fontId="6" fillId="14" borderId="1" xfId="0" applyNumberFormat="1" applyFont="1" applyFill="1" applyBorder="1" applyAlignment="1" applyProtection="1">
      <alignment horizontal="center" vertical="center"/>
      <protection locked="0"/>
    </xf>
    <xf numFmtId="0" fontId="5" fillId="14" borderId="15" xfId="0" applyNumberFormat="1" applyFont="1" applyFill="1" applyBorder="1" applyAlignment="1" applyProtection="1">
      <alignment horizontal="center" vertical="center"/>
      <protection locked="0"/>
    </xf>
    <xf numFmtId="179" fontId="5" fillId="14" borderId="1" xfId="50" applyNumberFormat="1" applyFont="1" applyFill="1" applyBorder="1" applyAlignment="1" applyProtection="1">
      <alignment horizontal="center" vertical="center" wrapText="1"/>
      <protection locked="0"/>
    </xf>
    <xf numFmtId="179" fontId="5" fillId="14" borderId="1" xfId="0" applyNumberFormat="1" applyFont="1" applyFill="1" applyBorder="1" applyAlignment="1" applyProtection="1">
      <alignment horizontal="center" vertical="center" wrapText="1"/>
      <protection locked="0"/>
    </xf>
    <xf numFmtId="183" fontId="5" fillId="14" borderId="15" xfId="0" applyNumberFormat="1" applyFont="1" applyFill="1" applyBorder="1" applyAlignment="1" applyProtection="1">
      <alignment horizontal="center" vertical="center"/>
      <protection locked="0"/>
    </xf>
    <xf numFmtId="178" fontId="7" fillId="0" borderId="2" xfId="0" applyNumberFormat="1" applyFont="1" applyFill="1" applyBorder="1" applyAlignment="1">
      <alignment horizontal="center" vertical="center"/>
    </xf>
    <xf numFmtId="179" fontId="5" fillId="13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13" borderId="14" xfId="0" applyNumberFormat="1" applyFont="1" applyFill="1" applyBorder="1" applyAlignment="1" applyProtection="1">
      <alignment horizontal="center" vertical="center" wrapText="1"/>
      <protection locked="0"/>
    </xf>
    <xf numFmtId="184" fontId="5" fillId="0" borderId="2" xfId="0" applyNumberFormat="1" applyFont="1" applyFill="1" applyBorder="1" applyAlignment="1">
      <alignment horizontal="center" vertical="center"/>
    </xf>
    <xf numFmtId="0" fontId="5" fillId="13" borderId="11" xfId="0" applyNumberFormat="1" applyFont="1" applyFill="1" applyBorder="1" applyAlignment="1" applyProtection="1">
      <alignment horizontal="center" vertical="center" wrapText="1"/>
      <protection locked="0"/>
    </xf>
    <xf numFmtId="9" fontId="5" fillId="0" borderId="2" xfId="0" applyNumberFormat="1" applyFont="1" applyFill="1" applyBorder="1" applyAlignment="1">
      <alignment horizontal="center" vertical="center"/>
    </xf>
    <xf numFmtId="0" fontId="8" fillId="0" borderId="19" xfId="0" applyNumberFormat="1" applyFont="1" applyFill="1" applyBorder="1" applyAlignment="1">
      <alignment horizontal="center" vertical="center"/>
    </xf>
    <xf numFmtId="0" fontId="8" fillId="0" borderId="20" xfId="0" applyNumberFormat="1" applyFont="1" applyFill="1" applyBorder="1" applyAlignment="1">
      <alignment horizontal="center" vertical="center"/>
    </xf>
    <xf numFmtId="0" fontId="5" fillId="13" borderId="1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3" xfId="0" applyNumberFormat="1" applyFont="1" applyFill="1" applyBorder="1" applyAlignment="1">
      <alignment horizontal="center" vertical="center"/>
    </xf>
    <xf numFmtId="0" fontId="5" fillId="19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20" borderId="1" xfId="0" applyNumberFormat="1" applyFont="1" applyFill="1" applyBorder="1" applyAlignment="1" applyProtection="1">
      <alignment horizontal="center" vertical="center"/>
      <protection locked="0"/>
    </xf>
    <xf numFmtId="0" fontId="6" fillId="20" borderId="2" xfId="0" applyNumberFormat="1" applyFont="1" applyFill="1" applyBorder="1" applyAlignment="1">
      <alignment horizontal="center" vertical="center"/>
    </xf>
    <xf numFmtId="0" fontId="5" fillId="9" borderId="4" xfId="0" applyNumberFormat="1" applyFont="1" applyFill="1" applyBorder="1" applyAlignment="1" applyProtection="1">
      <alignment horizontal="center" vertical="center" wrapText="1"/>
      <protection locked="0"/>
    </xf>
    <xf numFmtId="178" fontId="8" fillId="0" borderId="2" xfId="0" applyNumberFormat="1" applyFont="1" applyFill="1" applyBorder="1" applyAlignment="1">
      <alignment horizontal="center" vertical="center" wrapText="1"/>
    </xf>
    <xf numFmtId="0" fontId="9" fillId="0" borderId="3" xfId="0" applyNumberFormat="1" applyFont="1" applyFill="1" applyBorder="1" applyAlignment="1">
      <alignment horizontal="left" wrapText="1"/>
    </xf>
    <xf numFmtId="179" fontId="6" fillId="7" borderId="1" xfId="0" applyNumberFormat="1" applyFont="1" applyFill="1" applyBorder="1" applyAlignment="1" applyProtection="1">
      <alignment horizontal="center" vertical="center" wrapText="1"/>
      <protection locked="0"/>
    </xf>
    <xf numFmtId="178" fontId="6" fillId="0" borderId="2" xfId="0" applyNumberFormat="1" applyFont="1" applyFill="1" applyBorder="1" applyAlignment="1">
      <alignment horizontal="center" vertical="center" wrapText="1"/>
    </xf>
    <xf numFmtId="0" fontId="10" fillId="0" borderId="3" xfId="0" applyNumberFormat="1" applyFont="1" applyFill="1" applyBorder="1" applyAlignment="1">
      <alignment horizontal="distributed" vertical="center"/>
    </xf>
    <xf numFmtId="179" fontId="5" fillId="15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0" xfId="0" applyNumberFormat="1" applyFont="1" applyFill="1" applyBorder="1" applyAlignment="1">
      <alignment horizontal="center" vertical="center"/>
    </xf>
    <xf numFmtId="0" fontId="5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" xfId="0" applyNumberFormat="1" applyFont="1" applyFill="1" applyBorder="1" applyAlignment="1">
      <alignment horizontal="distributed" vertical="center"/>
    </xf>
    <xf numFmtId="0" fontId="11" fillId="0" borderId="10" xfId="0" applyNumberFormat="1" applyFont="1" applyFill="1" applyBorder="1" applyAlignment="1">
      <alignment horizontal="distributed" vertical="center"/>
    </xf>
    <xf numFmtId="178" fontId="2" fillId="0" borderId="10" xfId="0" applyNumberFormat="1" applyFont="1" applyFill="1" applyBorder="1" applyAlignment="1">
      <alignment horizontal="center" vertical="center"/>
    </xf>
    <xf numFmtId="179" fontId="5" fillId="9" borderId="1" xfId="0" applyNumberFormat="1" applyFont="1" applyFill="1" applyBorder="1" applyAlignment="1" applyProtection="1">
      <alignment horizontal="center" vertical="center"/>
      <protection locked="0"/>
    </xf>
    <xf numFmtId="0" fontId="5" fillId="7" borderId="1" xfId="0" applyNumberFormat="1" applyFont="1" applyFill="1" applyBorder="1" applyAlignment="1" applyProtection="1">
      <alignment horizontal="center" vertical="center"/>
      <protection locked="0"/>
    </xf>
    <xf numFmtId="31" fontId="5" fillId="0" borderId="10" xfId="0" applyNumberFormat="1" applyFont="1" applyFill="1" applyBorder="1" applyAlignment="1" applyProtection="1">
      <alignment vertical="center" wrapText="1"/>
      <protection locked="0"/>
    </xf>
    <xf numFmtId="0" fontId="5" fillId="0" borderId="21" xfId="0" applyNumberFormat="1" applyFont="1" applyFill="1" applyBorder="1" applyAlignment="1" applyProtection="1">
      <alignment vertical="center" wrapText="1"/>
      <protection locked="0"/>
    </xf>
    <xf numFmtId="185" fontId="5" fillId="0" borderId="21" xfId="0" applyNumberFormat="1" applyFont="1" applyFill="1" applyBorder="1" applyAlignment="1" applyProtection="1">
      <alignment horizontal="right" vertical="center" wrapText="1"/>
      <protection locked="0"/>
    </xf>
    <xf numFmtId="0" fontId="5" fillId="0" borderId="21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NumberFormat="1" applyFont="1" applyFill="1" applyBorder="1" applyAlignment="1" applyProtection="1">
      <alignment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178" fontId="3" fillId="0" borderId="3" xfId="0" applyNumberFormat="1" applyFont="1" applyFill="1" applyBorder="1" applyAlignment="1" applyProtection="1">
      <alignment horizontal="center" vertical="center" wrapText="1"/>
    </xf>
    <xf numFmtId="185" fontId="3" fillId="0" borderId="3" xfId="0" applyNumberFormat="1" applyFont="1" applyFill="1" applyBorder="1" applyAlignment="1" applyProtection="1">
      <alignment horizontal="center" vertical="center" wrapText="1"/>
    </xf>
    <xf numFmtId="185" fontId="3" fillId="0" borderId="2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Protection="1">
      <alignment vertical="center"/>
      <protection locked="0"/>
    </xf>
    <xf numFmtId="178" fontId="0" fillId="0" borderId="0" xfId="0" applyNumberFormat="1" applyFill="1" applyProtection="1">
      <alignment vertical="center"/>
      <protection locked="0"/>
    </xf>
    <xf numFmtId="178" fontId="3" fillId="21" borderId="3" xfId="0" applyNumberFormat="1" applyFont="1" applyFill="1" applyBorder="1" applyAlignment="1" applyProtection="1">
      <alignment horizontal="center" vertical="center" wrapText="1"/>
    </xf>
    <xf numFmtId="178" fontId="3" fillId="0" borderId="3" xfId="0" applyNumberFormat="1" applyFont="1" applyFill="1" applyBorder="1" applyAlignment="1" applyProtection="1">
      <alignment horizontal="center" vertical="center"/>
    </xf>
    <xf numFmtId="179" fontId="5" fillId="22" borderId="1" xfId="0" applyNumberFormat="1" applyFont="1" applyFill="1" applyBorder="1" applyAlignment="1" applyProtection="1">
      <alignment horizontal="center" vertical="center"/>
      <protection locked="0"/>
    </xf>
    <xf numFmtId="9" fontId="3" fillId="0" borderId="3" xfId="0" applyNumberFormat="1" applyFont="1" applyFill="1" applyBorder="1" applyAlignment="1" applyProtection="1">
      <alignment horizontal="center" vertical="center"/>
    </xf>
    <xf numFmtId="9" fontId="3" fillId="0" borderId="3" xfId="0" applyNumberFormat="1" applyFont="1" applyFill="1" applyBorder="1" applyAlignment="1" applyProtection="1">
      <alignment horizontal="center" vertical="center" wrapText="1"/>
    </xf>
    <xf numFmtId="9" fontId="0" fillId="0" borderId="0" xfId="0" applyNumberFormat="1" applyFill="1" applyProtection="1">
      <alignment vertical="center"/>
      <protection locked="0"/>
    </xf>
    <xf numFmtId="9" fontId="0" fillId="0" borderId="0" xfId="0" applyNumberFormat="1" applyFont="1" applyFill="1" applyAlignment="1" applyProtection="1">
      <alignment horizontal="center" vertical="center"/>
      <protection locked="0"/>
    </xf>
    <xf numFmtId="0" fontId="10" fillId="0" borderId="3" xfId="0" applyNumberFormat="1" applyFont="1" applyFill="1" applyBorder="1" applyAlignment="1">
      <alignment vertical="center"/>
    </xf>
    <xf numFmtId="0" fontId="10" fillId="0" borderId="3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Alignment="1" applyProtection="1">
      <alignment horizontal="center" vertical="center"/>
    </xf>
    <xf numFmtId="179" fontId="5" fillId="7" borderId="1" xfId="50" applyNumberFormat="1" applyFont="1" applyFill="1" applyBorder="1" applyAlignment="1" applyProtection="1">
      <alignment horizontal="center" vertical="center"/>
      <protection locked="0"/>
    </xf>
    <xf numFmtId="179" fontId="5" fillId="7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3" xfId="0" applyNumberFormat="1" applyFont="1" applyFill="1" applyBorder="1" applyAlignment="1">
      <alignment horizontal="center" vertical="center"/>
    </xf>
    <xf numFmtId="178" fontId="6" fillId="0" borderId="3" xfId="0" applyNumberFormat="1" applyFont="1" applyFill="1" applyBorder="1" applyAlignment="1">
      <alignment horizontal="center" vertical="center"/>
    </xf>
    <xf numFmtId="0" fontId="6" fillId="0" borderId="10" xfId="0" applyNumberFormat="1" applyFont="1" applyFill="1" applyBorder="1" applyAlignment="1">
      <alignment horizontal="center" vertical="center"/>
    </xf>
    <xf numFmtId="0" fontId="5" fillId="9" borderId="15" xfId="0" applyNumberFormat="1" applyFont="1" applyFill="1" applyBorder="1" applyAlignment="1" applyProtection="1">
      <alignment horizontal="center" vertical="center" wrapText="1"/>
      <protection locked="0"/>
    </xf>
    <xf numFmtId="179" fontId="5" fillId="7" borderId="1" xfId="0" applyNumberFormat="1" applyFont="1" applyFill="1" applyBorder="1" applyAlignment="1" applyProtection="1">
      <alignment horizontal="center" vertical="center" wrapText="1"/>
      <protection locked="0"/>
    </xf>
    <xf numFmtId="178" fontId="5" fillId="0" borderId="3" xfId="0" applyNumberFormat="1" applyFont="1" applyFill="1" applyBorder="1" applyAlignment="1">
      <alignment horizontal="center" vertical="center"/>
    </xf>
    <xf numFmtId="178" fontId="5" fillId="0" borderId="10" xfId="0" applyNumberFormat="1" applyFont="1" applyFill="1" applyBorder="1" applyAlignment="1">
      <alignment horizontal="center" vertical="center"/>
    </xf>
    <xf numFmtId="178" fontId="12" fillId="0" borderId="0" xfId="0" applyNumberFormat="1" applyFont="1" applyFill="1" applyBorder="1" applyAlignment="1" applyProtection="1">
      <alignment horizontal="right" vertical="center" wrapText="1"/>
      <protection locked="0"/>
    </xf>
    <xf numFmtId="178" fontId="5" fillId="9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3" xfId="0" applyNumberFormat="1" applyFont="1" applyFill="1" applyBorder="1" applyAlignment="1" applyProtection="1">
      <alignment horizontal="center" vertical="center"/>
      <protection locked="0"/>
    </xf>
    <xf numFmtId="178" fontId="0" fillId="0" borderId="3" xfId="0" applyNumberFormat="1" applyFont="1" applyFill="1" applyBorder="1" applyAlignment="1" applyProtection="1">
      <alignment horizontal="center" vertical="center"/>
    </xf>
    <xf numFmtId="178" fontId="0" fillId="0" borderId="3" xfId="0" applyNumberFormat="1" applyFont="1" applyFill="1" applyBorder="1" applyAlignment="1" applyProtection="1">
      <alignment vertical="center"/>
    </xf>
    <xf numFmtId="0" fontId="0" fillId="0" borderId="3" xfId="0" applyNumberFormat="1" applyFont="1" applyFill="1" applyBorder="1" applyAlignment="1" applyProtection="1">
      <alignment vertical="center"/>
    </xf>
    <xf numFmtId="0" fontId="0" fillId="0" borderId="3" xfId="0" applyNumberFormat="1" applyFont="1" applyFill="1" applyBorder="1" applyAlignment="1" applyProtection="1">
      <alignment horizontal="center" vertical="center"/>
    </xf>
    <xf numFmtId="176" fontId="4" fillId="0" borderId="3" xfId="0" applyNumberFormat="1" applyFont="1" applyFill="1" applyBorder="1" applyAlignment="1">
      <alignment horizontal="left" vertical="top" wrapText="1"/>
    </xf>
    <xf numFmtId="176" fontId="0" fillId="0" borderId="3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Alignment="1" applyProtection="1">
      <alignment horizontal="left" vertical="top" wrapText="1"/>
      <protection locked="0"/>
    </xf>
    <xf numFmtId="0" fontId="6" fillId="21" borderId="2" xfId="0" applyNumberFormat="1" applyFont="1" applyFill="1" applyBorder="1" applyAlignment="1">
      <alignment horizontal="center" vertical="center"/>
    </xf>
    <xf numFmtId="0" fontId="4" fillId="23" borderId="3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Alignment="1" applyProtection="1">
      <alignment horizontal="left" vertical="top" wrapText="1"/>
      <protection locked="0"/>
    </xf>
    <xf numFmtId="0" fontId="0" fillId="0" borderId="0" xfId="0" applyNumberFormat="1" applyFont="1" applyFill="1" applyAlignment="1" applyProtection="1">
      <alignment horizontal="left" vertical="center" wrapText="1"/>
      <protection locked="0"/>
    </xf>
    <xf numFmtId="0" fontId="5" fillId="7" borderId="4" xfId="0" applyNumberFormat="1" applyFont="1" applyFill="1" applyBorder="1" applyAlignment="1" applyProtection="1">
      <alignment horizontal="center" vertical="center"/>
      <protection locked="0"/>
    </xf>
    <xf numFmtId="178" fontId="6" fillId="7" borderId="1" xfId="0" applyNumberFormat="1" applyFont="1" applyFill="1" applyBorder="1" applyAlignment="1" applyProtection="1">
      <alignment horizontal="center" vertical="center"/>
      <protection locked="0"/>
    </xf>
    <xf numFmtId="178" fontId="5" fillId="9" borderId="15" xfId="0" applyNumberFormat="1" applyFont="1" applyFill="1" applyBorder="1" applyAlignment="1" applyProtection="1">
      <alignment horizontal="center" vertical="center" wrapText="1"/>
      <protection locked="0"/>
    </xf>
    <xf numFmtId="178" fontId="5" fillId="7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21" xfId="0" applyNumberFormat="1" applyFont="1" applyFill="1" applyBorder="1" applyAlignment="1" applyProtection="1">
      <alignment vertical="center"/>
      <protection locked="0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  <protection locked="0"/>
    </xf>
    <xf numFmtId="178" fontId="3" fillId="23" borderId="3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178" fontId="3" fillId="0" borderId="0" xfId="0" applyNumberFormat="1" applyFont="1" applyFill="1" applyBorder="1" applyAlignment="1" applyProtection="1">
      <alignment horizontal="center" vertical="center"/>
      <protection locked="0"/>
    </xf>
    <xf numFmtId="178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181" fontId="5" fillId="9" borderId="1" xfId="0" applyNumberFormat="1" applyFont="1" applyFill="1" applyBorder="1" applyAlignment="1" applyProtection="1">
      <alignment horizontal="center" vertical="center"/>
      <protection locked="0"/>
    </xf>
    <xf numFmtId="0" fontId="5" fillId="24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24" borderId="1" xfId="0" applyNumberFormat="1" applyFont="1" applyFill="1" applyBorder="1" applyAlignment="1" applyProtection="1">
      <alignment horizontal="center" vertical="center" wrapText="1"/>
      <protection locked="0"/>
    </xf>
    <xf numFmtId="178" fontId="6" fillId="0" borderId="2" xfId="0" applyNumberFormat="1" applyFont="1" applyFill="1" applyBorder="1" applyAlignment="1">
      <alignment horizontal="center" vertical="center"/>
    </xf>
    <xf numFmtId="0" fontId="5" fillId="9" borderId="16" xfId="0" applyNumberFormat="1" applyFont="1" applyFill="1" applyBorder="1" applyAlignment="1" applyProtection="1">
      <alignment horizontal="center" vertical="center" wrapText="1"/>
      <protection locked="0"/>
    </xf>
    <xf numFmtId="179" fontId="5" fillId="9" borderId="17" xfId="0" applyNumberFormat="1" applyFont="1" applyFill="1" applyBorder="1" applyAlignment="1" applyProtection="1">
      <alignment horizontal="center" vertical="center"/>
      <protection locked="0"/>
    </xf>
    <xf numFmtId="0" fontId="5" fillId="9" borderId="18" xfId="0" applyNumberFormat="1" applyFont="1" applyFill="1" applyBorder="1" applyAlignment="1" applyProtection="1">
      <alignment horizontal="center" vertical="center" wrapText="1"/>
      <protection locked="0"/>
    </xf>
    <xf numFmtId="179" fontId="6" fillId="9" borderId="17" xfId="0" applyNumberFormat="1" applyFont="1" applyFill="1" applyBorder="1" applyAlignment="1" applyProtection="1">
      <alignment horizontal="center" vertical="center"/>
      <protection locked="0"/>
    </xf>
    <xf numFmtId="178" fontId="6" fillId="25" borderId="2" xfId="0" applyNumberFormat="1" applyFont="1" applyFill="1" applyBorder="1" applyAlignment="1">
      <alignment horizontal="center" vertical="center"/>
    </xf>
    <xf numFmtId="9" fontId="3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3" xfId="0" applyNumberFormat="1" applyFont="1" applyFill="1" applyBorder="1" applyAlignment="1" applyProtection="1">
      <alignment horizontal="justify" vertical="top"/>
    </xf>
    <xf numFmtId="176" fontId="0" fillId="0" borderId="23" xfId="0" applyNumberFormat="1" applyFont="1" applyFill="1" applyBorder="1" applyAlignment="1" applyProtection="1">
      <alignment horizontal="left" vertical="top" wrapText="1"/>
    </xf>
    <xf numFmtId="176" fontId="0" fillId="0" borderId="24" xfId="0" applyNumberFormat="1" applyFont="1" applyFill="1" applyBorder="1" applyAlignment="1" applyProtection="1">
      <alignment horizontal="left" vertical="top" wrapText="1"/>
    </xf>
    <xf numFmtId="176" fontId="0" fillId="0" borderId="25" xfId="0" applyNumberFormat="1" applyFont="1" applyFill="1" applyBorder="1" applyAlignment="1" applyProtection="1">
      <alignment horizontal="left" vertical="top" wrapText="1"/>
    </xf>
    <xf numFmtId="178" fontId="5" fillId="15" borderId="1" xfId="0" applyNumberFormat="1" applyFont="1" applyFill="1" applyBorder="1" applyAlignment="1" applyProtection="1">
      <alignment horizontal="center" vertical="center"/>
      <protection locked="0"/>
    </xf>
    <xf numFmtId="176" fontId="0" fillId="0" borderId="26" xfId="0" applyNumberFormat="1" applyFont="1" applyFill="1" applyBorder="1" applyAlignment="1" applyProtection="1">
      <alignment horizontal="left" vertical="top" wrapText="1"/>
    </xf>
    <xf numFmtId="176" fontId="0" fillId="0" borderId="0" xfId="0" applyNumberFormat="1" applyFont="1" applyFill="1" applyBorder="1" applyAlignment="1" applyProtection="1">
      <alignment horizontal="left" vertical="top" wrapText="1"/>
    </xf>
    <xf numFmtId="176" fontId="0" fillId="0" borderId="27" xfId="0" applyNumberFormat="1" applyFont="1" applyFill="1" applyBorder="1" applyAlignment="1" applyProtection="1">
      <alignment horizontal="left" vertical="top" wrapText="1"/>
    </xf>
    <xf numFmtId="178" fontId="5" fillId="9" borderId="1" xfId="0" applyNumberFormat="1" applyFont="1" applyFill="1" applyBorder="1" applyAlignment="1" applyProtection="1">
      <alignment horizontal="center" vertical="center"/>
      <protection locked="0"/>
    </xf>
    <xf numFmtId="176" fontId="0" fillId="0" borderId="28" xfId="0" applyNumberFormat="1" applyFont="1" applyFill="1" applyBorder="1" applyAlignment="1" applyProtection="1">
      <alignment horizontal="left" vertical="top" wrapText="1"/>
    </xf>
    <xf numFmtId="176" fontId="0" fillId="0" borderId="29" xfId="0" applyNumberFormat="1" applyFont="1" applyFill="1" applyBorder="1" applyAlignment="1" applyProtection="1">
      <alignment horizontal="left" vertical="top" wrapText="1"/>
    </xf>
    <xf numFmtId="176" fontId="0" fillId="0" borderId="30" xfId="0" applyNumberFormat="1" applyFont="1" applyFill="1" applyBorder="1" applyAlignment="1" applyProtection="1">
      <alignment horizontal="left" vertical="top" wrapText="1"/>
    </xf>
    <xf numFmtId="178" fontId="0" fillId="0" borderId="0" xfId="0" applyNumberFormat="1" applyFont="1" applyFill="1" applyAlignment="1" applyProtection="1">
      <alignment horizontal="left" vertical="center"/>
      <protection locked="0"/>
    </xf>
    <xf numFmtId="178" fontId="0" fillId="0" borderId="0" xfId="0" applyNumberFormat="1" applyFont="1" applyFill="1" applyBorder="1" applyAlignment="1" applyProtection="1">
      <alignment horizontal="center" vertical="center"/>
      <protection locked="0"/>
    </xf>
    <xf numFmtId="178" fontId="1" fillId="0" borderId="0" xfId="0" applyNumberFormat="1" applyFont="1" applyFill="1" applyAlignment="1" applyProtection="1">
      <alignment horizontal="center" vertical="center"/>
      <protection locked="0"/>
    </xf>
    <xf numFmtId="178" fontId="6" fillId="9" borderId="1" xfId="0" applyNumberFormat="1" applyFont="1" applyFill="1" applyBorder="1" applyAlignment="1" applyProtection="1">
      <alignment horizontal="center" vertical="center" wrapText="1"/>
      <protection locked="0"/>
    </xf>
    <xf numFmtId="178" fontId="1" fillId="0" borderId="0" xfId="0" applyNumberFormat="1" applyFont="1" applyFill="1" applyAlignment="1" applyProtection="1">
      <alignment horizontal="right" vertical="center"/>
      <protection locked="0"/>
    </xf>
    <xf numFmtId="31" fontId="5" fillId="26" borderId="10" xfId="0" applyNumberFormat="1" applyFont="1" applyFill="1" applyBorder="1" applyAlignment="1" applyProtection="1">
      <alignment vertical="center" wrapText="1"/>
      <protection locked="0"/>
    </xf>
    <xf numFmtId="0" fontId="5" fillId="26" borderId="21" xfId="0" applyNumberFormat="1" applyFont="1" applyFill="1" applyBorder="1" applyAlignment="1" applyProtection="1">
      <alignment vertical="center" wrapText="1"/>
      <protection locked="0"/>
    </xf>
    <xf numFmtId="185" fontId="5" fillId="26" borderId="21" xfId="0" applyNumberFormat="1" applyFont="1" applyFill="1" applyBorder="1" applyAlignment="1" applyProtection="1">
      <alignment horizontal="right" vertical="center" wrapText="1"/>
      <protection locked="0"/>
    </xf>
    <xf numFmtId="0" fontId="5" fillId="26" borderId="21" xfId="0" applyNumberFormat="1" applyFont="1" applyFill="1" applyBorder="1" applyAlignment="1" applyProtection="1">
      <alignment vertical="center"/>
      <protection locked="0"/>
    </xf>
    <xf numFmtId="0" fontId="5" fillId="26" borderId="22" xfId="0" applyNumberFormat="1" applyFont="1" applyFill="1" applyBorder="1" applyAlignment="1" applyProtection="1">
      <alignment vertical="center" wrapText="1"/>
      <protection locked="0"/>
    </xf>
    <xf numFmtId="176" fontId="0" fillId="0" borderId="3" xfId="0" applyBorder="1" applyProtection="1">
      <alignment vertical="center"/>
      <protection locked="0"/>
    </xf>
    <xf numFmtId="176" fontId="0" fillId="0" borderId="3" xfId="0" applyBorder="1" applyAlignment="1" applyProtection="1">
      <alignment horizontal="center" vertical="center"/>
      <protection locked="0"/>
    </xf>
    <xf numFmtId="0" fontId="0" fillId="0" borderId="3" xfId="0" applyNumberFormat="1" applyFont="1" applyFill="1" applyBorder="1" applyAlignment="1" applyProtection="1">
      <alignment horizontal="left" vertical="center"/>
      <protection locked="0"/>
    </xf>
    <xf numFmtId="176" fontId="0" fillId="0" borderId="3" xfId="0" applyBorder="1" applyAlignment="1" applyProtection="1">
      <alignment horizontal="right" vertical="center"/>
      <protection locked="0"/>
    </xf>
    <xf numFmtId="178" fontId="3" fillId="21" borderId="3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176" fontId="0" fillId="0" borderId="16" xfId="0" applyBorder="1" applyAlignment="1" applyProtection="1">
      <alignment horizontal="left" vertical="center"/>
      <protection locked="0"/>
    </xf>
    <xf numFmtId="0" fontId="0" fillId="0" borderId="16" xfId="0" applyNumberFormat="1" applyFont="1" applyFill="1" applyBorder="1" applyAlignment="1" applyProtection="1">
      <alignment horizontal="center" vertical="center"/>
      <protection locked="0"/>
    </xf>
    <xf numFmtId="176" fontId="0" fillId="0" borderId="3" xfId="0" applyBorder="1" applyAlignment="1" applyProtection="1">
      <alignment horizontal="left" vertical="center"/>
      <protection locked="0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27" borderId="3" xfId="0" applyNumberFormat="1" applyFont="1" applyFill="1" applyBorder="1" applyAlignment="1" applyProtection="1">
      <alignment horizontal="center" vertical="center"/>
      <protection locked="0"/>
    </xf>
    <xf numFmtId="14" fontId="13" fillId="27" borderId="3" xfId="0" applyNumberFormat="1" applyFont="1" applyFill="1" applyBorder="1" applyAlignment="1" applyProtection="1">
      <alignment horizontal="center" vertical="center"/>
      <protection locked="0"/>
    </xf>
    <xf numFmtId="0" fontId="14" fillId="0" borderId="3" xfId="0" applyNumberFormat="1" applyFont="1" applyFill="1" applyBorder="1" applyAlignment="1" applyProtection="1">
      <alignment horizontal="center" vertical="center"/>
      <protection locked="0"/>
    </xf>
    <xf numFmtId="0" fontId="14" fillId="0" borderId="3" xfId="0" applyNumberFormat="1" applyFont="1" applyFill="1" applyBorder="1" applyAlignment="1" applyProtection="1">
      <alignment horizontal="center" vertical="center"/>
    </xf>
    <xf numFmtId="0" fontId="5" fillId="7" borderId="15" xfId="0" applyNumberFormat="1" applyFont="1" applyFill="1" applyBorder="1" applyAlignment="1" applyProtection="1">
      <alignment horizontal="center" vertical="center"/>
      <protection locked="0"/>
    </xf>
    <xf numFmtId="0" fontId="15" fillId="0" borderId="3" xfId="0" applyNumberFormat="1" applyFont="1" applyFill="1" applyBorder="1" applyAlignment="1" applyProtection="1">
      <alignment horizontal="center" vertical="center" wrapText="1"/>
      <protection locked="0"/>
    </xf>
    <xf numFmtId="10" fontId="3" fillId="0" borderId="0" xfId="0" applyNumberFormat="1" applyFont="1" applyFill="1" applyBorder="1" applyAlignment="1" applyProtection="1">
      <alignment horizontal="center" vertical="center"/>
      <protection locked="0"/>
    </xf>
    <xf numFmtId="176" fontId="3" fillId="0" borderId="0" xfId="0" applyNumberFormat="1" applyFont="1" applyFill="1" applyBorder="1" applyAlignment="1" applyProtection="1">
      <alignment horizontal="left" vertical="top" wrapText="1"/>
      <protection locked="0"/>
    </xf>
    <xf numFmtId="179" fontId="5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0" applyNumberFormat="1" applyFont="1" applyFill="1" applyAlignment="1" applyProtection="1">
      <alignment horizontal="center" vertical="center"/>
    </xf>
    <xf numFmtId="0" fontId="14" fillId="0" borderId="3" xfId="0" applyNumberFormat="1" applyFont="1" applyFill="1" applyBorder="1" applyAlignment="1" applyProtection="1">
      <alignment horizontal="left" vertical="top" wrapText="1"/>
      <protection locked="0"/>
    </xf>
    <xf numFmtId="179" fontId="5" fillId="28" borderId="1" xfId="0" applyNumberFormat="1" applyFont="1" applyFill="1" applyBorder="1" applyAlignment="1" applyProtection="1">
      <alignment horizontal="center" vertical="center"/>
      <protection locked="0"/>
    </xf>
    <xf numFmtId="0" fontId="5" fillId="7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9" borderId="1" xfId="0" applyNumberFormat="1" applyFont="1" applyFill="1" applyBorder="1" applyAlignment="1" applyProtection="1">
      <alignment horizontal="center" vertical="center"/>
      <protection locked="0"/>
    </xf>
    <xf numFmtId="178" fontId="6" fillId="0" borderId="10" xfId="0" applyNumberFormat="1" applyFont="1" applyFill="1" applyBorder="1" applyAlignment="1">
      <alignment horizontal="center" vertical="center"/>
    </xf>
    <xf numFmtId="179" fontId="5" fillId="29" borderId="1" xfId="50" applyNumberFormat="1" applyFont="1" applyFill="1" applyBorder="1" applyAlignment="1" applyProtection="1">
      <alignment horizontal="center" vertical="center"/>
      <protection locked="0"/>
    </xf>
    <xf numFmtId="0" fontId="14" fillId="0" borderId="3" xfId="0" applyNumberFormat="1" applyFont="1" applyFill="1" applyBorder="1" applyAlignment="1" applyProtection="1">
      <alignment horizontal="left" vertical="top"/>
      <protection locked="0"/>
    </xf>
    <xf numFmtId="0" fontId="5" fillId="22" borderId="1" xfId="0" applyNumberFormat="1" applyFont="1" applyFill="1" applyBorder="1" applyAlignment="1" applyProtection="1">
      <alignment horizontal="center" vertical="center"/>
      <protection locked="0"/>
    </xf>
    <xf numFmtId="181" fontId="5" fillId="0" borderId="2" xfId="0" applyNumberFormat="1" applyFont="1" applyFill="1" applyBorder="1" applyAlignment="1">
      <alignment horizontal="center" vertical="center"/>
    </xf>
    <xf numFmtId="0" fontId="5" fillId="7" borderId="26" xfId="0" applyNumberFormat="1" applyFont="1" applyFill="1" applyBorder="1" applyAlignment="1" applyProtection="1">
      <alignment horizontal="center" vertical="center" wrapText="1"/>
      <protection locked="0"/>
    </xf>
    <xf numFmtId="0" fontId="5" fillId="7" borderId="28" xfId="0" applyNumberFormat="1" applyFont="1" applyFill="1" applyBorder="1" applyAlignment="1" applyProtection="1">
      <alignment horizontal="center" vertical="center" wrapText="1"/>
      <protection locked="0"/>
    </xf>
    <xf numFmtId="0" fontId="5" fillId="7" borderId="3" xfId="0" applyNumberFormat="1" applyFont="1" applyFill="1" applyBorder="1" applyAlignment="1" applyProtection="1">
      <alignment horizontal="center" vertical="center" wrapText="1"/>
      <protection locked="0"/>
    </xf>
    <xf numFmtId="178" fontId="5" fillId="7" borderId="3" xfId="0" applyNumberFormat="1" applyFont="1" applyFill="1" applyBorder="1" applyAlignment="1" applyProtection="1">
      <alignment horizontal="center" vertical="center" wrapText="1"/>
      <protection locked="0"/>
    </xf>
    <xf numFmtId="179" fontId="4" fillId="7" borderId="10" xfId="50" applyNumberFormat="1" applyFont="1" applyFill="1" applyBorder="1" applyAlignment="1" applyProtection="1">
      <alignment horizontal="center" vertical="center"/>
      <protection locked="0"/>
    </xf>
    <xf numFmtId="0" fontId="5" fillId="7" borderId="16" xfId="0" applyNumberFormat="1" applyFont="1" applyFill="1" applyBorder="1" applyAlignment="1" applyProtection="1">
      <alignment horizontal="center" vertical="center" wrapText="1"/>
      <protection locked="0"/>
    </xf>
    <xf numFmtId="10" fontId="5" fillId="20" borderId="2" xfId="0" applyNumberFormat="1" applyFont="1" applyFill="1" applyBorder="1" applyAlignment="1">
      <alignment horizontal="center" vertical="center"/>
    </xf>
    <xf numFmtId="179" fontId="5" fillId="7" borderId="10" xfId="50" applyNumberFormat="1" applyFont="1" applyFill="1" applyBorder="1" applyAlignment="1" applyProtection="1">
      <alignment horizontal="center" vertical="center"/>
      <protection locked="0"/>
    </xf>
    <xf numFmtId="10" fontId="5" fillId="0" borderId="14" xfId="0" applyNumberFormat="1" applyFont="1" applyFill="1" applyBorder="1" applyAlignment="1">
      <alignment horizontal="center" vertical="center"/>
    </xf>
    <xf numFmtId="0" fontId="4" fillId="0" borderId="16" xfId="0" applyNumberFormat="1" applyFont="1" applyFill="1" applyBorder="1" applyAlignment="1">
      <alignment horizontal="center" vertical="center"/>
    </xf>
    <xf numFmtId="0" fontId="5" fillId="30" borderId="3" xfId="0" applyNumberFormat="1" applyFont="1" applyFill="1" applyBorder="1" applyAlignment="1" applyProtection="1">
      <alignment horizontal="center" vertical="center" wrapText="1"/>
      <protection locked="0"/>
    </xf>
    <xf numFmtId="10" fontId="5" fillId="0" borderId="9" xfId="0" applyNumberFormat="1" applyFont="1" applyFill="1" applyBorder="1" applyAlignment="1">
      <alignment horizontal="center" vertical="center"/>
    </xf>
    <xf numFmtId="0" fontId="4" fillId="0" borderId="9" xfId="0" applyNumberFormat="1" applyFont="1" applyFill="1" applyBorder="1" applyAlignment="1">
      <alignment horizontal="center" vertical="center"/>
    </xf>
    <xf numFmtId="0" fontId="6" fillId="20" borderId="6" xfId="0" applyNumberFormat="1" applyFont="1" applyFill="1" applyBorder="1" applyAlignment="1">
      <alignment horizontal="center" vertical="center"/>
    </xf>
    <xf numFmtId="0" fontId="5" fillId="26" borderId="4" xfId="0" applyNumberFormat="1" applyFont="1" applyFill="1" applyBorder="1" applyAlignment="1" applyProtection="1">
      <alignment horizontal="center" vertical="center" wrapText="1"/>
      <protection locked="0"/>
    </xf>
    <xf numFmtId="178" fontId="8" fillId="0" borderId="8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 vertical="center"/>
    </xf>
    <xf numFmtId="0" fontId="6" fillId="26" borderId="4" xfId="0" applyNumberFormat="1" applyFont="1" applyFill="1" applyBorder="1" applyAlignment="1" applyProtection="1">
      <alignment horizontal="center" vertical="center" wrapText="1"/>
      <protection locked="0"/>
    </xf>
    <xf numFmtId="17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6" fillId="0" borderId="13" xfId="0" applyNumberFormat="1" applyFont="1" applyFill="1" applyBorder="1" applyAlignment="1">
      <alignment horizontal="center" vertical="center"/>
    </xf>
    <xf numFmtId="0" fontId="4" fillId="0" borderId="18" xfId="0" applyNumberFormat="1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>
      <alignment horizontal="center" vertical="center" wrapText="1"/>
    </xf>
    <xf numFmtId="0" fontId="5" fillId="26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26" borderId="1" xfId="0" applyNumberFormat="1" applyFont="1" applyFill="1" applyBorder="1" applyAlignment="1" applyProtection="1">
      <alignment horizontal="center" vertical="center" wrapText="1"/>
      <protection locked="0"/>
    </xf>
    <xf numFmtId="179" fontId="5" fillId="26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NumberFormat="1" applyFont="1" applyFill="1" applyBorder="1" applyAlignment="1" applyProtection="1">
      <alignment horizontal="center" vertical="center"/>
      <protection locked="0"/>
    </xf>
    <xf numFmtId="9" fontId="12" fillId="0" borderId="0" xfId="0" applyNumberFormat="1" applyFont="1" applyFill="1" applyBorder="1" applyAlignment="1" applyProtection="1">
      <alignment horizontal="center" vertical="center" wrapText="1"/>
    </xf>
    <xf numFmtId="179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5" fillId="22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6" fillId="21" borderId="2" xfId="0" applyNumberFormat="1" applyFont="1" applyFill="1" applyBorder="1" applyAlignment="1">
      <alignment horizontal="center" vertical="center"/>
    </xf>
    <xf numFmtId="178" fontId="6" fillId="21" borderId="8" xfId="0" applyNumberFormat="1" applyFont="1" applyFill="1" applyBorder="1" applyAlignment="1">
      <alignment horizontal="center" vertical="center"/>
    </xf>
    <xf numFmtId="180" fontId="16" fillId="0" borderId="22" xfId="0" applyNumberFormat="1" applyFont="1" applyFill="1" applyBorder="1" applyAlignment="1">
      <alignment horizontal="center" vertical="center"/>
    </xf>
    <xf numFmtId="178" fontId="5" fillId="26" borderId="1" xfId="0" applyNumberFormat="1" applyFont="1" applyFill="1" applyBorder="1" applyAlignment="1" applyProtection="1">
      <alignment horizontal="center" vertical="center" wrapText="1"/>
      <protection locked="0"/>
    </xf>
    <xf numFmtId="179" fontId="5" fillId="0" borderId="1" xfId="0" applyNumberFormat="1" applyFont="1" applyFill="1" applyBorder="1" applyAlignment="1" applyProtection="1">
      <alignment horizontal="center" vertical="center"/>
      <protection locked="0"/>
    </xf>
    <xf numFmtId="178" fontId="6" fillId="26" borderId="1" xfId="0" applyNumberFormat="1" applyFont="1" applyFill="1" applyBorder="1" applyAlignment="1" applyProtection="1">
      <alignment horizontal="center" vertical="center" wrapText="1"/>
      <protection locked="0"/>
    </xf>
    <xf numFmtId="179" fontId="4" fillId="0" borderId="1" xfId="0" applyNumberFormat="1" applyFont="1" applyFill="1" applyBorder="1" applyAlignment="1" applyProtection="1">
      <alignment horizontal="center" vertical="center"/>
      <protection locked="0"/>
    </xf>
    <xf numFmtId="178" fontId="5" fillId="0" borderId="1" xfId="0" applyNumberFormat="1" applyFont="1" applyFill="1" applyBorder="1" applyAlignment="1" applyProtection="1">
      <alignment horizontal="center" vertical="center"/>
      <protection locked="0"/>
    </xf>
    <xf numFmtId="178" fontId="5" fillId="4" borderId="1" xfId="0" applyNumberFormat="1" applyFont="1" applyFill="1" applyBorder="1" applyAlignment="1" applyProtection="1">
      <alignment horizontal="center" vertical="center"/>
      <protection locked="0"/>
    </xf>
    <xf numFmtId="181" fontId="5" fillId="26" borderId="1" xfId="0" applyNumberFormat="1" applyFont="1" applyFill="1" applyBorder="1" applyAlignment="1" applyProtection="1">
      <alignment horizontal="center" vertical="center"/>
      <protection locked="0"/>
    </xf>
    <xf numFmtId="0" fontId="5" fillId="31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31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0" applyNumberFormat="1" applyFont="1" applyFill="1" applyAlignment="1" applyProtection="1">
      <alignment horizontal="center" vertical="center"/>
      <protection locked="0"/>
    </xf>
    <xf numFmtId="0" fontId="5" fillId="4" borderId="15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26" borderId="1" xfId="0" applyNumberFormat="1" applyFont="1" applyFill="1" applyBorder="1" applyAlignment="1" applyProtection="1">
      <alignment horizontal="center" vertical="center"/>
      <protection locked="0"/>
    </xf>
    <xf numFmtId="0" fontId="5" fillId="26" borderId="1" xfId="0" applyNumberFormat="1" applyFont="1" applyFill="1" applyBorder="1" applyAlignment="1" applyProtection="1">
      <alignment horizontal="center" vertical="center"/>
      <protection locked="0"/>
    </xf>
    <xf numFmtId="179" fontId="5" fillId="25" borderId="1" xfId="50" applyNumberFormat="1" applyFont="1" applyFill="1" applyBorder="1" applyAlignment="1" applyProtection="1">
      <alignment horizontal="center" vertical="center"/>
      <protection locked="0"/>
    </xf>
    <xf numFmtId="178" fontId="5" fillId="0" borderId="14" xfId="0" applyNumberFormat="1" applyFont="1" applyFill="1" applyBorder="1" applyAlignment="1">
      <alignment horizontal="center" vertical="center"/>
    </xf>
    <xf numFmtId="178" fontId="5" fillId="25" borderId="1" xfId="0" applyNumberFormat="1" applyFont="1" applyFill="1" applyBorder="1" applyAlignment="1" applyProtection="1">
      <alignment horizontal="center" vertical="center"/>
      <protection locked="0"/>
    </xf>
    <xf numFmtId="0" fontId="5" fillId="26" borderId="15" xfId="0" applyNumberFormat="1" applyFont="1" applyFill="1" applyBorder="1" applyAlignment="1" applyProtection="1">
      <alignment horizontal="center" vertical="center" wrapText="1"/>
      <protection locked="0"/>
    </xf>
    <xf numFmtId="0" fontId="5" fillId="19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19" borderId="1" xfId="0" applyNumberFormat="1" applyFont="1" applyFill="1" applyBorder="1" applyAlignment="1" applyProtection="1">
      <alignment horizontal="center" vertical="center"/>
      <protection locked="0"/>
    </xf>
    <xf numFmtId="178" fontId="5" fillId="20" borderId="2" xfId="0" applyNumberFormat="1" applyFont="1" applyFill="1" applyBorder="1" applyAlignment="1">
      <alignment horizontal="center" vertical="center"/>
    </xf>
    <xf numFmtId="178" fontId="5" fillId="20" borderId="3" xfId="0" applyNumberFormat="1" applyFont="1" applyFill="1" applyBorder="1" applyAlignment="1">
      <alignment horizontal="center" vertical="center"/>
    </xf>
    <xf numFmtId="0" fontId="5" fillId="32" borderId="4" xfId="0" applyNumberFormat="1" applyFont="1" applyFill="1" applyBorder="1" applyAlignment="1" applyProtection="1">
      <alignment horizontal="center" vertical="center" wrapText="1"/>
      <protection locked="0"/>
    </xf>
    <xf numFmtId="179" fontId="5" fillId="5" borderId="1" xfId="50" applyNumberFormat="1" applyFont="1" applyFill="1" applyBorder="1" applyAlignment="1" applyProtection="1">
      <alignment horizontal="center" vertical="center" wrapText="1"/>
      <protection locked="0"/>
    </xf>
    <xf numFmtId="179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9" fontId="5" fillId="33" borderId="1" xfId="3" applyNumberFormat="1" applyFont="1" applyFill="1" applyBorder="1" applyAlignment="1" applyProtection="1">
      <alignment horizontal="center" vertical="center"/>
      <protection locked="0"/>
    </xf>
    <xf numFmtId="0" fontId="5" fillId="32" borderId="1" xfId="0" applyNumberFormat="1" applyFont="1" applyFill="1" applyBorder="1" applyAlignment="1" applyProtection="1">
      <alignment horizontal="center" vertical="center" wrapText="1"/>
      <protection locked="0"/>
    </xf>
    <xf numFmtId="179" fontId="5" fillId="5" borderId="1" xfId="50" applyNumberFormat="1" applyFont="1" applyFill="1" applyBorder="1" applyAlignment="1" applyProtection="1">
      <alignment horizontal="center" vertical="center"/>
      <protection locked="0"/>
    </xf>
    <xf numFmtId="179" fontId="5" fillId="5" borderId="1" xfId="0" applyNumberFormat="1" applyFont="1" applyFill="1" applyBorder="1" applyAlignment="1" applyProtection="1">
      <alignment horizontal="center" vertical="center"/>
      <protection locked="0"/>
    </xf>
    <xf numFmtId="0" fontId="5" fillId="32" borderId="1" xfId="0" applyNumberFormat="1" applyFont="1" applyFill="1" applyBorder="1" applyAlignment="1" applyProtection="1">
      <alignment horizontal="center" vertical="center"/>
      <protection locked="0"/>
    </xf>
    <xf numFmtId="0" fontId="5" fillId="34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34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Alignment="1" applyProtection="1">
      <alignment horizontal="center" vertical="center"/>
      <protection locked="0"/>
    </xf>
    <xf numFmtId="178" fontId="8" fillId="0" borderId="3" xfId="0" applyNumberFormat="1" applyFont="1" applyFill="1" applyBorder="1" applyAlignment="1">
      <alignment horizontal="center" vertical="center" wrapText="1"/>
    </xf>
    <xf numFmtId="0" fontId="5" fillId="26" borderId="12" xfId="0" applyNumberFormat="1" applyFont="1" applyFill="1" applyBorder="1" applyAlignment="1" applyProtection="1">
      <alignment horizontal="center" vertical="center" wrapText="1"/>
      <protection locked="0"/>
    </xf>
    <xf numFmtId="0" fontId="5" fillId="26" borderId="3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Fill="1" applyBorder="1" applyAlignment="1" applyProtection="1">
      <alignment horizontal="center" vertical="center"/>
      <protection locked="0"/>
    </xf>
    <xf numFmtId="0" fontId="5" fillId="4" borderId="4" xfId="0" applyNumberFormat="1" applyFont="1" applyFill="1" applyBorder="1" applyAlignment="1" applyProtection="1">
      <alignment horizontal="center" vertical="center"/>
      <protection locked="0"/>
    </xf>
    <xf numFmtId="0" fontId="5" fillId="26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3" xfId="0" applyNumberFormat="1" applyFont="1" applyFill="1" applyBorder="1" applyAlignment="1" applyProtection="1">
      <alignment horizontal="center" vertical="center"/>
      <protection locked="0"/>
    </xf>
    <xf numFmtId="178" fontId="5" fillId="4" borderId="16" xfId="0" applyNumberFormat="1" applyFont="1" applyFill="1" applyBorder="1" applyAlignment="1" applyProtection="1">
      <alignment horizontal="center" vertical="center"/>
      <protection locked="0"/>
    </xf>
    <xf numFmtId="178" fontId="6" fillId="4" borderId="3" xfId="0" applyNumberFormat="1" applyFont="1" applyFill="1" applyBorder="1" applyAlignment="1" applyProtection="1">
      <alignment horizontal="center" vertical="center" wrapText="1"/>
      <protection locked="0"/>
    </xf>
    <xf numFmtId="178" fontId="2" fillId="0" borderId="0" xfId="0" applyNumberFormat="1" applyFont="1" applyFill="1" applyAlignment="1" applyProtection="1">
      <alignment horizontal="center" vertical="center"/>
      <protection locked="0"/>
    </xf>
    <xf numFmtId="178" fontId="2" fillId="0" borderId="0" xfId="0" applyNumberFormat="1" applyFont="1" applyFill="1" applyAlignment="1" applyProtection="1">
      <alignment horizontal="right" vertical="center"/>
      <protection locked="0"/>
    </xf>
    <xf numFmtId="0" fontId="17" fillId="4" borderId="3" xfId="0" applyNumberFormat="1" applyFont="1" applyFill="1" applyBorder="1" applyAlignment="1" applyProtection="1">
      <alignment horizontal="center" vertical="center"/>
      <protection locked="0"/>
    </xf>
    <xf numFmtId="0" fontId="6" fillId="4" borderId="10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22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0" xfId="0" applyNumberFormat="1" applyFont="1" applyFill="1" applyBorder="1" applyAlignment="1" applyProtection="1">
      <alignment horizontal="center" vertical="center"/>
      <protection locked="0"/>
    </xf>
    <xf numFmtId="0" fontId="6" fillId="4" borderId="2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Alignment="1" applyProtection="1">
      <alignment vertical="center"/>
      <protection locked="0"/>
    </xf>
    <xf numFmtId="0" fontId="6" fillId="0" borderId="0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 applyProtection="1">
      <alignment horizontal="center"/>
      <protection locked="0"/>
    </xf>
    <xf numFmtId="0" fontId="3" fillId="30" borderId="0" xfId="0" applyNumberFormat="1" applyFont="1" applyFill="1" applyAlignment="1" applyProtection="1">
      <alignment horizontal="justify" vertical="center"/>
      <protection locked="0"/>
    </xf>
    <xf numFmtId="0" fontId="3" fillId="30" borderId="0" xfId="0" applyNumberFormat="1" applyFont="1" applyFill="1" applyAlignment="1" applyProtection="1">
      <alignment horizontal="center" vertical="center"/>
      <protection locked="0"/>
    </xf>
    <xf numFmtId="0" fontId="18" fillId="0" borderId="0" xfId="0" applyNumberFormat="1" applyFont="1" applyFill="1" applyBorder="1" applyAlignment="1">
      <alignment horizontal="center" vertical="center"/>
    </xf>
    <xf numFmtId="0" fontId="5" fillId="30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Border="1" applyAlignment="1">
      <alignment horizontal="center" vertical="center"/>
    </xf>
    <xf numFmtId="176" fontId="2" fillId="0" borderId="0" xfId="0" applyFont="1">
      <alignment vertical="center"/>
    </xf>
    <xf numFmtId="176" fontId="5" fillId="0" borderId="3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horizontal="center" vertical="center" wrapText="1"/>
    </xf>
    <xf numFmtId="0" fontId="6" fillId="0" borderId="32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58" fontId="6" fillId="0" borderId="2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 applyProtection="1">
      <alignment horizontal="center" vertical="center"/>
      <protection locked="0"/>
    </xf>
    <xf numFmtId="0" fontId="0" fillId="0" borderId="33" xfId="0" applyNumberFormat="1" applyFont="1" applyFill="1" applyBorder="1" applyAlignment="1" applyProtection="1">
      <alignment horizontal="center" vertical="center"/>
      <protection locked="0"/>
    </xf>
    <xf numFmtId="58" fontId="6" fillId="12" borderId="2" xfId="0" applyNumberFormat="1" applyFont="1" applyFill="1" applyBorder="1" applyAlignment="1">
      <alignment horizontal="center" vertical="center" wrapText="1"/>
    </xf>
    <xf numFmtId="0" fontId="6" fillId="12" borderId="3" xfId="0" applyNumberFormat="1" applyFont="1" applyFill="1" applyBorder="1" applyAlignment="1">
      <alignment horizontal="center" vertical="center" wrapText="1"/>
    </xf>
    <xf numFmtId="178" fontId="5" fillId="0" borderId="3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Alignment="1" applyProtection="1">
      <alignment horizontal="center" vertical="center" wrapText="1"/>
      <protection locked="0"/>
    </xf>
    <xf numFmtId="58" fontId="6" fillId="4" borderId="10" xfId="0" applyNumberFormat="1" applyFont="1" applyFill="1" applyBorder="1" applyAlignment="1">
      <alignment horizontal="center" vertical="center" wrapText="1"/>
    </xf>
    <xf numFmtId="0" fontId="6" fillId="4" borderId="3" xfId="0" applyNumberFormat="1" applyFont="1" applyFill="1" applyBorder="1" applyAlignment="1">
      <alignment horizontal="center" vertical="center" wrapText="1"/>
    </xf>
    <xf numFmtId="58" fontId="5" fillId="0" borderId="2" xfId="0" applyNumberFormat="1" applyFont="1" applyFill="1" applyBorder="1" applyAlignment="1">
      <alignment horizontal="center" vertical="center"/>
    </xf>
    <xf numFmtId="180" fontId="5" fillId="0" borderId="3" xfId="0" applyNumberFormat="1" applyFont="1" applyFill="1" applyBorder="1" applyAlignment="1">
      <alignment horizontal="center" vertical="center"/>
    </xf>
    <xf numFmtId="10" fontId="5" fillId="0" borderId="3" xfId="0" applyNumberFormat="1" applyFont="1" applyFill="1" applyBorder="1" applyAlignment="1">
      <alignment horizontal="center" vertical="center"/>
    </xf>
    <xf numFmtId="178" fontId="5" fillId="0" borderId="3" xfId="51" applyNumberFormat="1" applyFont="1" applyFill="1" applyBorder="1" applyAlignment="1">
      <alignment horizontal="center" vertical="center"/>
    </xf>
    <xf numFmtId="182" fontId="5" fillId="0" borderId="3" xfId="0" applyNumberFormat="1" applyFont="1" applyFill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/>
    </xf>
    <xf numFmtId="178" fontId="12" fillId="0" borderId="0" xfId="0" applyNumberFormat="1" applyFont="1" applyFill="1" applyAlignment="1" applyProtection="1">
      <alignment horizontal="center" vertical="center"/>
      <protection locked="0"/>
    </xf>
    <xf numFmtId="178" fontId="7" fillId="0" borderId="3" xfId="0" applyNumberFormat="1" applyFont="1" applyFill="1" applyBorder="1" applyAlignment="1">
      <alignment horizontal="center" vertical="center"/>
    </xf>
    <xf numFmtId="184" fontId="5" fillId="0" borderId="3" xfId="0" applyNumberFormat="1" applyFont="1" applyFill="1" applyBorder="1" applyAlignment="1">
      <alignment horizontal="center" vertical="center"/>
    </xf>
    <xf numFmtId="9" fontId="5" fillId="0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0" fontId="6" fillId="20" borderId="3" xfId="0" applyNumberFormat="1" applyFont="1" applyFill="1" applyBorder="1" applyAlignment="1">
      <alignment horizontal="center" vertical="center"/>
    </xf>
    <xf numFmtId="178" fontId="4" fillId="0" borderId="2" xfId="0" applyNumberFormat="1" applyFont="1" applyFill="1" applyBorder="1" applyAlignment="1">
      <alignment horizontal="center" vertical="center" wrapText="1"/>
    </xf>
    <xf numFmtId="178" fontId="6" fillId="0" borderId="3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center" vertical="center"/>
    </xf>
    <xf numFmtId="178" fontId="2" fillId="0" borderId="3" xfId="0" applyNumberFormat="1" applyFont="1" applyFill="1" applyBorder="1" applyAlignment="1">
      <alignment horizontal="center" vertical="center"/>
    </xf>
    <xf numFmtId="178" fontId="0" fillId="0" borderId="0" xfId="0" applyNumberFormat="1" applyFont="1" applyFill="1" applyAlignment="1" applyProtection="1">
      <alignment horizontal="center" vertical="center"/>
    </xf>
    <xf numFmtId="180" fontId="12" fillId="0" borderId="0" xfId="0" applyNumberFormat="1" applyFont="1" applyFill="1" applyBorder="1" applyAlignment="1" applyProtection="1">
      <alignment horizontal="right" vertical="center" wrapText="1"/>
      <protection locked="0"/>
    </xf>
    <xf numFmtId="0" fontId="6" fillId="23" borderId="3" xfId="0" applyNumberFormat="1" applyFont="1" applyFill="1" applyBorder="1" applyAlignment="1">
      <alignment horizontal="center" vertical="center"/>
    </xf>
    <xf numFmtId="0" fontId="19" fillId="0" borderId="3" xfId="0" applyNumberFormat="1" applyFont="1" applyFill="1" applyBorder="1" applyAlignment="1">
      <alignment horizontal="center" vertical="center"/>
    </xf>
    <xf numFmtId="180" fontId="20" fillId="0" borderId="3" xfId="0" applyNumberFormat="1" applyFont="1" applyFill="1" applyBorder="1" applyAlignment="1">
      <alignment horizontal="center" vertical="center"/>
    </xf>
    <xf numFmtId="186" fontId="3" fillId="0" borderId="3" xfId="0" applyNumberFormat="1" applyFont="1" applyFill="1" applyBorder="1" applyAlignment="1" applyProtection="1">
      <alignment horizontal="center" vertical="center" wrapText="1"/>
    </xf>
    <xf numFmtId="180" fontId="21" fillId="0" borderId="3" xfId="0" applyNumberFormat="1" applyFont="1" applyFill="1" applyBorder="1" applyAlignment="1">
      <alignment horizontal="center" vertical="center"/>
    </xf>
    <xf numFmtId="176" fontId="12" fillId="0" borderId="0" xfId="0" applyFont="1" applyProtection="1">
      <alignment vertical="center"/>
      <protection locked="0"/>
    </xf>
    <xf numFmtId="178" fontId="0" fillId="0" borderId="0" xfId="0" applyNumberFormat="1" applyFont="1" applyFill="1" applyAlignment="1" applyProtection="1">
      <alignment horizontal="left" vertical="center" wrapText="1"/>
      <protection locked="0"/>
    </xf>
    <xf numFmtId="176" fontId="0" fillId="0" borderId="0" xfId="0" applyAlignment="1">
      <alignment horizontal="left" vertical="center" wrapText="1"/>
    </xf>
    <xf numFmtId="185" fontId="3" fillId="0" borderId="0" xfId="0" applyNumberFormat="1" applyFont="1" applyFill="1" applyBorder="1" applyAlignment="1" applyProtection="1">
      <alignment horizontal="center" vertical="center"/>
      <protection locked="0"/>
    </xf>
    <xf numFmtId="186" fontId="14" fillId="0" borderId="3" xfId="0" applyNumberFormat="1" applyFont="1" applyFill="1" applyBorder="1" applyAlignment="1" applyProtection="1">
      <alignment horizontal="center" vertical="center"/>
    </xf>
    <xf numFmtId="180" fontId="3" fillId="0" borderId="3" xfId="0" applyNumberFormat="1" applyFont="1" applyFill="1" applyBorder="1" applyAlignment="1" applyProtection="1">
      <alignment horizontal="center" vertical="center" wrapText="1"/>
    </xf>
    <xf numFmtId="180" fontId="14" fillId="0" borderId="3" xfId="0" applyNumberFormat="1" applyFont="1" applyFill="1" applyBorder="1" applyAlignment="1" applyProtection="1">
      <alignment horizontal="center" vertical="center"/>
    </xf>
    <xf numFmtId="180" fontId="3" fillId="0" borderId="3" xfId="0" applyNumberFormat="1" applyFont="1" applyFill="1" applyBorder="1" applyAlignment="1" applyProtection="1">
      <alignment horizontal="center" vertical="center"/>
    </xf>
    <xf numFmtId="0" fontId="14" fillId="0" borderId="3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185" fontId="12" fillId="0" borderId="0" xfId="0" applyNumberFormat="1" applyFont="1" applyFill="1" applyBorder="1" applyAlignment="1" applyProtection="1">
      <alignment horizontal="center" vertical="center" wrapText="1"/>
    </xf>
    <xf numFmtId="185" fontId="5" fillId="26" borderId="0" xfId="0" applyNumberFormat="1" applyFont="1" applyFill="1" applyBorder="1" applyAlignment="1" applyProtection="1">
      <alignment horizontal="right" vertical="center" wrapText="1"/>
      <protection locked="0"/>
    </xf>
    <xf numFmtId="10" fontId="22" fillId="0" borderId="2" xfId="0" applyNumberFormat="1" applyFont="1" applyFill="1" applyBorder="1" applyAlignment="1">
      <alignment horizontal="center" vertical="center"/>
    </xf>
    <xf numFmtId="0" fontId="14" fillId="35" borderId="3" xfId="0" applyNumberFormat="1" applyFont="1" applyFill="1" applyBorder="1" applyAlignment="1">
      <alignment horizontal="right" vertical="center"/>
    </xf>
    <xf numFmtId="185" fontId="14" fillId="0" borderId="3" xfId="0" applyNumberFormat="1" applyFont="1" applyFill="1" applyBorder="1" applyAlignment="1">
      <alignment horizontal="center" vertical="center"/>
    </xf>
    <xf numFmtId="0" fontId="0" fillId="36" borderId="3" xfId="0" applyNumberFormat="1" applyFont="1" applyFill="1" applyBorder="1" applyAlignment="1" applyProtection="1">
      <alignment horizontal="center" vertical="center"/>
      <protection locked="0"/>
    </xf>
    <xf numFmtId="0" fontId="14" fillId="35" borderId="3" xfId="0" applyNumberFormat="1" applyFont="1" applyFill="1" applyBorder="1" applyAlignment="1">
      <alignment horizontal="center" vertical="center"/>
    </xf>
    <xf numFmtId="0" fontId="14" fillId="0" borderId="3" xfId="0" applyNumberFormat="1" applyFont="1" applyFill="1" applyBorder="1" applyAlignment="1">
      <alignment horizontal="center" vertical="center"/>
    </xf>
    <xf numFmtId="181" fontId="5" fillId="0" borderId="3" xfId="0" applyNumberFormat="1" applyFont="1" applyFill="1" applyBorder="1" applyAlignment="1">
      <alignment horizontal="center" vertical="center"/>
    </xf>
    <xf numFmtId="178" fontId="6" fillId="0" borderId="2" xfId="0" applyNumberFormat="1" applyFont="1" applyFill="1" applyBorder="1" applyAlignment="1" applyProtection="1">
      <alignment horizontal="center" vertical="center"/>
    </xf>
    <xf numFmtId="10" fontId="5" fillId="20" borderId="3" xfId="0" applyNumberFormat="1" applyFont="1" applyFill="1" applyBorder="1" applyAlignment="1">
      <alignment horizontal="center" vertical="center"/>
    </xf>
    <xf numFmtId="10" fontId="5" fillId="0" borderId="34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Border="1" applyAlignment="1">
      <alignment horizontal="center" vertical="center"/>
    </xf>
    <xf numFmtId="176" fontId="4" fillId="0" borderId="32" xfId="0" applyFont="1" applyBorder="1" applyAlignment="1">
      <alignment horizontal="center" vertical="center"/>
    </xf>
    <xf numFmtId="176" fontId="4" fillId="0" borderId="8" xfId="0" applyFont="1" applyBorder="1" applyAlignment="1">
      <alignment horizontal="center" vertical="center"/>
    </xf>
    <xf numFmtId="176" fontId="4" fillId="0" borderId="35" xfId="0" applyFont="1" applyBorder="1" applyAlignment="1">
      <alignment horizontal="center" vertical="center"/>
    </xf>
    <xf numFmtId="176" fontId="4" fillId="0" borderId="32" xfId="0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 wrapText="1"/>
    </xf>
    <xf numFmtId="10" fontId="3" fillId="0" borderId="0" xfId="0" applyNumberFormat="1" applyFont="1" applyFill="1" applyBorder="1" applyAlignment="1" applyProtection="1">
      <alignment horizontal="center" vertical="center" wrapText="1"/>
    </xf>
    <xf numFmtId="0" fontId="6" fillId="23" borderId="0" xfId="0" applyNumberFormat="1" applyFont="1" applyFill="1" applyAlignment="1">
      <alignment horizontal="center" vertical="center"/>
    </xf>
    <xf numFmtId="176" fontId="12" fillId="0" borderId="0" xfId="0" applyFont="1">
      <alignment vertical="center"/>
    </xf>
    <xf numFmtId="0" fontId="11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176" fontId="0" fillId="0" borderId="0" xfId="0" applyBorder="1" applyAlignment="1">
      <alignment horizontal="center" vertical="center"/>
    </xf>
    <xf numFmtId="0" fontId="5" fillId="10" borderId="3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176" fontId="5" fillId="25" borderId="2" xfId="0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3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3" xfId="0" applyNumberFormat="1" applyFont="1" applyFill="1" applyBorder="1" applyAlignment="1">
      <alignment horizontal="center" vertical="center"/>
    </xf>
    <xf numFmtId="179" fontId="6" fillId="23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23" borderId="3" xfId="0" applyNumberFormat="1" applyFont="1" applyFill="1" applyBorder="1" applyAlignment="1">
      <alignment horizontal="center" vertical="center"/>
    </xf>
    <xf numFmtId="176" fontId="0" fillId="0" borderId="3" xfId="0" applyFont="1" applyFill="1" applyBorder="1" applyAlignment="1">
      <alignment horizontal="center" vertical="center"/>
    </xf>
    <xf numFmtId="176" fontId="0" fillId="0" borderId="0" xfId="0" applyAlignment="1">
      <alignment horizontal="center" vertical="center"/>
    </xf>
    <xf numFmtId="176" fontId="0" fillId="0" borderId="0" xfId="0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 wrapText="1"/>
    </xf>
    <xf numFmtId="0" fontId="3" fillId="0" borderId="16" xfId="0" applyNumberFormat="1" applyFont="1" applyFill="1" applyBorder="1" applyAlignment="1">
      <alignment horizontal="center" vertical="center" wrapText="1"/>
    </xf>
    <xf numFmtId="0" fontId="3" fillId="0" borderId="18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left" vertical="top" wrapText="1"/>
    </xf>
    <xf numFmtId="0" fontId="0" fillId="0" borderId="3" xfId="0" applyNumberFormat="1" applyFont="1" applyFill="1" applyBorder="1" applyAlignment="1">
      <alignment horizontal="left" vertical="top"/>
    </xf>
    <xf numFmtId="0" fontId="0" fillId="0" borderId="0" xfId="0" applyNumberFormat="1" applyFill="1" applyBorder="1" applyAlignment="1">
      <alignment horizontal="center" vertical="center"/>
    </xf>
    <xf numFmtId="176" fontId="0" fillId="0" borderId="10" xfId="0" applyFont="1" applyFill="1" applyBorder="1" applyAlignment="1">
      <alignment horizontal="center" vertical="center"/>
    </xf>
    <xf numFmtId="176" fontId="0" fillId="0" borderId="22" xfId="0" applyFont="1" applyFill="1" applyBorder="1" applyAlignment="1">
      <alignment horizontal="center" vertical="center"/>
    </xf>
    <xf numFmtId="176" fontId="0" fillId="0" borderId="16" xfId="0" applyFont="1" applyFill="1" applyBorder="1" applyAlignment="1">
      <alignment horizontal="center" vertical="center" wrapText="1"/>
    </xf>
    <xf numFmtId="176" fontId="0" fillId="0" borderId="18" xfId="0" applyFont="1" applyFill="1" applyBorder="1" applyAlignment="1">
      <alignment horizontal="center" vertical="center" wrapText="1"/>
    </xf>
    <xf numFmtId="0" fontId="0" fillId="0" borderId="0" xfId="0" applyNumberFormat="1" applyFont="1" applyFill="1" applyAlignment="1">
      <alignment horizontal="left" vertical="top" wrapText="1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0" fontId="0" fillId="2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 wrapText="1"/>
    </xf>
    <xf numFmtId="178" fontId="0" fillId="0" borderId="0" xfId="0" applyNumberFormat="1" applyFont="1" applyFill="1" applyAlignment="1">
      <alignment horizontal="center" vertical="center"/>
    </xf>
    <xf numFmtId="0" fontId="0" fillId="3" borderId="0" xfId="0" applyNumberFormat="1" applyFont="1" applyFill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178" fontId="0" fillId="3" borderId="0" xfId="0" applyNumberFormat="1" applyFont="1" applyFill="1" applyAlignment="1">
      <alignment horizontal="center" vertical="center"/>
    </xf>
    <xf numFmtId="0" fontId="0" fillId="4" borderId="0" xfId="0" applyNumberFormat="1" applyFont="1" applyFill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0" fillId="5" borderId="0" xfId="0" applyNumberFormat="1" applyFont="1" applyFill="1" applyAlignment="1">
      <alignment horizontal="center" vertical="center"/>
    </xf>
    <xf numFmtId="0" fontId="0" fillId="6" borderId="0" xfId="0" applyNumberFormat="1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3" fillId="4" borderId="0" xfId="0" applyNumberFormat="1" applyFont="1" applyFill="1" applyAlignment="1">
      <alignment horizontal="center" vertical="center"/>
    </xf>
    <xf numFmtId="0" fontId="2" fillId="4" borderId="0" xfId="0" applyNumberFormat="1" applyFont="1" applyFill="1" applyAlignment="1">
      <alignment horizontal="center" vertical="center"/>
    </xf>
    <xf numFmtId="0" fontId="3" fillId="7" borderId="0" xfId="0" applyNumberFormat="1" applyFont="1" applyFill="1" applyAlignment="1">
      <alignment horizontal="center"/>
    </xf>
    <xf numFmtId="0" fontId="0" fillId="0" borderId="0" xfId="0" applyNumberFormat="1" applyFont="1" applyFill="1" applyBorder="1" applyAlignment="1">
      <alignment horizontal="center" vertical="center"/>
    </xf>
    <xf numFmtId="0" fontId="5" fillId="9" borderId="1" xfId="0" applyNumberFormat="1" applyFont="1" applyFill="1" applyBorder="1" applyAlignment="1">
      <alignment horizontal="center" vertical="center"/>
    </xf>
    <xf numFmtId="58" fontId="4" fillId="0" borderId="3" xfId="0" applyNumberFormat="1" applyFont="1" applyFill="1" applyBorder="1" applyAlignment="1">
      <alignment horizontal="center" vertical="center"/>
    </xf>
    <xf numFmtId="0" fontId="5" fillId="10" borderId="4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center" vertical="center"/>
    </xf>
    <xf numFmtId="0" fontId="5" fillId="11" borderId="4" xfId="0" applyNumberFormat="1" applyFont="1" applyFill="1" applyBorder="1" applyAlignment="1">
      <alignment horizontal="center" vertical="center" wrapText="1"/>
    </xf>
    <xf numFmtId="0" fontId="5" fillId="13" borderId="4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5" fillId="13" borderId="1" xfId="0" applyNumberFormat="1" applyFont="1" applyFill="1" applyBorder="1" applyAlignment="1">
      <alignment horizontal="center" vertical="center" wrapText="1"/>
    </xf>
    <xf numFmtId="0" fontId="5" fillId="13" borderId="12" xfId="0" applyNumberFormat="1" applyFont="1" applyFill="1" applyBorder="1" applyAlignment="1">
      <alignment horizontal="center" vertical="center" wrapText="1"/>
    </xf>
    <xf numFmtId="0" fontId="5" fillId="18" borderId="1" xfId="0" applyNumberFormat="1" applyFont="1" applyFill="1" applyBorder="1" applyAlignment="1">
      <alignment horizontal="center" vertical="center" wrapText="1"/>
    </xf>
    <xf numFmtId="178" fontId="5" fillId="13" borderId="1" xfId="0" applyNumberFormat="1" applyFont="1" applyFill="1" applyBorder="1" applyAlignment="1">
      <alignment horizontal="center" vertical="center" wrapText="1"/>
    </xf>
    <xf numFmtId="178" fontId="0" fillId="0" borderId="0" xfId="0" applyNumberFormat="1" applyFont="1" applyFill="1" applyBorder="1" applyAlignment="1">
      <alignment horizontal="center" vertical="center"/>
    </xf>
    <xf numFmtId="0" fontId="5" fillId="13" borderId="16" xfId="0" applyNumberFormat="1" applyFont="1" applyFill="1" applyBorder="1" applyAlignment="1">
      <alignment horizontal="center" vertical="center" wrapText="1"/>
    </xf>
    <xf numFmtId="0" fontId="5" fillId="13" borderId="18" xfId="0" applyNumberFormat="1" applyFont="1" applyFill="1" applyBorder="1" applyAlignment="1">
      <alignment horizontal="center" vertical="center" wrapText="1"/>
    </xf>
    <xf numFmtId="0" fontId="5" fillId="13" borderId="14" xfId="0" applyNumberFormat="1" applyFont="1" applyFill="1" applyBorder="1" applyAlignment="1">
      <alignment horizontal="center" vertical="center" wrapText="1"/>
    </xf>
    <xf numFmtId="0" fontId="5" fillId="13" borderId="11" xfId="0" applyNumberFormat="1" applyFont="1" applyFill="1" applyBorder="1" applyAlignment="1">
      <alignment horizontal="center" vertical="center" wrapText="1"/>
    </xf>
    <xf numFmtId="0" fontId="5" fillId="13" borderId="13" xfId="0" applyNumberFormat="1" applyFont="1" applyFill="1" applyBorder="1" applyAlignment="1">
      <alignment horizontal="center" vertical="center" wrapText="1"/>
    </xf>
    <xf numFmtId="0" fontId="5" fillId="19" borderId="11" xfId="0" applyNumberFormat="1" applyFont="1" applyFill="1" applyBorder="1" applyAlignment="1">
      <alignment horizontal="center" vertical="center" wrapText="1"/>
    </xf>
    <xf numFmtId="0" fontId="5" fillId="9" borderId="4" xfId="0" applyNumberFormat="1" applyFont="1" applyFill="1" applyBorder="1" applyAlignment="1">
      <alignment horizontal="center" vertical="center" wrapText="1"/>
    </xf>
    <xf numFmtId="0" fontId="23" fillId="0" borderId="0" xfId="0" applyNumberFormat="1" applyFont="1" applyFill="1" applyBorder="1" applyAlignment="1">
      <alignment horizontal="left" wrapText="1"/>
    </xf>
    <xf numFmtId="0" fontId="23" fillId="0" borderId="10" xfId="50" applyNumberFormat="1" applyFont="1" applyFill="1" applyBorder="1" applyAlignment="1">
      <alignment horizontal="left" wrapText="1"/>
    </xf>
    <xf numFmtId="0" fontId="23" fillId="0" borderId="21" xfId="50" applyNumberFormat="1" applyFont="1" applyFill="1" applyBorder="1" applyAlignment="1">
      <alignment horizontal="left" wrapText="1"/>
    </xf>
    <xf numFmtId="0" fontId="23" fillId="0" borderId="22" xfId="50" applyNumberFormat="1" applyFont="1" applyFill="1" applyBorder="1" applyAlignment="1">
      <alignment horizontal="left" wrapText="1"/>
    </xf>
    <xf numFmtId="0" fontId="24" fillId="0" borderId="0" xfId="0" applyNumberFormat="1" applyFont="1" applyFill="1" applyBorder="1" applyAlignment="1">
      <alignment vertical="center"/>
    </xf>
    <xf numFmtId="0" fontId="25" fillId="37" borderId="16" xfId="50" applyNumberFormat="1" applyFont="1" applyFill="1" applyBorder="1" applyAlignment="1">
      <alignment horizontal="center" vertical="center" wrapText="1"/>
    </xf>
    <xf numFmtId="0" fontId="26" fillId="37" borderId="10" xfId="50" applyNumberFormat="1" applyFont="1" applyFill="1" applyBorder="1" applyAlignment="1">
      <alignment horizontal="distributed" vertical="center"/>
    </xf>
    <xf numFmtId="0" fontId="24" fillId="37" borderId="21" xfId="50" applyNumberFormat="1" applyFont="1" applyFill="1" applyBorder="1" applyAlignment="1">
      <alignment vertical="center"/>
    </xf>
    <xf numFmtId="0" fontId="26" fillId="37" borderId="22" xfId="50" applyNumberFormat="1" applyFont="1" applyFill="1" applyBorder="1" applyAlignment="1">
      <alignment vertical="center"/>
    </xf>
    <xf numFmtId="10" fontId="24" fillId="37" borderId="21" xfId="50" applyNumberFormat="1" applyFont="1" applyFill="1" applyBorder="1" applyAlignment="1">
      <alignment vertical="center"/>
    </xf>
    <xf numFmtId="0" fontId="25" fillId="37" borderId="36" xfId="50" applyNumberFormat="1" applyFont="1" applyFill="1" applyBorder="1" applyAlignment="1">
      <alignment horizontal="center" vertical="center" wrapText="1"/>
    </xf>
    <xf numFmtId="0" fontId="5" fillId="9" borderId="1" xfId="0" applyNumberFormat="1" applyFont="1" applyFill="1" applyBorder="1" applyAlignment="1">
      <alignment horizontal="center" vertical="center" wrapText="1"/>
    </xf>
    <xf numFmtId="0" fontId="6" fillId="9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0" fontId="25" fillId="37" borderId="18" xfId="50" applyNumberFormat="1" applyFont="1" applyFill="1" applyBorder="1" applyAlignment="1">
      <alignment horizontal="center" vertical="center" wrapText="1"/>
    </xf>
    <xf numFmtId="0" fontId="24" fillId="37" borderId="21" xfId="50" applyNumberFormat="1" applyFont="1" applyFill="1" applyBorder="1" applyAlignment="1">
      <alignment horizontal="left" vertical="center" wrapText="1"/>
    </xf>
    <xf numFmtId="0" fontId="24" fillId="37" borderId="22" xfId="50" applyNumberFormat="1" applyFont="1" applyFill="1" applyBorder="1" applyAlignment="1">
      <alignment horizontal="left" vertical="center" wrapText="1"/>
    </xf>
    <xf numFmtId="0" fontId="25" fillId="38" borderId="16" xfId="50" applyNumberFormat="1" applyFont="1" applyFill="1" applyBorder="1" applyAlignment="1">
      <alignment horizontal="center" vertical="center"/>
    </xf>
    <xf numFmtId="0" fontId="26" fillId="38" borderId="10" xfId="50" applyNumberFormat="1" applyFont="1" applyFill="1" applyBorder="1" applyAlignment="1">
      <alignment horizontal="distributed" vertical="center"/>
    </xf>
    <xf numFmtId="0" fontId="24" fillId="38" borderId="21" xfId="50" applyNumberFormat="1" applyFont="1" applyFill="1" applyBorder="1" applyAlignment="1">
      <alignment vertical="center"/>
    </xf>
    <xf numFmtId="0" fontId="26" fillId="38" borderId="22" xfId="50" applyNumberFormat="1" applyFont="1" applyFill="1" applyBorder="1" applyAlignment="1">
      <alignment vertical="center"/>
    </xf>
    <xf numFmtId="0" fontId="25" fillId="38" borderId="36" xfId="50" applyNumberFormat="1" applyFont="1" applyFill="1" applyBorder="1" applyAlignment="1">
      <alignment horizontal="center" vertical="center"/>
    </xf>
    <xf numFmtId="0" fontId="25" fillId="38" borderId="18" xfId="50" applyNumberFormat="1" applyFont="1" applyFill="1" applyBorder="1" applyAlignment="1">
      <alignment horizontal="center" vertical="center"/>
    </xf>
    <xf numFmtId="0" fontId="25" fillId="39" borderId="3" xfId="50" applyNumberFormat="1" applyFont="1" applyFill="1" applyBorder="1" applyAlignment="1">
      <alignment horizontal="center" vertical="center"/>
    </xf>
    <xf numFmtId="0" fontId="26" fillId="39" borderId="10" xfId="50" applyNumberFormat="1" applyFont="1" applyFill="1" applyBorder="1" applyAlignment="1">
      <alignment horizontal="distributed" vertical="center"/>
    </xf>
    <xf numFmtId="0" fontId="24" fillId="39" borderId="21" xfId="50" applyNumberFormat="1" applyFont="1" applyFill="1" applyBorder="1" applyAlignment="1">
      <alignment vertical="center"/>
    </xf>
    <xf numFmtId="0" fontId="26" fillId="39" borderId="22" xfId="50" applyNumberFormat="1" applyFont="1" applyFill="1" applyBorder="1" applyAlignment="1">
      <alignment vertical="center"/>
    </xf>
    <xf numFmtId="0" fontId="25" fillId="40" borderId="3" xfId="50" applyNumberFormat="1" applyFont="1" applyFill="1" applyBorder="1" applyAlignment="1">
      <alignment horizontal="center" vertical="center"/>
    </xf>
    <xf numFmtId="0" fontId="26" fillId="40" borderId="10" xfId="50" applyNumberFormat="1" applyFont="1" applyFill="1" applyBorder="1" applyAlignment="1">
      <alignment horizontal="distributed" vertical="center"/>
    </xf>
    <xf numFmtId="0" fontId="24" fillId="40" borderId="21" xfId="50" applyNumberFormat="1" applyFont="1" applyFill="1" applyBorder="1" applyAlignment="1">
      <alignment vertical="center"/>
    </xf>
    <xf numFmtId="0" fontId="26" fillId="40" borderId="22" xfId="50" applyNumberFormat="1" applyFont="1" applyFill="1" applyBorder="1" applyAlignment="1">
      <alignment vertical="center"/>
    </xf>
    <xf numFmtId="0" fontId="25" fillId="0" borderId="3" xfId="50" applyNumberFormat="1" applyFont="1" applyFill="1" applyBorder="1" applyAlignment="1">
      <alignment horizontal="center" vertical="center" wrapText="1"/>
    </xf>
    <xf numFmtId="0" fontId="26" fillId="0" borderId="10" xfId="50" applyNumberFormat="1" applyFont="1" applyFill="1" applyBorder="1" applyAlignment="1">
      <alignment horizontal="distributed" vertical="center"/>
    </xf>
    <xf numFmtId="0" fontId="24" fillId="0" borderId="21" xfId="50" applyNumberFormat="1" applyFont="1" applyFill="1" applyBorder="1" applyAlignment="1">
      <alignment vertical="center"/>
    </xf>
    <xf numFmtId="0" fontId="26" fillId="0" borderId="22" xfId="50" applyNumberFormat="1" applyFont="1" applyFill="1" applyBorder="1" applyAlignment="1">
      <alignment vertical="center"/>
    </xf>
    <xf numFmtId="0" fontId="26" fillId="0" borderId="0" xfId="0" applyNumberFormat="1" applyFont="1" applyFill="1" applyBorder="1" applyAlignment="1">
      <alignment vertical="center"/>
    </xf>
    <xf numFmtId="0" fontId="26" fillId="0" borderId="21" xfId="5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horizontal="left" vertical="center"/>
    </xf>
    <xf numFmtId="176" fontId="0" fillId="0" borderId="0" xfId="50" applyNumberFormat="1" applyFont="1" applyFill="1" applyBorder="1" applyAlignment="1">
      <alignment vertical="center"/>
    </xf>
    <xf numFmtId="0" fontId="24" fillId="0" borderId="21" xfId="50" applyNumberFormat="1" applyFont="1" applyFill="1" applyBorder="1" applyAlignment="1">
      <alignment horizontal="right" vertical="center"/>
    </xf>
    <xf numFmtId="0" fontId="24" fillId="0" borderId="21" xfId="50" applyNumberFormat="1" applyFont="1" applyFill="1" applyBorder="1" applyAlignment="1">
      <alignment horizontal="distributed" vertical="center"/>
    </xf>
    <xf numFmtId="0" fontId="24" fillId="0" borderId="22" xfId="5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0" fontId="26" fillId="0" borderId="10" xfId="50" applyNumberFormat="1" applyFont="1" applyFill="1" applyBorder="1" applyAlignment="1">
      <alignment horizontal="left" vertical="center"/>
    </xf>
    <xf numFmtId="0" fontId="26" fillId="0" borderId="21" xfId="50" applyNumberFormat="1" applyFont="1" applyFill="1" applyBorder="1" applyAlignment="1">
      <alignment horizontal="left" vertical="center"/>
    </xf>
    <xf numFmtId="0" fontId="26" fillId="0" borderId="24" xfId="50" applyNumberFormat="1" applyFont="1" applyFill="1" applyBorder="1" applyAlignment="1">
      <alignment horizontal="left" vertical="center"/>
    </xf>
    <xf numFmtId="0" fontId="26" fillId="0" borderId="22" xfId="50" applyNumberFormat="1" applyFont="1" applyFill="1" applyBorder="1" applyAlignment="1">
      <alignment horizontal="left" vertical="center"/>
    </xf>
    <xf numFmtId="0" fontId="25" fillId="0" borderId="3" xfId="50" applyNumberFormat="1" applyFont="1" applyFill="1" applyBorder="1" applyAlignment="1">
      <alignment horizontal="center" vertical="center"/>
    </xf>
    <xf numFmtId="0" fontId="26" fillId="0" borderId="10" xfId="50" applyNumberFormat="1" applyFont="1" applyFill="1" applyBorder="1" applyAlignment="1">
      <alignment horizontal="right" vertical="center"/>
    </xf>
    <xf numFmtId="0" fontId="24" fillId="0" borderId="21" xfId="50" applyNumberFormat="1" applyFont="1" applyFill="1" applyBorder="1" applyAlignment="1">
      <alignment horizontal="center" vertical="center"/>
    </xf>
    <xf numFmtId="0" fontId="26" fillId="0" borderId="10" xfId="50" applyNumberFormat="1" applyFont="1" applyFill="1" applyBorder="1" applyAlignment="1">
      <alignment horizontal="center" vertical="center"/>
    </xf>
    <xf numFmtId="0" fontId="24" fillId="0" borderId="22" xfId="50" applyNumberFormat="1" applyFont="1" applyFill="1" applyBorder="1" applyAlignment="1">
      <alignment horizontal="center" vertical="center"/>
    </xf>
    <xf numFmtId="0" fontId="27" fillId="0" borderId="21" xfId="50" applyNumberFormat="1" applyFont="1" applyFill="1" applyBorder="1" applyAlignment="1">
      <alignment horizontal="center" vertical="center"/>
    </xf>
    <xf numFmtId="0" fontId="27" fillId="0" borderId="22" xfId="50" applyNumberFormat="1" applyFont="1" applyFill="1" applyBorder="1" applyAlignment="1">
      <alignment horizontal="center" vertical="center"/>
    </xf>
    <xf numFmtId="178" fontId="24" fillId="0" borderId="21" xfId="50" applyNumberFormat="1" applyFont="1" applyFill="1" applyBorder="1" applyAlignment="1">
      <alignment horizontal="center" vertical="center"/>
    </xf>
    <xf numFmtId="0" fontId="0" fillId="0" borderId="21" xfId="50" applyNumberFormat="1" applyFont="1" applyFill="1" applyBorder="1" applyAlignment="1">
      <alignment horizontal="center" vertical="center"/>
    </xf>
    <xf numFmtId="0" fontId="26" fillId="0" borderId="10" xfId="50" applyNumberFormat="1" applyFont="1" applyFill="1" applyBorder="1" applyAlignment="1">
      <alignment horizontal="left" vertical="center"/>
    </xf>
    <xf numFmtId="0" fontId="24" fillId="0" borderId="22" xfId="50" applyNumberFormat="1" applyFont="1" applyFill="1" applyBorder="1" applyAlignment="1">
      <alignment horizontal="center" vertical="center"/>
    </xf>
    <xf numFmtId="178" fontId="27" fillId="0" borderId="21" xfId="50" applyNumberFormat="1" applyFont="1" applyFill="1" applyBorder="1" applyAlignment="1">
      <alignment horizontal="center" vertical="center"/>
    </xf>
    <xf numFmtId="178" fontId="27" fillId="0" borderId="22" xfId="50" applyNumberFormat="1" applyFont="1" applyFill="1" applyBorder="1" applyAlignment="1">
      <alignment horizontal="center" vertical="center"/>
    </xf>
    <xf numFmtId="0" fontId="26" fillId="21" borderId="10" xfId="0" applyNumberFormat="1" applyFont="1" applyFill="1" applyBorder="1" applyAlignment="1">
      <alignment horizontal="distributed" vertical="center"/>
    </xf>
    <xf numFmtId="180" fontId="28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 wrapText="1"/>
    </xf>
    <xf numFmtId="0" fontId="29" fillId="0" borderId="3" xfId="0" applyNumberFormat="1" applyFont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5" fillId="9" borderId="15" xfId="0" applyNumberFormat="1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horizontal="left" vertical="top" wrapText="1"/>
    </xf>
    <xf numFmtId="178" fontId="5" fillId="9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Font="1" applyFill="1" applyAlignment="1">
      <alignment horizontal="left" vertical="top" wrapText="1"/>
    </xf>
    <xf numFmtId="0" fontId="6" fillId="23" borderId="32" xfId="0" applyNumberFormat="1" applyFont="1" applyFill="1" applyBorder="1" applyAlignment="1">
      <alignment horizontal="center" vertical="center"/>
    </xf>
    <xf numFmtId="178" fontId="5" fillId="9" borderId="15" xfId="0" applyNumberFormat="1" applyFont="1" applyFill="1" applyBorder="1" applyAlignment="1">
      <alignment horizontal="center" vertical="center" wrapText="1"/>
    </xf>
    <xf numFmtId="0" fontId="5" fillId="24" borderId="1" xfId="0" applyNumberFormat="1" applyFont="1" applyFill="1" applyBorder="1" applyAlignment="1">
      <alignment horizontal="center" vertical="center" wrapText="1"/>
    </xf>
    <xf numFmtId="0" fontId="6" fillId="24" borderId="1" xfId="0" applyNumberFormat="1" applyFont="1" applyFill="1" applyBorder="1" applyAlignment="1">
      <alignment horizontal="center" vertical="center" wrapText="1"/>
    </xf>
    <xf numFmtId="0" fontId="5" fillId="9" borderId="16" xfId="0" applyNumberFormat="1" applyFont="1" applyFill="1" applyBorder="1" applyAlignment="1">
      <alignment horizontal="center" vertical="center" wrapText="1"/>
    </xf>
    <xf numFmtId="0" fontId="5" fillId="9" borderId="18" xfId="0" applyNumberFormat="1" applyFont="1" applyFill="1" applyBorder="1" applyAlignment="1">
      <alignment horizontal="center" vertical="center" wrapText="1"/>
    </xf>
    <xf numFmtId="178" fontId="6" fillId="9" borderId="1" xfId="0" applyNumberFormat="1" applyFont="1" applyFill="1" applyBorder="1" applyAlignment="1">
      <alignment horizontal="center" vertical="center" wrapText="1"/>
    </xf>
    <xf numFmtId="0" fontId="5" fillId="7" borderId="4" xfId="0" applyNumberFormat="1" applyFont="1" applyFill="1" applyBorder="1" applyAlignment="1">
      <alignment horizontal="center" vertical="center" wrapText="1"/>
    </xf>
    <xf numFmtId="0" fontId="6" fillId="9" borderId="1" xfId="0" applyNumberFormat="1" applyFont="1" applyFill="1" applyBorder="1" applyAlignment="1">
      <alignment horizontal="center" vertical="center"/>
    </xf>
    <xf numFmtId="0" fontId="5" fillId="7" borderId="26" xfId="0" applyNumberFormat="1" applyFont="1" applyFill="1" applyBorder="1" applyAlignment="1">
      <alignment horizontal="center" vertical="center" wrapText="1"/>
    </xf>
    <xf numFmtId="0" fontId="5" fillId="7" borderId="28" xfId="0" applyNumberFormat="1" applyFont="1" applyFill="1" applyBorder="1" applyAlignment="1">
      <alignment horizontal="center" vertical="center" wrapText="1"/>
    </xf>
    <xf numFmtId="0" fontId="5" fillId="7" borderId="3" xfId="0" applyNumberFormat="1" applyFont="1" applyFill="1" applyBorder="1" applyAlignment="1">
      <alignment horizontal="center" vertical="center" wrapText="1"/>
    </xf>
    <xf numFmtId="178" fontId="5" fillId="7" borderId="3" xfId="0" applyNumberFormat="1" applyFont="1" applyFill="1" applyBorder="1" applyAlignment="1">
      <alignment horizontal="center" vertical="center" wrapText="1"/>
    </xf>
    <xf numFmtId="0" fontId="5" fillId="7" borderId="16" xfId="0" applyNumberFormat="1" applyFont="1" applyFill="1" applyBorder="1" applyAlignment="1">
      <alignment horizontal="center" vertical="center" wrapText="1"/>
    </xf>
    <xf numFmtId="0" fontId="5" fillId="26" borderId="4" xfId="0" applyNumberFormat="1" applyFont="1" applyFill="1" applyBorder="1" applyAlignment="1">
      <alignment horizontal="center" vertical="center" wrapText="1"/>
    </xf>
    <xf numFmtId="0" fontId="6" fillId="26" borderId="4" xfId="0" applyNumberFormat="1" applyFont="1" applyFill="1" applyBorder="1" applyAlignment="1">
      <alignment horizontal="center" vertical="center" wrapText="1"/>
    </xf>
    <xf numFmtId="0" fontId="5" fillId="26" borderId="1" xfId="0" applyNumberFormat="1" applyFont="1" applyFill="1" applyBorder="1" applyAlignment="1">
      <alignment horizontal="center" vertical="center" wrapText="1"/>
    </xf>
    <xf numFmtId="0" fontId="6" fillId="26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1" fillId="23" borderId="0" xfId="0" applyNumberFormat="1" applyFont="1" applyFill="1" applyAlignment="1">
      <alignment horizontal="center" vertical="center"/>
    </xf>
    <xf numFmtId="178" fontId="5" fillId="26" borderId="1" xfId="0" applyNumberFormat="1" applyFont="1" applyFill="1" applyBorder="1" applyAlignment="1">
      <alignment horizontal="center" vertical="center" wrapText="1"/>
    </xf>
    <xf numFmtId="178" fontId="6" fillId="26" borderId="1" xfId="0" applyNumberFormat="1" applyFont="1" applyFill="1" applyBorder="1" applyAlignment="1">
      <alignment horizontal="center" vertical="center" wrapText="1"/>
    </xf>
    <xf numFmtId="0" fontId="5" fillId="31" borderId="1" xfId="0" applyNumberFormat="1" applyFont="1" applyFill="1" applyBorder="1" applyAlignment="1">
      <alignment horizontal="center" vertical="center" wrapText="1"/>
    </xf>
    <xf numFmtId="0" fontId="6" fillId="31" borderId="1" xfId="0" applyNumberFormat="1" applyFont="1" applyFill="1" applyBorder="1" applyAlignment="1">
      <alignment horizontal="center" vertical="center" wrapText="1"/>
    </xf>
    <xf numFmtId="186" fontId="4" fillId="0" borderId="3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6" fillId="26" borderId="1" xfId="0" applyNumberFormat="1" applyFont="1" applyFill="1" applyBorder="1" applyAlignment="1">
      <alignment horizontal="center" vertical="center"/>
    </xf>
    <xf numFmtId="0" fontId="5" fillId="26" borderId="1" xfId="0" applyNumberFormat="1" applyFont="1" applyFill="1" applyBorder="1" applyAlignment="1">
      <alignment horizontal="center" vertical="center"/>
    </xf>
    <xf numFmtId="0" fontId="5" fillId="26" borderId="15" xfId="0" applyNumberFormat="1" applyFont="1" applyFill="1" applyBorder="1" applyAlignment="1">
      <alignment horizontal="center" vertical="center" wrapText="1"/>
    </xf>
    <xf numFmtId="0" fontId="5" fillId="19" borderId="1" xfId="0" applyNumberFormat="1" applyFont="1" applyFill="1" applyBorder="1" applyAlignment="1">
      <alignment horizontal="center" vertical="center" wrapText="1"/>
    </xf>
    <xf numFmtId="0" fontId="5" fillId="32" borderId="4" xfId="0" applyNumberFormat="1" applyFont="1" applyFill="1" applyBorder="1" applyAlignment="1">
      <alignment horizontal="center" vertical="center" wrapText="1"/>
    </xf>
    <xf numFmtId="0" fontId="5" fillId="32" borderId="1" xfId="0" applyNumberFormat="1" applyFont="1" applyFill="1" applyBorder="1" applyAlignment="1">
      <alignment horizontal="center" vertical="center" wrapText="1"/>
    </xf>
    <xf numFmtId="0" fontId="5" fillId="34" borderId="1" xfId="0" applyNumberFormat="1" applyFont="1" applyFill="1" applyBorder="1" applyAlignment="1">
      <alignment horizontal="center" vertical="center" wrapText="1"/>
    </xf>
    <xf numFmtId="0" fontId="5" fillId="26" borderId="12" xfId="0" applyNumberFormat="1" applyFont="1" applyFill="1" applyBorder="1" applyAlignment="1">
      <alignment horizontal="center" vertical="center" wrapText="1"/>
    </xf>
    <xf numFmtId="0" fontId="5" fillId="26" borderId="31" xfId="0" applyNumberFormat="1" applyFont="1" applyFill="1" applyBorder="1" applyAlignment="1">
      <alignment horizontal="center" vertical="center" wrapText="1"/>
    </xf>
    <xf numFmtId="0" fontId="5" fillId="26" borderId="3" xfId="0" applyNumberFormat="1" applyFont="1" applyFill="1" applyBorder="1" applyAlignment="1">
      <alignment horizontal="center" vertical="center" wrapText="1"/>
    </xf>
    <xf numFmtId="178" fontId="5" fillId="4" borderId="16" xfId="0" applyNumberFormat="1" applyFont="1" applyFill="1" applyBorder="1" applyAlignment="1">
      <alignment horizontal="center" vertical="center"/>
    </xf>
    <xf numFmtId="0" fontId="17" fillId="4" borderId="3" xfId="0" applyNumberFormat="1" applyFont="1" applyFill="1" applyBorder="1" applyAlignment="1">
      <alignment horizontal="center" vertical="center"/>
    </xf>
    <xf numFmtId="0" fontId="6" fillId="4" borderId="1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vertical="center"/>
    </xf>
    <xf numFmtId="0" fontId="3" fillId="0" borderId="0" xfId="0" applyNumberFormat="1" applyFont="1" applyFill="1" applyAlignment="1">
      <alignment horizontal="center"/>
    </xf>
    <xf numFmtId="176" fontId="0" fillId="0" borderId="0" xfId="0" applyBorder="1" applyProtection="1">
      <alignment vertical="center"/>
      <protection locked="0"/>
    </xf>
    <xf numFmtId="176" fontId="2" fillId="0" borderId="0" xfId="0" applyFont="1" applyBorder="1">
      <alignment vertical="center"/>
    </xf>
    <xf numFmtId="176" fontId="2" fillId="0" borderId="0" xfId="0" applyFont="1" applyBorder="1" applyAlignment="1">
      <alignment horizontal="center" vertical="center"/>
    </xf>
    <xf numFmtId="176" fontId="0" fillId="0" borderId="0" xfId="0" applyBorder="1">
      <alignment vertical="center"/>
    </xf>
    <xf numFmtId="0" fontId="3" fillId="0" borderId="0" xfId="0" applyNumberFormat="1" applyFont="1" applyFill="1" applyBorder="1" applyAlignment="1">
      <alignment horizontal="center"/>
    </xf>
    <xf numFmtId="0" fontId="2" fillId="0" borderId="2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178" fontId="5" fillId="0" borderId="22" xfId="0" applyNumberFormat="1" applyFont="1" applyFill="1" applyBorder="1" applyAlignment="1">
      <alignment horizontal="center" vertical="center"/>
    </xf>
    <xf numFmtId="0" fontId="0" fillId="0" borderId="22" xfId="0" applyNumberFormat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2 2 3" xfId="49"/>
    <cellStyle name="常规 2" xfId="50"/>
    <cellStyle name="常规 3" xfId="51"/>
    <cellStyle name="常规 2 19" xfId="52"/>
    <cellStyle name="常规 4" xfId="53"/>
  </cellStyles>
  <dxfs count="18"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0FB746"/>
      <color rgb="0013742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17/06/relationships/rdRichValueStructure" Target="richData/rdrichvaluestructure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microsoft.com/office/2017/06/relationships/rdRichValue" Target="richData/rdrichvalue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Spin" dx="16" horiz="1" max="100" page="10" val="3"/>
</file>

<file path=xl/ctrlProps/ctrlProp2.xml><?xml version="1.0" encoding="utf-8"?>
<formControlPr xmlns="http://schemas.microsoft.com/office/spreadsheetml/2009/9/main" objectType="Spin" dx="16" horiz="1" max="100" page="10" val="3"/>
</file>

<file path=xl/ctrlProps/ctrlProp3.xml><?xml version="1.0" encoding="utf-8"?>
<formControlPr xmlns="http://schemas.microsoft.com/office/spreadsheetml/2009/9/main" objectType="Spin" dx="16" horiz="1" max="100" page="10" val="3"/>
</file>

<file path=xl/ctrlProps/ctrlProp4.xml><?xml version="1.0" encoding="utf-8"?>
<formControlPr xmlns="http://schemas.microsoft.com/office/spreadsheetml/2009/9/main" objectType="Spin" dx="16" horiz="1" max="100" page="10" val="3"/>
</file>

<file path=xl/ctrlProps/ctrlProp5.xml><?xml version="1.0" encoding="utf-8"?>
<formControlPr xmlns="http://schemas.microsoft.com/office/spreadsheetml/2009/9/main" objectType="Spin" dx="16" horiz="1" max="100" page="10" val="3"/>
</file>

<file path=xl/ctrlProps/ctrlProp6.xml><?xml version="1.0" encoding="utf-8"?>
<formControlPr xmlns="http://schemas.microsoft.com/office/spreadsheetml/2009/9/main" objectType="Spin" dx="16" horiz="1" max="100" page="10" val="3"/>
</file>

<file path=xl/ctrlProps/ctrlProp7.xml><?xml version="1.0" encoding="utf-8"?>
<formControlPr xmlns="http://schemas.microsoft.com/office/spreadsheetml/2009/9/main" objectType="Spin" dx="16" fmlaLink="$AM$176" max="31" min="1" page="10" val="27"/>
</file>

<file path=xl/ctrlProps/ctrlProp8.xml><?xml version="1.0" encoding="utf-8"?>
<formControlPr xmlns="http://schemas.microsoft.com/office/spreadsheetml/2009/9/main" objectType="Spin" dx="16" fmlaLink="$AM$176" max="31" min="1" page="10" val="27"/>
</file>

<file path=xl/ctrlProps/ctrlProp9.xml><?xml version="1.0" encoding="utf-8"?>
<formControlPr xmlns="http://schemas.microsoft.com/office/spreadsheetml/2009/9/main" objectType="Spin" dx="16" fmlaLink="$AM$176" max="31" min="1" page="10" val="27"/>
</file>

<file path=xl/ctrlProps/ctrlProp10.xml><?xml version="1.0" encoding="utf-8"?>
<formControlPr xmlns="http://schemas.microsoft.com/office/spreadsheetml/2009/9/main" objectType="Spin" dx="16" fmlaLink="$AM$176" max="31" min="1" page="10" val="27"/>
</file>

<file path=xl/ctrlProps/ctrlProp11.xml><?xml version="1.0" encoding="utf-8"?>
<formControlPr xmlns="http://schemas.microsoft.com/office/spreadsheetml/2009/9/main" objectType="Spin" dx="16" fmlaLink="$AM$176" max="31" min="1" page="10" val="1"/>
</file>

<file path=xl/ctrlProps/ctrlProp12.xml><?xml version="1.0" encoding="utf-8"?>
<formControlPr xmlns="http://schemas.microsoft.com/office/spreadsheetml/2009/9/main" objectType="Spin" dx="16" fmlaLink="$AM$176" max="31" min="1" page="10" val="1"/>
</file>

<file path=xl/ctrlProps/ctrlProp13.xml><?xml version="1.0" encoding="utf-8"?>
<formControlPr xmlns="http://schemas.microsoft.com/office/spreadsheetml/2009/9/main" objectType="Spin" dx="16" fmlaLink="$AM$176" max="31" min="1" page="10" val="1"/>
</file>

<file path=xl/ctrlProps/ctrlProp14.xml><?xml version="1.0" encoding="utf-8"?>
<formControlPr xmlns="http://schemas.microsoft.com/office/spreadsheetml/2009/9/main" objectType="Spin" dx="16" fmlaLink="$AM$176" max="31" min="1" page="10" val="1"/>
</file>

<file path=xl/ctrlProps/ctrlProp15.xml><?xml version="1.0" encoding="utf-8"?>
<formControlPr xmlns="http://schemas.microsoft.com/office/spreadsheetml/2009/9/main" objectType="Spin" dx="16" fmlaLink="$AM$176" max="31" min="1" page="10" val="3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0</xdr:colOff>
          <xdr:row>184</xdr:row>
          <xdr:rowOff>0</xdr:rowOff>
        </xdr:from>
        <xdr:to>
          <xdr:col>72</xdr:col>
          <xdr:colOff>392430</xdr:colOff>
          <xdr:row>184</xdr:row>
          <xdr:rowOff>345440</xdr:rowOff>
        </xdr:to>
        <xdr:sp>
          <xdr:nvSpPr>
            <xdr:cNvPr id="32788" name="Spinner 20" hidden="1">
              <a:extLst>
                <a:ext uri="{63B3BB69-23CF-44E3-9099-C40C66FF867C}">
                  <a14:compatExt spid="_x0000_s32788"/>
                </a:ext>
              </a:extLst>
            </xdr:cNvPr>
            <xdr:cNvSpPr/>
          </xdr:nvSpPr>
          <xdr:spPr>
            <a:xfrm>
              <a:off x="54178200" y="9144000"/>
              <a:ext cx="392430" cy="345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0</xdr:colOff>
          <xdr:row>184</xdr:row>
          <xdr:rowOff>0</xdr:rowOff>
        </xdr:from>
        <xdr:to>
          <xdr:col>72</xdr:col>
          <xdr:colOff>392430</xdr:colOff>
          <xdr:row>184</xdr:row>
          <xdr:rowOff>345440</xdr:rowOff>
        </xdr:to>
        <xdr:sp>
          <xdr:nvSpPr>
            <xdr:cNvPr id="32809" name="Spinner 41" hidden="1">
              <a:extLst>
                <a:ext uri="{63B3BB69-23CF-44E3-9099-C40C66FF867C}">
                  <a14:compatExt spid="_x0000_s32809"/>
                </a:ext>
              </a:extLst>
            </xdr:cNvPr>
            <xdr:cNvSpPr/>
          </xdr:nvSpPr>
          <xdr:spPr>
            <a:xfrm>
              <a:off x="54178200" y="9144000"/>
              <a:ext cx="392430" cy="345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0</xdr:colOff>
          <xdr:row>184</xdr:row>
          <xdr:rowOff>0</xdr:rowOff>
        </xdr:from>
        <xdr:to>
          <xdr:col>72</xdr:col>
          <xdr:colOff>392430</xdr:colOff>
          <xdr:row>184</xdr:row>
          <xdr:rowOff>345440</xdr:rowOff>
        </xdr:to>
        <xdr:sp>
          <xdr:nvSpPr>
            <xdr:cNvPr id="32825" name="Spinner 57" hidden="1">
              <a:extLst>
                <a:ext uri="{63B3BB69-23CF-44E3-9099-C40C66FF867C}">
                  <a14:compatExt spid="_x0000_s32825"/>
                </a:ext>
              </a:extLst>
            </xdr:cNvPr>
            <xdr:cNvSpPr/>
          </xdr:nvSpPr>
          <xdr:spPr>
            <a:xfrm>
              <a:off x="54178200" y="9144000"/>
              <a:ext cx="392430" cy="345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0</xdr:colOff>
          <xdr:row>184</xdr:row>
          <xdr:rowOff>0</xdr:rowOff>
        </xdr:from>
        <xdr:to>
          <xdr:col>72</xdr:col>
          <xdr:colOff>392430</xdr:colOff>
          <xdr:row>184</xdr:row>
          <xdr:rowOff>345440</xdr:rowOff>
        </xdr:to>
        <xdr:sp>
          <xdr:nvSpPr>
            <xdr:cNvPr id="32841" name="Spinner 73" hidden="1">
              <a:extLst>
                <a:ext uri="{63B3BB69-23CF-44E3-9099-C40C66FF867C}">
                  <a14:compatExt spid="_x0000_s32841"/>
                </a:ext>
              </a:extLst>
            </xdr:cNvPr>
            <xdr:cNvSpPr/>
          </xdr:nvSpPr>
          <xdr:spPr>
            <a:xfrm>
              <a:off x="54178200" y="9144000"/>
              <a:ext cx="392430" cy="345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0</xdr:colOff>
          <xdr:row>184</xdr:row>
          <xdr:rowOff>0</xdr:rowOff>
        </xdr:from>
        <xdr:to>
          <xdr:col>72</xdr:col>
          <xdr:colOff>392430</xdr:colOff>
          <xdr:row>184</xdr:row>
          <xdr:rowOff>345440</xdr:rowOff>
        </xdr:to>
        <xdr:sp>
          <xdr:nvSpPr>
            <xdr:cNvPr id="32857" name="Spinner 89" hidden="1">
              <a:extLst>
                <a:ext uri="{63B3BB69-23CF-44E3-9099-C40C66FF867C}">
                  <a14:compatExt spid="_x0000_s32857"/>
                </a:ext>
              </a:extLst>
            </xdr:cNvPr>
            <xdr:cNvSpPr/>
          </xdr:nvSpPr>
          <xdr:spPr>
            <a:xfrm>
              <a:off x="54178200" y="9144000"/>
              <a:ext cx="392430" cy="345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0</xdr:colOff>
          <xdr:row>184</xdr:row>
          <xdr:rowOff>0</xdr:rowOff>
        </xdr:from>
        <xdr:to>
          <xdr:col>72</xdr:col>
          <xdr:colOff>392430</xdr:colOff>
          <xdr:row>184</xdr:row>
          <xdr:rowOff>345440</xdr:rowOff>
        </xdr:to>
        <xdr:sp>
          <xdr:nvSpPr>
            <xdr:cNvPr id="32865" name="Spinner 97" hidden="1">
              <a:extLst>
                <a:ext uri="{63B3BB69-23CF-44E3-9099-C40C66FF867C}">
                  <a14:compatExt spid="_x0000_s32865"/>
                </a:ext>
              </a:extLst>
            </xdr:cNvPr>
            <xdr:cNvSpPr/>
          </xdr:nvSpPr>
          <xdr:spPr>
            <a:xfrm>
              <a:off x="54178200" y="9144000"/>
              <a:ext cx="392430" cy="34544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59</xdr:col>
      <xdr:colOff>0</xdr:colOff>
      <xdr:row>192</xdr:row>
      <xdr:rowOff>0</xdr:rowOff>
    </xdr:from>
    <xdr:to>
      <xdr:col>59</xdr:col>
      <xdr:colOff>0</xdr:colOff>
      <xdr:row>192</xdr:row>
      <xdr:rowOff>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2513885" y="122809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887730</xdr:colOff>
          <xdr:row>174</xdr:row>
          <xdr:rowOff>374650</xdr:rowOff>
        </xdr:from>
        <xdr:to>
          <xdr:col>39</xdr:col>
          <xdr:colOff>0</xdr:colOff>
          <xdr:row>176</xdr:row>
          <xdr:rowOff>5715</xdr:rowOff>
        </xdr:to>
        <xdr:sp>
          <xdr:nvSpPr>
            <xdr:cNvPr id="56321" name="Spinner 1" hidden="1">
              <a:extLst>
                <a:ext uri="{63B3BB69-23CF-44E3-9099-C40C66FF867C}">
                  <a14:compatExt spid="_x0000_s56321"/>
                </a:ext>
              </a:extLst>
            </xdr:cNvPr>
            <xdr:cNvSpPr/>
          </xdr:nvSpPr>
          <xdr:spPr>
            <a:xfrm>
              <a:off x="37360225" y="5708650"/>
              <a:ext cx="207010" cy="393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875030</xdr:colOff>
          <xdr:row>174</xdr:row>
          <xdr:rowOff>374650</xdr:rowOff>
        </xdr:from>
        <xdr:to>
          <xdr:col>39</xdr:col>
          <xdr:colOff>0</xdr:colOff>
          <xdr:row>176</xdr:row>
          <xdr:rowOff>5715</xdr:rowOff>
        </xdr:to>
        <xdr:sp>
          <xdr:nvSpPr>
            <xdr:cNvPr id="56322" name="Spinner 2" hidden="1">
              <a:extLst>
                <a:ext uri="{63B3BB69-23CF-44E3-9099-C40C66FF867C}">
                  <a14:compatExt spid="_x0000_s56322"/>
                </a:ext>
              </a:extLst>
            </xdr:cNvPr>
            <xdr:cNvSpPr/>
          </xdr:nvSpPr>
          <xdr:spPr>
            <a:xfrm>
              <a:off x="37347525" y="5708650"/>
              <a:ext cx="219710" cy="393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887730</xdr:colOff>
          <xdr:row>174</xdr:row>
          <xdr:rowOff>374650</xdr:rowOff>
        </xdr:from>
        <xdr:to>
          <xdr:col>39</xdr:col>
          <xdr:colOff>0</xdr:colOff>
          <xdr:row>176</xdr:row>
          <xdr:rowOff>5715</xdr:rowOff>
        </xdr:to>
        <xdr:sp>
          <xdr:nvSpPr>
            <xdr:cNvPr id="56323" name="Spinner 3" hidden="1">
              <a:extLst>
                <a:ext uri="{63B3BB69-23CF-44E3-9099-C40C66FF867C}">
                  <a14:compatExt spid="_x0000_s56323"/>
                </a:ext>
              </a:extLst>
            </xdr:cNvPr>
            <xdr:cNvSpPr/>
          </xdr:nvSpPr>
          <xdr:spPr>
            <a:xfrm>
              <a:off x="37360225" y="5708650"/>
              <a:ext cx="207010" cy="393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875030</xdr:colOff>
          <xdr:row>174</xdr:row>
          <xdr:rowOff>374650</xdr:rowOff>
        </xdr:from>
        <xdr:to>
          <xdr:col>39</xdr:col>
          <xdr:colOff>0</xdr:colOff>
          <xdr:row>176</xdr:row>
          <xdr:rowOff>5715</xdr:rowOff>
        </xdr:to>
        <xdr:sp>
          <xdr:nvSpPr>
            <xdr:cNvPr id="56324" name="Spinner 4" hidden="1">
              <a:extLst>
                <a:ext uri="{63B3BB69-23CF-44E3-9099-C40C66FF867C}">
                  <a14:compatExt spid="_x0000_s56324"/>
                </a:ext>
              </a:extLst>
            </xdr:cNvPr>
            <xdr:cNvSpPr/>
          </xdr:nvSpPr>
          <xdr:spPr>
            <a:xfrm>
              <a:off x="37347525" y="5708650"/>
              <a:ext cx="219710" cy="39306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887730</xdr:colOff>
          <xdr:row>174</xdr:row>
          <xdr:rowOff>374650</xdr:rowOff>
        </xdr:from>
        <xdr:to>
          <xdr:col>39</xdr:col>
          <xdr:colOff>0</xdr:colOff>
          <xdr:row>176</xdr:row>
          <xdr:rowOff>5715</xdr:rowOff>
        </xdr:to>
        <xdr:sp>
          <xdr:nvSpPr>
            <xdr:cNvPr id="58369" name="Spinner 1" hidden="1">
              <a:extLst>
                <a:ext uri="{63B3BB69-23CF-44E3-9099-C40C66FF867C}">
                  <a14:compatExt spid="_x0000_s58369"/>
                </a:ext>
              </a:extLst>
            </xdr:cNvPr>
            <xdr:cNvSpPr/>
          </xdr:nvSpPr>
          <xdr:spPr>
            <a:xfrm>
              <a:off x="37360225" y="5708650"/>
              <a:ext cx="207010" cy="393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875030</xdr:colOff>
          <xdr:row>174</xdr:row>
          <xdr:rowOff>374650</xdr:rowOff>
        </xdr:from>
        <xdr:to>
          <xdr:col>39</xdr:col>
          <xdr:colOff>0</xdr:colOff>
          <xdr:row>176</xdr:row>
          <xdr:rowOff>5715</xdr:rowOff>
        </xdr:to>
        <xdr:sp>
          <xdr:nvSpPr>
            <xdr:cNvPr id="58370" name="Spinner 2" hidden="1">
              <a:extLst>
                <a:ext uri="{63B3BB69-23CF-44E3-9099-C40C66FF867C}">
                  <a14:compatExt spid="_x0000_s58370"/>
                </a:ext>
              </a:extLst>
            </xdr:cNvPr>
            <xdr:cNvSpPr/>
          </xdr:nvSpPr>
          <xdr:spPr>
            <a:xfrm>
              <a:off x="37347525" y="5708650"/>
              <a:ext cx="219710" cy="393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887730</xdr:colOff>
          <xdr:row>174</xdr:row>
          <xdr:rowOff>374650</xdr:rowOff>
        </xdr:from>
        <xdr:to>
          <xdr:col>39</xdr:col>
          <xdr:colOff>0</xdr:colOff>
          <xdr:row>176</xdr:row>
          <xdr:rowOff>5715</xdr:rowOff>
        </xdr:to>
        <xdr:sp>
          <xdr:nvSpPr>
            <xdr:cNvPr id="58371" name="Spinner 3" hidden="1">
              <a:extLst>
                <a:ext uri="{63B3BB69-23CF-44E3-9099-C40C66FF867C}">
                  <a14:compatExt spid="_x0000_s58371"/>
                </a:ext>
              </a:extLst>
            </xdr:cNvPr>
            <xdr:cNvSpPr/>
          </xdr:nvSpPr>
          <xdr:spPr>
            <a:xfrm>
              <a:off x="37360225" y="5708650"/>
              <a:ext cx="207010" cy="393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875030</xdr:colOff>
          <xdr:row>174</xdr:row>
          <xdr:rowOff>374650</xdr:rowOff>
        </xdr:from>
        <xdr:to>
          <xdr:col>39</xdr:col>
          <xdr:colOff>0</xdr:colOff>
          <xdr:row>176</xdr:row>
          <xdr:rowOff>5715</xdr:rowOff>
        </xdr:to>
        <xdr:sp>
          <xdr:nvSpPr>
            <xdr:cNvPr id="58372" name="Spinner 4" hidden="1">
              <a:extLst>
                <a:ext uri="{63B3BB69-23CF-44E3-9099-C40C66FF867C}">
                  <a14:compatExt spid="_x0000_s58372"/>
                </a:ext>
              </a:extLst>
            </xdr:cNvPr>
            <xdr:cNvSpPr/>
          </xdr:nvSpPr>
          <xdr:spPr>
            <a:xfrm>
              <a:off x="37347525" y="5708650"/>
              <a:ext cx="219710" cy="39306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767080</xdr:colOff>
          <xdr:row>175</xdr:row>
          <xdr:rowOff>5715</xdr:rowOff>
        </xdr:from>
        <xdr:to>
          <xdr:col>39</xdr:col>
          <xdr:colOff>0</xdr:colOff>
          <xdr:row>176</xdr:row>
          <xdr:rowOff>5715</xdr:rowOff>
        </xdr:to>
        <xdr:sp>
          <xdr:nvSpPr>
            <xdr:cNvPr id="59393" name="Spinner 1" hidden="1">
              <a:extLst>
                <a:ext uri="{63B3BB69-23CF-44E3-9099-C40C66FF867C}">
                  <a14:compatExt spid="_x0000_s59393"/>
                </a:ext>
              </a:extLst>
            </xdr:cNvPr>
            <xdr:cNvSpPr/>
          </xdr:nvSpPr>
          <xdr:spPr>
            <a:xfrm>
              <a:off x="37643435" y="5720715"/>
              <a:ext cx="206375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-2026&#24180;&#21271;&#28023;&#33021;&#25928;&#20998;&#26512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5底表"/>
      <sheetName val="公式表"/>
      <sheetName val="2025.10"/>
      <sheetName val="2025.11"/>
      <sheetName val="2025.12"/>
      <sheetName val="2026.1"/>
      <sheetName val="2026.2"/>
      <sheetName val="2026.3"/>
      <sheetName val="2026.4"/>
      <sheetName val="2026.5"/>
      <sheetName val="2026.6"/>
      <sheetName val="2026.7"/>
      <sheetName val="2026.8"/>
      <sheetName val="2026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richData/rdrichvalue.xml><?xml version="1.0" encoding="utf-8"?>
<rvData xmlns="http://schemas.microsoft.com/office/spreadsheetml/2017/richdata" count="1">
  <rv s="0">
    <v>31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6.xml"/><Relationship Id="rId8" Type="http://schemas.openxmlformats.org/officeDocument/2006/relationships/ctrlProp" Target="../ctrlProps/ctrlProp5.xml"/><Relationship Id="rId7" Type="http://schemas.openxmlformats.org/officeDocument/2006/relationships/ctrlProp" Target="../ctrlProps/ctrlProp4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ctrlProp" Target="../ctrlProps/ctrlProp10.xml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ctrlProp" Target="../ctrlProps/ctrlProp14.xml"/><Relationship Id="rId6" Type="http://schemas.openxmlformats.org/officeDocument/2006/relationships/ctrlProp" Target="../ctrlProps/ctrlProp13.xml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15.xml"/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F686"/>
  <sheetViews>
    <sheetView zoomScale="80" zoomScaleNormal="80" workbookViewId="0">
      <pane xSplit="2" ySplit="1" topLeftCell="AA356" activePane="bottomRight" state="frozen"/>
      <selection/>
      <selection pane="topRight"/>
      <selection pane="bottomLeft"/>
      <selection pane="bottomRight" activeCell="AU365" sqref="AU365"/>
    </sheetView>
  </sheetViews>
  <sheetFormatPr defaultColWidth="9.64166666666667" defaultRowHeight="13.5"/>
  <cols>
    <col min="1" max="1" width="11.775" style="470" customWidth="1"/>
    <col min="2" max="2" width="11.775" style="21" customWidth="1"/>
    <col min="3" max="7" width="11.775" style="23" customWidth="1" outlineLevel="1"/>
    <col min="8" max="11" width="11.775" style="23" customWidth="1" outlineLevel="2"/>
    <col min="12" max="12" width="11.775" style="23" customWidth="1"/>
    <col min="13" max="21" width="11.775" style="23" customWidth="1" outlineLevel="1"/>
    <col min="22" max="22" width="11.775" style="23" customWidth="1"/>
    <col min="23" max="33" width="11.775" style="23" customWidth="1" outlineLevel="1"/>
    <col min="34" max="34" width="11.775" style="23" customWidth="1"/>
    <col min="35" max="36" width="11.775" hidden="1" customWidth="1"/>
    <col min="37" max="37" width="24.8333333333333" hidden="1" customWidth="1"/>
    <col min="38" max="38" width="29.2166666666667" hidden="1" customWidth="1"/>
    <col min="39" max="39" width="11.775" hidden="1" customWidth="1"/>
    <col min="40" max="40" width="16.0666666666667" hidden="1" customWidth="1"/>
    <col min="41" max="41" width="12.9166666666667" hidden="1" customWidth="1"/>
    <col min="42" max="42" width="13.7583333333333" hidden="1" customWidth="1"/>
    <col min="43" max="43" width="13.6083333333333" hidden="1" customWidth="1"/>
    <col min="44" max="44" width="12.6416666666667" hidden="1" customWidth="1"/>
    <col min="45" max="45" width="15.3583333333333" hidden="1" customWidth="1"/>
    <col min="46" max="46" width="11.775" hidden="1" customWidth="1"/>
    <col min="47" max="47" width="13.0583333333333" customWidth="1"/>
    <col min="48" max="48" width="11.775" style="455" customWidth="1"/>
    <col min="49" max="49" width="11.775" style="470" customWidth="1"/>
    <col min="50" max="50" width="11.775" style="21" customWidth="1"/>
    <col min="51" max="51" width="11.775" style="23" customWidth="1" outlineLevel="1"/>
    <col min="52" max="52" width="11.775" style="471" customWidth="1" outlineLevel="1"/>
    <col min="53" max="53" width="14.9916666666667" style="471" customWidth="1" outlineLevel="1"/>
    <col min="54" max="59" width="11.775" style="471" customWidth="1" outlineLevel="1"/>
    <col min="60" max="62" width="11.775" style="455" customWidth="1" outlineLevel="1"/>
    <col min="63" max="84" width="11.775" style="455" customWidth="1"/>
    <col min="85" max="16384" width="11.775" style="455"/>
  </cols>
  <sheetData>
    <row r="1" s="455" customFormat="1" ht="30" customHeight="1" spans="1:84">
      <c r="A1" s="472" t="s">
        <v>0</v>
      </c>
      <c r="B1" s="26" t="s">
        <v>1</v>
      </c>
      <c r="C1" s="27">
        <v>46296</v>
      </c>
      <c r="D1" s="27">
        <v>46297</v>
      </c>
      <c r="E1" s="27">
        <v>46298</v>
      </c>
      <c r="F1" s="27">
        <v>46299</v>
      </c>
      <c r="G1" s="27">
        <v>46300</v>
      </c>
      <c r="H1" s="27">
        <v>46301</v>
      </c>
      <c r="I1" s="27">
        <v>46302</v>
      </c>
      <c r="J1" s="27">
        <v>46303</v>
      </c>
      <c r="K1" s="27">
        <v>46304</v>
      </c>
      <c r="L1" s="27">
        <v>46305</v>
      </c>
      <c r="M1" s="27">
        <v>46306</v>
      </c>
      <c r="N1" s="27">
        <v>46307</v>
      </c>
      <c r="O1" s="27">
        <v>46308</v>
      </c>
      <c r="P1" s="27">
        <v>46309</v>
      </c>
      <c r="Q1" s="27">
        <v>46310</v>
      </c>
      <c r="R1" s="27">
        <v>46311</v>
      </c>
      <c r="S1" s="27">
        <v>46312</v>
      </c>
      <c r="T1" s="27">
        <v>46313</v>
      </c>
      <c r="U1" s="27">
        <v>46314</v>
      </c>
      <c r="V1" s="27">
        <v>46315</v>
      </c>
      <c r="W1" s="27">
        <v>46316</v>
      </c>
      <c r="X1" s="27">
        <v>46317</v>
      </c>
      <c r="Y1" s="27">
        <v>46318</v>
      </c>
      <c r="Z1" s="27">
        <v>46319</v>
      </c>
      <c r="AA1" s="27">
        <v>46320</v>
      </c>
      <c r="AB1" s="27">
        <v>46321</v>
      </c>
      <c r="AC1" s="27">
        <v>46322</v>
      </c>
      <c r="AD1" s="27">
        <v>46323</v>
      </c>
      <c r="AE1" s="27">
        <v>46324</v>
      </c>
      <c r="AF1" s="27">
        <v>46325</v>
      </c>
      <c r="AG1" s="27">
        <v>46326</v>
      </c>
      <c r="AH1" s="27"/>
      <c r="AI1"/>
      <c r="AJ1"/>
      <c r="AK1"/>
      <c r="AL1"/>
      <c r="AM1"/>
      <c r="AN1"/>
      <c r="AO1"/>
      <c r="AP1"/>
      <c r="AQ1"/>
      <c r="AR1"/>
      <c r="AS1"/>
      <c r="AT1"/>
      <c r="AU1"/>
      <c r="AW1" s="472" t="s">
        <v>0</v>
      </c>
      <c r="AX1" s="26" t="s">
        <v>1</v>
      </c>
      <c r="AY1" s="473">
        <v>46321</v>
      </c>
      <c r="AZ1" s="471"/>
      <c r="BA1" s="471"/>
      <c r="BB1" s="471"/>
      <c r="BC1" s="471"/>
      <c r="BD1" s="471"/>
      <c r="BE1" s="471"/>
      <c r="BF1" s="471"/>
      <c r="BG1" s="471"/>
    </row>
    <row r="2" s="455" customFormat="1" ht="30" customHeight="1" spans="1:84">
      <c r="A2" s="474" t="s">
        <v>2</v>
      </c>
      <c r="B2" s="31" t="s">
        <v>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/>
      <c r="AJ2"/>
      <c r="AK2"/>
      <c r="AL2"/>
      <c r="AM2"/>
      <c r="AN2"/>
      <c r="AO2"/>
      <c r="AP2"/>
      <c r="AQ2"/>
      <c r="AR2"/>
      <c r="AS2"/>
      <c r="AT2"/>
      <c r="AU2"/>
      <c r="AW2" s="474" t="s">
        <v>2</v>
      </c>
      <c r="AX2" s="31" t="s">
        <v>3</v>
      </c>
      <c r="AY2" s="28"/>
      <c r="AZ2" s="471"/>
      <c r="BA2" s="471"/>
      <c r="BB2" s="471"/>
      <c r="BC2" s="471"/>
      <c r="BD2" s="471"/>
      <c r="BE2" s="471"/>
      <c r="BF2" s="471"/>
      <c r="BG2" s="471"/>
    </row>
    <row r="3" s="455" customFormat="1" ht="30" customHeight="1" spans="1:84">
      <c r="A3" s="474"/>
      <c r="B3" s="31" t="s">
        <v>4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/>
      <c r="AJ3"/>
      <c r="AK3"/>
      <c r="AL3"/>
      <c r="AM3"/>
      <c r="AN3"/>
      <c r="AO3"/>
      <c r="AP3"/>
      <c r="AQ3"/>
      <c r="AR3"/>
      <c r="AS3"/>
      <c r="AT3"/>
      <c r="AU3"/>
      <c r="AW3" s="474"/>
      <c r="AX3" s="31" t="s">
        <v>4</v>
      </c>
      <c r="AY3" s="28"/>
      <c r="AZ3" s="471"/>
      <c r="BA3" s="471"/>
      <c r="BB3" s="471"/>
      <c r="BC3" s="471"/>
      <c r="BD3" s="471"/>
      <c r="BE3" s="471"/>
      <c r="BF3" s="471"/>
      <c r="BG3" s="471"/>
    </row>
    <row r="4" s="455" customFormat="1" ht="30" customHeight="1" spans="1:84">
      <c r="A4" s="474"/>
      <c r="B4" s="31" t="s">
        <v>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/>
      <c r="AJ4"/>
      <c r="AK4"/>
      <c r="AL4"/>
      <c r="AM4"/>
      <c r="AN4"/>
      <c r="AO4"/>
      <c r="AP4"/>
      <c r="AQ4"/>
      <c r="AR4"/>
      <c r="AS4"/>
      <c r="AT4"/>
      <c r="AU4"/>
      <c r="AW4" s="474"/>
      <c r="AX4" s="31" t="s">
        <v>5</v>
      </c>
      <c r="AY4" s="28"/>
      <c r="AZ4" s="471"/>
      <c r="BA4" s="471"/>
      <c r="BB4" s="471"/>
      <c r="BC4" s="471"/>
      <c r="BD4" s="471"/>
      <c r="BE4" s="471"/>
      <c r="BF4" s="471"/>
      <c r="BG4" s="471"/>
    </row>
    <row r="5" s="456" customFormat="1" ht="30" customHeight="1" spans="1:84">
      <c r="A5" s="474"/>
      <c r="B5" s="34" t="s">
        <v>6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/>
      <c r="AJ5"/>
      <c r="AK5"/>
      <c r="AL5"/>
      <c r="AM5"/>
      <c r="AN5"/>
      <c r="AO5"/>
      <c r="AP5"/>
      <c r="AQ5"/>
      <c r="AR5"/>
      <c r="AS5"/>
      <c r="AT5"/>
      <c r="AU5"/>
      <c r="AW5" s="474"/>
      <c r="AX5" s="34" t="s">
        <v>6</v>
      </c>
      <c r="AY5" s="28"/>
      <c r="AZ5" s="475"/>
      <c r="BA5" s="475"/>
      <c r="BB5" s="475"/>
      <c r="BC5" s="475"/>
      <c r="BD5" s="475"/>
      <c r="BE5" s="475"/>
      <c r="BF5" s="475"/>
      <c r="BG5" s="475"/>
    </row>
    <row r="6" s="455" customFormat="1" ht="30" customHeight="1" spans="1:84">
      <c r="A6" s="474"/>
      <c r="B6" s="34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/>
      <c r="AJ6"/>
      <c r="AK6"/>
      <c r="AL6"/>
      <c r="AM6"/>
      <c r="AN6"/>
      <c r="AO6"/>
      <c r="AP6"/>
      <c r="AQ6"/>
      <c r="AR6"/>
      <c r="AS6"/>
      <c r="AT6"/>
      <c r="AU6"/>
      <c r="AW6" s="474"/>
      <c r="AX6" s="34" t="s">
        <v>7</v>
      </c>
      <c r="AY6" s="28"/>
      <c r="AZ6" s="471"/>
      <c r="BA6" s="471"/>
      <c r="BB6" s="471"/>
      <c r="BC6" s="471"/>
      <c r="BD6" s="471"/>
      <c r="BE6" s="471"/>
      <c r="BF6" s="471"/>
      <c r="BG6" s="471"/>
    </row>
    <row r="7" s="455" customFormat="1" ht="30" customHeight="1" spans="1:84">
      <c r="A7" s="474"/>
      <c r="B7" s="34" t="s">
        <v>8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/>
      <c r="AJ7"/>
      <c r="AK7"/>
      <c r="AL7"/>
      <c r="AM7"/>
      <c r="AN7"/>
      <c r="AO7"/>
      <c r="AP7"/>
      <c r="AQ7"/>
      <c r="AR7"/>
      <c r="AS7"/>
      <c r="AT7"/>
      <c r="AU7"/>
      <c r="AW7" s="474"/>
      <c r="AX7" s="34" t="s">
        <v>8</v>
      </c>
      <c r="AY7" s="28"/>
      <c r="AZ7" s="471"/>
      <c r="BA7" s="471"/>
      <c r="BB7" s="471"/>
      <c r="BC7" s="471"/>
      <c r="BD7" s="471"/>
      <c r="BE7" s="471"/>
      <c r="BF7" s="471"/>
      <c r="BG7" s="471"/>
    </row>
    <row r="8" s="457" customFormat="1" ht="30" customHeight="1" spans="1:84">
      <c r="A8" s="476" t="s">
        <v>9</v>
      </c>
      <c r="B8" s="46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/>
      <c r="AJ8"/>
      <c r="AK8"/>
      <c r="AL8"/>
      <c r="AM8"/>
      <c r="AN8"/>
      <c r="AO8"/>
      <c r="AP8"/>
      <c r="AQ8"/>
      <c r="AR8"/>
      <c r="AS8"/>
      <c r="AT8"/>
      <c r="AU8"/>
      <c r="AV8" s="455"/>
      <c r="AW8" s="476" t="s">
        <v>9</v>
      </c>
      <c r="AX8" s="46"/>
      <c r="AY8" s="28"/>
      <c r="AZ8" s="471"/>
      <c r="BA8"/>
      <c r="BB8"/>
      <c r="BC8"/>
      <c r="BD8" s="471"/>
      <c r="BE8" s="471"/>
      <c r="BF8" s="471"/>
      <c r="BG8" s="471"/>
      <c r="BH8" s="471"/>
      <c r="BI8" s="471"/>
      <c r="BJ8" s="471"/>
      <c r="BK8" s="455"/>
      <c r="BL8" s="455"/>
      <c r="BM8" s="455"/>
      <c r="BN8" s="455"/>
      <c r="BO8" s="455"/>
      <c r="BP8" s="455"/>
      <c r="BQ8" s="455"/>
      <c r="BR8" s="455"/>
      <c r="BS8" s="455"/>
      <c r="BT8" s="455"/>
      <c r="BU8" s="455"/>
      <c r="BV8" s="455"/>
      <c r="BW8" s="455"/>
      <c r="BX8" s="455"/>
      <c r="BY8" s="455"/>
      <c r="BZ8" s="455"/>
      <c r="CA8" s="455"/>
      <c r="CB8" s="455"/>
      <c r="CC8" s="455"/>
      <c r="CD8" s="455"/>
      <c r="CE8" s="455"/>
      <c r="CF8" s="455"/>
    </row>
    <row r="9" s="458" customFormat="1" ht="30" hidden="1" customHeight="1" outlineLevel="1" spans="1:84">
      <c r="A9" s="477" t="s">
        <v>10</v>
      </c>
      <c r="B9" s="49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/>
      <c r="AJ9"/>
      <c r="AK9"/>
      <c r="AL9"/>
      <c r="AM9"/>
      <c r="AN9"/>
      <c r="AO9"/>
      <c r="AP9"/>
      <c r="AQ9"/>
      <c r="AR9"/>
      <c r="AS9"/>
      <c r="AT9"/>
      <c r="AU9"/>
      <c r="AW9" s="477" t="s">
        <v>10</v>
      </c>
      <c r="AX9" s="49"/>
      <c r="AY9" s="51"/>
      <c r="AZ9" s="478"/>
      <c r="BA9"/>
      <c r="BB9"/>
      <c r="BC9"/>
      <c r="BD9" s="478"/>
      <c r="BE9" s="478"/>
      <c r="BF9" s="478"/>
      <c r="BG9" s="478"/>
      <c r="BH9" s="478"/>
      <c r="BI9" s="478"/>
      <c r="BJ9" s="478"/>
    </row>
    <row r="10" s="455" customFormat="1" ht="30" hidden="1" customHeight="1" outlineLevel="1" spans="1:84">
      <c r="A10" s="477"/>
      <c r="B10" s="54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/>
      <c r="AJ10"/>
      <c r="AK10"/>
      <c r="AL10"/>
      <c r="AM10"/>
      <c r="AN10"/>
      <c r="AO10"/>
      <c r="AP10"/>
      <c r="AQ10"/>
      <c r="AR10"/>
      <c r="AS10"/>
      <c r="AT10"/>
      <c r="AU10"/>
      <c r="AW10" s="477"/>
      <c r="AX10" s="54"/>
      <c r="AY10" s="28"/>
      <c r="AZ10" s="471"/>
      <c r="BA10"/>
      <c r="BB10"/>
      <c r="BC10"/>
      <c r="BD10" s="471"/>
      <c r="BE10" s="471"/>
      <c r="BF10" s="471"/>
      <c r="BG10" s="471"/>
      <c r="BH10" s="471"/>
      <c r="BI10" s="471"/>
      <c r="BJ10" s="471"/>
    </row>
    <row r="11" s="338" customFormat="1" ht="30" hidden="1" customHeight="1" outlineLevel="1" spans="1:84">
      <c r="A11" s="477"/>
      <c r="B11" s="56" t="s">
        <v>11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/>
      <c r="AJ11"/>
      <c r="AK11"/>
      <c r="AL11"/>
      <c r="AM11"/>
      <c r="AN11"/>
      <c r="AO11"/>
      <c r="AP11"/>
      <c r="AQ11"/>
      <c r="AR11"/>
      <c r="AS11"/>
      <c r="AT11"/>
      <c r="AU11"/>
      <c r="AW11" s="477"/>
      <c r="AX11" s="56" t="s">
        <v>11</v>
      </c>
      <c r="AY11" s="28"/>
      <c r="AZ11" s="422"/>
      <c r="BA11"/>
      <c r="BB11"/>
      <c r="BC11"/>
      <c r="BD11" s="422"/>
      <c r="BE11" s="422"/>
      <c r="BF11" s="422"/>
      <c r="BG11" s="422"/>
      <c r="BH11" s="422"/>
      <c r="BI11" s="422"/>
      <c r="BJ11" s="422"/>
    </row>
    <row r="12" s="455" customFormat="1" ht="30" hidden="1" customHeight="1" outlineLevel="1" spans="1:84">
      <c r="A12" s="479" t="s">
        <v>12</v>
      </c>
      <c r="B12" s="59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/>
      <c r="AJ12"/>
      <c r="AK12"/>
      <c r="AL12"/>
      <c r="AM12"/>
      <c r="AN12"/>
      <c r="AO12"/>
      <c r="AP12"/>
      <c r="AQ12"/>
      <c r="AR12"/>
      <c r="AS12"/>
      <c r="AT12"/>
      <c r="AU12"/>
      <c r="AW12" s="479" t="s">
        <v>12</v>
      </c>
      <c r="AX12" s="59"/>
      <c r="AY12" s="28"/>
      <c r="AZ12" s="471"/>
      <c r="BA12"/>
      <c r="BB12"/>
      <c r="BC12"/>
      <c r="BD12" s="471"/>
      <c r="BE12" s="471"/>
      <c r="BF12" s="471"/>
      <c r="BG12" s="471"/>
      <c r="BH12" s="471"/>
      <c r="BI12" s="471"/>
      <c r="BJ12" s="471"/>
    </row>
    <row r="13" s="455" customFormat="1" ht="30" hidden="1" customHeight="1" outlineLevel="1" spans="1:84">
      <c r="A13" s="479"/>
      <c r="B13" s="61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/>
      <c r="AJ13"/>
      <c r="AK13"/>
      <c r="AL13"/>
      <c r="AM13"/>
      <c r="AN13"/>
      <c r="AO13"/>
      <c r="AP13"/>
      <c r="AQ13"/>
      <c r="AR13"/>
      <c r="AS13"/>
      <c r="AT13"/>
      <c r="AU13"/>
      <c r="AW13" s="479"/>
      <c r="AX13" s="61"/>
      <c r="AY13" s="28"/>
      <c r="AZ13" s="471"/>
      <c r="BA13"/>
      <c r="BB13"/>
      <c r="BC13"/>
      <c r="BD13" s="471"/>
      <c r="BE13" s="471"/>
      <c r="BF13" s="471"/>
      <c r="BG13" s="471"/>
      <c r="BH13" s="471"/>
      <c r="BI13" s="471"/>
      <c r="BJ13" s="471"/>
    </row>
    <row r="14" s="455" customFormat="1" ht="30" hidden="1" customHeight="1" outlineLevel="1" spans="1:84">
      <c r="A14" s="479"/>
      <c r="B14" s="62" t="s">
        <v>13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/>
      <c r="AJ14"/>
      <c r="AK14"/>
      <c r="AL14"/>
      <c r="AM14"/>
      <c r="AN14"/>
      <c r="AO14"/>
      <c r="AP14"/>
      <c r="AQ14"/>
      <c r="AR14"/>
      <c r="AS14"/>
      <c r="AT14"/>
      <c r="AU14"/>
      <c r="AW14" s="479"/>
      <c r="AX14" s="62" t="s">
        <v>13</v>
      </c>
      <c r="AY14" s="28"/>
      <c r="AZ14" s="471"/>
      <c r="BA14"/>
      <c r="BB14"/>
      <c r="BC14"/>
      <c r="BD14" s="471"/>
      <c r="BE14" s="471"/>
      <c r="BF14" s="471"/>
      <c r="BG14" s="471"/>
      <c r="BH14" s="471"/>
      <c r="BI14" s="471"/>
      <c r="BJ14" s="471"/>
    </row>
    <row r="15" s="455" customFormat="1" ht="30" hidden="1" customHeight="1" outlineLevel="1" spans="1:84">
      <c r="A15" s="479"/>
      <c r="B15" s="63" t="s">
        <v>14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/>
      <c r="AJ15"/>
      <c r="AK15"/>
      <c r="AL15"/>
      <c r="AM15"/>
      <c r="AN15"/>
      <c r="AO15"/>
      <c r="AP15"/>
      <c r="AQ15"/>
      <c r="AR15"/>
      <c r="AS15"/>
      <c r="AT15"/>
      <c r="AU15"/>
      <c r="AW15" s="479"/>
      <c r="AX15" s="63" t="s">
        <v>14</v>
      </c>
      <c r="AY15" s="28"/>
      <c r="AZ15" s="471"/>
      <c r="BA15"/>
      <c r="BB15"/>
      <c r="BC15"/>
      <c r="BD15" s="471"/>
      <c r="BE15" s="471"/>
      <c r="BF15" s="471"/>
      <c r="BG15" s="471"/>
      <c r="BH15" s="471"/>
      <c r="BI15" s="471"/>
      <c r="BJ15" s="471"/>
    </row>
    <row r="16" s="455" customFormat="1" ht="30" hidden="1" customHeight="1" outlineLevel="1" spans="1:84">
      <c r="A16" s="479"/>
      <c r="B16" s="64" t="s">
        <v>15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/>
      <c r="AJ16"/>
      <c r="AK16"/>
      <c r="AL16"/>
      <c r="AM16"/>
      <c r="AN16"/>
      <c r="AO16"/>
      <c r="AP16"/>
      <c r="AQ16"/>
      <c r="AR16"/>
      <c r="AS16"/>
      <c r="AT16"/>
      <c r="AU16"/>
      <c r="AW16" s="479"/>
      <c r="AX16" s="64" t="s">
        <v>15</v>
      </c>
      <c r="AY16" s="28"/>
      <c r="AZ16" s="471"/>
      <c r="BA16"/>
      <c r="BB16"/>
      <c r="BC16"/>
      <c r="BD16" s="471"/>
      <c r="BE16" s="471"/>
      <c r="BF16" s="471"/>
      <c r="BG16" s="471"/>
      <c r="BH16" s="471"/>
      <c r="BI16" s="471"/>
      <c r="BJ16" s="471"/>
    </row>
    <row r="17" s="455" customFormat="1" ht="30" hidden="1" customHeight="1" outlineLevel="1" spans="1:62">
      <c r="A17" s="479" t="s">
        <v>16</v>
      </c>
      <c r="B17" s="59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/>
      <c r="AJ17"/>
      <c r="AK17"/>
      <c r="AL17"/>
      <c r="AM17"/>
      <c r="AN17"/>
      <c r="AO17"/>
      <c r="AP17"/>
      <c r="AQ17"/>
      <c r="AR17"/>
      <c r="AS17"/>
      <c r="AT17"/>
      <c r="AU17"/>
      <c r="AW17" s="479" t="s">
        <v>16</v>
      </c>
      <c r="AX17" s="59"/>
      <c r="AY17" s="28"/>
      <c r="AZ17" s="471"/>
      <c r="BA17"/>
      <c r="BB17"/>
      <c r="BC17"/>
      <c r="BD17" s="471"/>
      <c r="BE17" s="471"/>
      <c r="BF17" s="471"/>
      <c r="BG17" s="471"/>
      <c r="BH17" s="471"/>
      <c r="BI17" s="471"/>
      <c r="BJ17" s="471"/>
    </row>
    <row r="18" s="455" customFormat="1" ht="30" hidden="1" customHeight="1" outlineLevel="1" spans="1:62">
      <c r="A18" s="479"/>
      <c r="B18" s="61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/>
      <c r="AJ18"/>
      <c r="AK18"/>
      <c r="AL18"/>
      <c r="AM18"/>
      <c r="AN18"/>
      <c r="AO18"/>
      <c r="AP18"/>
      <c r="AQ18"/>
      <c r="AR18"/>
      <c r="AS18"/>
      <c r="AT18"/>
      <c r="AU18"/>
      <c r="AW18" s="479"/>
      <c r="AX18" s="61"/>
      <c r="AY18" s="28"/>
      <c r="AZ18" s="471"/>
      <c r="BA18"/>
      <c r="BB18"/>
      <c r="BC18"/>
      <c r="BD18" s="471"/>
      <c r="BE18" s="471"/>
      <c r="BF18" s="471"/>
      <c r="BG18" s="471"/>
      <c r="BH18" s="471"/>
      <c r="BI18" s="471"/>
      <c r="BJ18" s="471"/>
    </row>
    <row r="19" s="455" customFormat="1" ht="30" hidden="1" customHeight="1" outlineLevel="1" spans="1:62">
      <c r="A19" s="479"/>
      <c r="B19" s="62" t="s">
        <v>13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/>
      <c r="AJ19"/>
      <c r="AK19"/>
      <c r="AL19"/>
      <c r="AM19"/>
      <c r="AN19"/>
      <c r="AO19"/>
      <c r="AP19"/>
      <c r="AQ19"/>
      <c r="AR19"/>
      <c r="AS19"/>
      <c r="AT19"/>
      <c r="AU19"/>
      <c r="AW19" s="479"/>
      <c r="AX19" s="62" t="s">
        <v>13</v>
      </c>
      <c r="AY19" s="28"/>
      <c r="AZ19" s="471"/>
      <c r="BA19"/>
      <c r="BB19"/>
      <c r="BC19"/>
      <c r="BD19" s="471"/>
      <c r="BE19" s="471"/>
      <c r="BF19" s="471"/>
      <c r="BG19" s="471"/>
      <c r="BH19" s="471"/>
      <c r="BI19" s="471"/>
      <c r="BJ19" s="471"/>
    </row>
    <row r="20" s="455" customFormat="1" ht="30" hidden="1" customHeight="1" outlineLevel="1" spans="1:62">
      <c r="A20" s="479"/>
      <c r="B20" s="63" t="s">
        <v>14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/>
      <c r="AJ20"/>
      <c r="AK20"/>
      <c r="AL20"/>
      <c r="AM20"/>
      <c r="AN20"/>
      <c r="AO20"/>
      <c r="AP20"/>
      <c r="AQ20"/>
      <c r="AR20"/>
      <c r="AS20"/>
      <c r="AT20"/>
      <c r="AU20"/>
      <c r="AW20" s="479"/>
      <c r="AX20" s="63" t="s">
        <v>14</v>
      </c>
      <c r="AY20" s="28"/>
      <c r="AZ20" s="471"/>
      <c r="BA20"/>
      <c r="BB20"/>
      <c r="BC20"/>
      <c r="BD20" s="471"/>
      <c r="BE20" s="471"/>
      <c r="BF20" s="471"/>
      <c r="BG20" s="471"/>
      <c r="BH20" s="471"/>
      <c r="BI20" s="471"/>
      <c r="BJ20" s="471"/>
    </row>
    <row r="21" s="455" customFormat="1" ht="30" hidden="1" customHeight="1" outlineLevel="1" spans="1:62">
      <c r="A21" s="479"/>
      <c r="B21" s="64" t="s">
        <v>15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/>
      <c r="AJ21"/>
      <c r="AK21"/>
      <c r="AL21"/>
      <c r="AM21"/>
      <c r="AN21"/>
      <c r="AO21"/>
      <c r="AP21"/>
      <c r="AQ21"/>
      <c r="AR21"/>
      <c r="AS21"/>
      <c r="AT21"/>
      <c r="AU21"/>
      <c r="AW21" s="479"/>
      <c r="AX21" s="64" t="s">
        <v>15</v>
      </c>
      <c r="AY21" s="28"/>
      <c r="AZ21" s="471"/>
      <c r="BA21"/>
      <c r="BB21"/>
      <c r="BC21"/>
      <c r="BD21" s="471"/>
      <c r="BE21" s="471"/>
      <c r="BF21" s="471"/>
      <c r="BG21" s="471"/>
      <c r="BH21" s="471"/>
      <c r="BI21" s="471"/>
      <c r="BJ21" s="471"/>
    </row>
    <row r="22" s="455" customFormat="1" ht="30" hidden="1" customHeight="1" outlineLevel="1" spans="1:62">
      <c r="A22" s="479" t="s">
        <v>17</v>
      </c>
      <c r="B22" s="59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/>
      <c r="AJ22"/>
      <c r="AK22"/>
      <c r="AL22"/>
      <c r="AM22"/>
      <c r="AN22"/>
      <c r="AO22"/>
      <c r="AP22"/>
      <c r="AQ22"/>
      <c r="AR22"/>
      <c r="AS22"/>
      <c r="AT22"/>
      <c r="AU22"/>
      <c r="AW22" s="479" t="s">
        <v>17</v>
      </c>
      <c r="AX22" s="59"/>
      <c r="AY22" s="28"/>
      <c r="AZ22" s="471"/>
      <c r="BA22"/>
      <c r="BB22"/>
      <c r="BC22"/>
      <c r="BD22" s="471"/>
      <c r="BE22" s="471"/>
      <c r="BF22" s="471"/>
      <c r="BG22" s="471"/>
      <c r="BH22" s="471"/>
      <c r="BI22" s="471"/>
      <c r="BJ22" s="471"/>
    </row>
    <row r="23" s="455" customFormat="1" ht="30" hidden="1" customHeight="1" outlineLevel="1" spans="1:62">
      <c r="A23" s="479"/>
      <c r="B23" s="61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/>
      <c r="AJ23"/>
      <c r="AK23"/>
      <c r="AL23"/>
      <c r="AM23"/>
      <c r="AN23"/>
      <c r="AO23"/>
      <c r="AP23"/>
      <c r="AQ23"/>
      <c r="AR23"/>
      <c r="AS23"/>
      <c r="AT23"/>
      <c r="AU23"/>
      <c r="AW23" s="479"/>
      <c r="AX23" s="61"/>
      <c r="AY23" s="28"/>
      <c r="AZ23" s="471"/>
      <c r="BA23"/>
      <c r="BB23"/>
      <c r="BC23"/>
      <c r="BD23" s="471"/>
      <c r="BE23" s="471"/>
      <c r="BF23" s="471"/>
      <c r="BG23" s="471"/>
      <c r="BH23" s="471"/>
      <c r="BI23" s="471"/>
      <c r="BJ23" s="471"/>
    </row>
    <row r="24" s="455" customFormat="1" ht="30" hidden="1" customHeight="1" outlineLevel="1" spans="1:62">
      <c r="A24" s="479"/>
      <c r="B24" s="62" t="s">
        <v>13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/>
      <c r="AJ24"/>
      <c r="AK24"/>
      <c r="AL24"/>
      <c r="AM24"/>
      <c r="AN24"/>
      <c r="AO24"/>
      <c r="AP24"/>
      <c r="AQ24"/>
      <c r="AR24"/>
      <c r="AS24"/>
      <c r="AT24"/>
      <c r="AU24"/>
      <c r="AW24" s="479"/>
      <c r="AX24" s="62" t="s">
        <v>13</v>
      </c>
      <c r="AY24" s="28"/>
      <c r="AZ24" s="471"/>
      <c r="BA24"/>
      <c r="BB24"/>
      <c r="BC24"/>
      <c r="BD24" s="471"/>
      <c r="BE24" s="471"/>
      <c r="BF24" s="471"/>
      <c r="BG24" s="471"/>
      <c r="BH24" s="471"/>
      <c r="BI24" s="471"/>
      <c r="BJ24" s="471"/>
    </row>
    <row r="25" s="455" customFormat="1" ht="30" hidden="1" customHeight="1" outlineLevel="1" spans="1:62">
      <c r="A25" s="479"/>
      <c r="B25" s="63" t="s">
        <v>14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/>
      <c r="AJ25"/>
      <c r="AK25"/>
      <c r="AL25"/>
      <c r="AM25"/>
      <c r="AN25"/>
      <c r="AO25"/>
      <c r="AP25"/>
      <c r="AQ25"/>
      <c r="AR25"/>
      <c r="AS25"/>
      <c r="AT25"/>
      <c r="AU25"/>
      <c r="AW25" s="479"/>
      <c r="AX25" s="63" t="s">
        <v>14</v>
      </c>
      <c r="AY25" s="28"/>
      <c r="AZ25" s="471"/>
      <c r="BA25"/>
      <c r="BB25"/>
      <c r="BC25"/>
      <c r="BD25" s="471"/>
      <c r="BE25" s="471"/>
      <c r="BF25" s="471"/>
      <c r="BG25" s="471"/>
      <c r="BH25" s="471"/>
      <c r="BI25" s="471"/>
      <c r="BJ25" s="471"/>
    </row>
    <row r="26" s="455" customFormat="1" ht="30" hidden="1" customHeight="1" outlineLevel="1" spans="1:62">
      <c r="A26" s="479"/>
      <c r="B26" s="64" t="s">
        <v>15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/>
      <c r="AJ26"/>
      <c r="AK26"/>
      <c r="AL26"/>
      <c r="AM26"/>
      <c r="AN26"/>
      <c r="AO26"/>
      <c r="AP26"/>
      <c r="AQ26"/>
      <c r="AR26"/>
      <c r="AS26"/>
      <c r="AT26"/>
      <c r="AU26"/>
      <c r="AW26" s="479"/>
      <c r="AX26" s="64" t="s">
        <v>15</v>
      </c>
      <c r="AY26" s="28"/>
      <c r="AZ26" s="471"/>
      <c r="BA26"/>
      <c r="BB26"/>
      <c r="BC26"/>
      <c r="BD26" s="471"/>
      <c r="BE26" s="471"/>
      <c r="BF26" s="471"/>
      <c r="BG26" s="471"/>
      <c r="BH26" s="471"/>
      <c r="BI26" s="471"/>
      <c r="BJ26" s="471"/>
    </row>
    <row r="27" s="455" customFormat="1" ht="30" hidden="1" customHeight="1" outlineLevel="1" spans="1:62">
      <c r="A27" s="479" t="s">
        <v>18</v>
      </c>
      <c r="B27" s="59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/>
      <c r="AJ27"/>
      <c r="AK27"/>
      <c r="AL27"/>
      <c r="AM27"/>
      <c r="AN27"/>
      <c r="AO27"/>
      <c r="AP27"/>
      <c r="AQ27"/>
      <c r="AR27"/>
      <c r="AS27"/>
      <c r="AT27"/>
      <c r="AU27"/>
      <c r="AW27" s="479" t="s">
        <v>18</v>
      </c>
      <c r="AX27" s="59"/>
      <c r="AY27" s="28"/>
      <c r="AZ27" s="471"/>
      <c r="BA27"/>
      <c r="BB27"/>
      <c r="BC27"/>
      <c r="BD27" s="471"/>
      <c r="BE27" s="471"/>
      <c r="BF27" s="471"/>
      <c r="BG27" s="471"/>
      <c r="BH27" s="471"/>
      <c r="BI27" s="471"/>
      <c r="BJ27" s="471"/>
    </row>
    <row r="28" s="455" customFormat="1" ht="30" hidden="1" customHeight="1" outlineLevel="1" spans="1:62">
      <c r="A28" s="479"/>
      <c r="B28" s="61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/>
      <c r="AJ28"/>
      <c r="AK28"/>
      <c r="AL28"/>
      <c r="AM28"/>
      <c r="AN28"/>
      <c r="AO28"/>
      <c r="AP28"/>
      <c r="AQ28"/>
      <c r="AR28"/>
      <c r="AS28"/>
      <c r="AT28"/>
      <c r="AU28"/>
      <c r="AW28" s="479"/>
      <c r="AX28" s="61"/>
      <c r="AY28" s="28"/>
      <c r="AZ28" s="471"/>
      <c r="BA28"/>
      <c r="BB28"/>
      <c r="BC28"/>
      <c r="BD28" s="471"/>
      <c r="BE28" s="471"/>
      <c r="BF28" s="471"/>
      <c r="BG28" s="471"/>
      <c r="BH28" s="471"/>
      <c r="BI28" s="471"/>
      <c r="BJ28" s="471"/>
    </row>
    <row r="29" s="455" customFormat="1" ht="30" hidden="1" customHeight="1" outlineLevel="1" spans="1:62">
      <c r="A29" s="479"/>
      <c r="B29" s="62" t="s">
        <v>13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/>
      <c r="AJ29"/>
      <c r="AK29"/>
      <c r="AL29"/>
      <c r="AM29"/>
      <c r="AN29"/>
      <c r="AO29"/>
      <c r="AP29"/>
      <c r="AQ29"/>
      <c r="AR29"/>
      <c r="AS29"/>
      <c r="AT29"/>
      <c r="AU29"/>
      <c r="AW29" s="479"/>
      <c r="AX29" s="62" t="s">
        <v>13</v>
      </c>
      <c r="AY29" s="28"/>
      <c r="AZ29" s="471"/>
      <c r="BA29"/>
      <c r="BB29"/>
      <c r="BC29"/>
      <c r="BD29" s="471"/>
      <c r="BE29" s="471"/>
      <c r="BF29" s="471"/>
      <c r="BG29" s="471"/>
      <c r="BH29" s="471"/>
      <c r="BI29" s="471"/>
      <c r="BJ29" s="471"/>
    </row>
    <row r="30" s="455" customFormat="1" ht="30" hidden="1" customHeight="1" outlineLevel="1" spans="1:62">
      <c r="A30" s="479"/>
      <c r="B30" s="63" t="s">
        <v>14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/>
      <c r="AJ30"/>
      <c r="AK30"/>
      <c r="AL30"/>
      <c r="AM30"/>
      <c r="AN30"/>
      <c r="AO30"/>
      <c r="AP30"/>
      <c r="AQ30"/>
      <c r="AR30"/>
      <c r="AS30"/>
      <c r="AT30"/>
      <c r="AU30"/>
      <c r="AW30" s="479"/>
      <c r="AX30" s="63" t="s">
        <v>14</v>
      </c>
      <c r="AY30" s="28"/>
      <c r="AZ30" s="471"/>
      <c r="BA30"/>
      <c r="BB30"/>
      <c r="BC30"/>
      <c r="BD30" s="471"/>
      <c r="BE30" s="471"/>
      <c r="BF30" s="471"/>
      <c r="BG30" s="471"/>
      <c r="BH30" s="471"/>
      <c r="BI30" s="471"/>
      <c r="BJ30" s="471"/>
    </row>
    <row r="31" s="455" customFormat="1" ht="30" hidden="1" customHeight="1" outlineLevel="1" spans="1:62">
      <c r="A31" s="479"/>
      <c r="B31" s="64" t="s">
        <v>15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/>
      <c r="AJ31"/>
      <c r="AK31"/>
      <c r="AL31"/>
      <c r="AM31"/>
      <c r="AN31"/>
      <c r="AO31"/>
      <c r="AP31"/>
      <c r="AQ31"/>
      <c r="AR31"/>
      <c r="AS31"/>
      <c r="AT31"/>
      <c r="AU31"/>
      <c r="AW31" s="479"/>
      <c r="AX31" s="64" t="s">
        <v>15</v>
      </c>
      <c r="AY31" s="28"/>
      <c r="AZ31" s="471"/>
      <c r="BA31"/>
      <c r="BB31"/>
      <c r="BC31"/>
      <c r="BD31" s="471"/>
      <c r="BE31" s="471"/>
      <c r="BF31" s="471"/>
      <c r="BG31" s="471"/>
      <c r="BH31" s="471"/>
      <c r="BI31" s="471"/>
      <c r="BJ31" s="471"/>
    </row>
    <row r="32" s="455" customFormat="1" ht="30" hidden="1" customHeight="1" outlineLevel="1" spans="1:62">
      <c r="A32" s="479" t="s">
        <v>19</v>
      </c>
      <c r="B32" s="59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/>
      <c r="AJ32"/>
      <c r="AK32"/>
      <c r="AL32"/>
      <c r="AM32"/>
      <c r="AN32"/>
      <c r="AO32"/>
      <c r="AP32"/>
      <c r="AQ32"/>
      <c r="AR32"/>
      <c r="AS32"/>
      <c r="AT32"/>
      <c r="AU32"/>
      <c r="AW32" s="479" t="s">
        <v>19</v>
      </c>
      <c r="AX32" s="59"/>
      <c r="AY32" s="28"/>
      <c r="AZ32" s="471"/>
      <c r="BA32"/>
      <c r="BB32"/>
      <c r="BC32"/>
      <c r="BD32" s="471"/>
      <c r="BE32" s="471"/>
      <c r="BF32" s="471"/>
      <c r="BG32" s="471"/>
      <c r="BH32" s="471"/>
      <c r="BI32" s="471"/>
      <c r="BJ32" s="471"/>
    </row>
    <row r="33" s="455" customFormat="1" ht="30" hidden="1" customHeight="1" outlineLevel="1" spans="1:62">
      <c r="A33" s="479"/>
      <c r="B33" s="61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/>
      <c r="AJ33"/>
      <c r="AK33"/>
      <c r="AL33"/>
      <c r="AM33"/>
      <c r="AN33"/>
      <c r="AO33"/>
      <c r="AP33"/>
      <c r="AQ33"/>
      <c r="AR33"/>
      <c r="AS33"/>
      <c r="AT33"/>
      <c r="AU33"/>
      <c r="AW33" s="479"/>
      <c r="AX33" s="61"/>
      <c r="AY33" s="28"/>
      <c r="AZ33" s="471"/>
      <c r="BA33"/>
      <c r="BB33"/>
      <c r="BC33"/>
      <c r="BD33" s="471"/>
      <c r="BE33" s="471"/>
      <c r="BF33" s="471"/>
      <c r="BG33" s="471"/>
      <c r="BH33" s="471"/>
      <c r="BI33" s="471"/>
      <c r="BJ33" s="471"/>
    </row>
    <row r="34" s="455" customFormat="1" ht="30" hidden="1" customHeight="1" outlineLevel="1" spans="1:62">
      <c r="A34" s="479"/>
      <c r="B34" s="62" t="s">
        <v>13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/>
      <c r="AJ34"/>
      <c r="AK34"/>
      <c r="AL34"/>
      <c r="AM34"/>
      <c r="AN34"/>
      <c r="AO34"/>
      <c r="AP34"/>
      <c r="AQ34"/>
      <c r="AR34"/>
      <c r="AS34"/>
      <c r="AT34"/>
      <c r="AU34"/>
      <c r="AW34" s="479"/>
      <c r="AX34" s="62" t="s">
        <v>13</v>
      </c>
      <c r="AY34" s="28"/>
      <c r="AZ34" s="471"/>
      <c r="BA34"/>
      <c r="BB34"/>
      <c r="BC34"/>
      <c r="BD34" s="471"/>
      <c r="BE34" s="471"/>
      <c r="BF34" s="471"/>
      <c r="BG34" s="471"/>
      <c r="BH34" s="471"/>
      <c r="BI34" s="471"/>
      <c r="BJ34" s="471"/>
    </row>
    <row r="35" s="455" customFormat="1" ht="30" hidden="1" customHeight="1" outlineLevel="1" spans="1:62">
      <c r="A35" s="479"/>
      <c r="B35" s="63" t="s">
        <v>14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/>
      <c r="AJ35"/>
      <c r="AK35"/>
      <c r="AL35"/>
      <c r="AM35"/>
      <c r="AN35"/>
      <c r="AO35"/>
      <c r="AP35"/>
      <c r="AQ35"/>
      <c r="AR35"/>
      <c r="AS35"/>
      <c r="AT35"/>
      <c r="AU35"/>
      <c r="AW35" s="479"/>
      <c r="AX35" s="63" t="s">
        <v>14</v>
      </c>
      <c r="AY35" s="28"/>
      <c r="AZ35" s="471"/>
      <c r="BA35"/>
      <c r="BB35"/>
      <c r="BC35"/>
      <c r="BD35" s="471"/>
      <c r="BE35" s="471"/>
      <c r="BF35" s="471"/>
      <c r="BG35" s="471"/>
      <c r="BH35" s="471"/>
      <c r="BI35" s="471"/>
      <c r="BJ35" s="471"/>
    </row>
    <row r="36" s="455" customFormat="1" ht="30" hidden="1" customHeight="1" outlineLevel="1" spans="1:62">
      <c r="A36" s="479"/>
      <c r="B36" s="64" t="s">
        <v>15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/>
      <c r="AJ36"/>
      <c r="AK36"/>
      <c r="AL36"/>
      <c r="AM36"/>
      <c r="AN36"/>
      <c r="AO36"/>
      <c r="AP36"/>
      <c r="AQ36"/>
      <c r="AR36"/>
      <c r="AS36"/>
      <c r="AT36"/>
      <c r="AU36"/>
      <c r="AW36" s="479"/>
      <c r="AX36" s="64" t="s">
        <v>15</v>
      </c>
      <c r="AY36" s="28"/>
      <c r="AZ36" s="471"/>
      <c r="BA36"/>
      <c r="BB36"/>
      <c r="BC36"/>
      <c r="BD36" s="471"/>
      <c r="BE36" s="471"/>
      <c r="BF36" s="471"/>
      <c r="BG36" s="471"/>
      <c r="BH36" s="471"/>
      <c r="BI36" s="471"/>
      <c r="BJ36" s="471"/>
    </row>
    <row r="37" s="455" customFormat="1" ht="30" hidden="1" customHeight="1" outlineLevel="1" spans="1:62">
      <c r="A37" s="479" t="s">
        <v>20</v>
      </c>
      <c r="B37" s="59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/>
      <c r="AJ37"/>
      <c r="AK37"/>
      <c r="AL37"/>
      <c r="AM37"/>
      <c r="AN37"/>
      <c r="AO37"/>
      <c r="AP37"/>
      <c r="AQ37"/>
      <c r="AR37"/>
      <c r="AS37"/>
      <c r="AT37"/>
      <c r="AU37"/>
      <c r="AW37" s="479" t="s">
        <v>20</v>
      </c>
      <c r="AX37" s="59"/>
      <c r="AY37" s="28"/>
      <c r="AZ37" s="471"/>
      <c r="BA37"/>
      <c r="BB37"/>
      <c r="BC37"/>
      <c r="BD37" s="471"/>
      <c r="BE37" s="471"/>
      <c r="BF37" s="471"/>
      <c r="BG37" s="471"/>
      <c r="BH37" s="471"/>
      <c r="BI37" s="471"/>
      <c r="BJ37" s="471"/>
    </row>
    <row r="38" s="455" customFormat="1" ht="30" hidden="1" customHeight="1" outlineLevel="1" spans="1:62">
      <c r="A38" s="479"/>
      <c r="B38" s="59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/>
      <c r="AJ38"/>
      <c r="AK38"/>
      <c r="AL38"/>
      <c r="AM38"/>
      <c r="AN38"/>
      <c r="AO38"/>
      <c r="AP38"/>
      <c r="AQ38"/>
      <c r="AR38"/>
      <c r="AS38"/>
      <c r="AT38"/>
      <c r="AU38"/>
      <c r="AW38" s="479"/>
      <c r="AX38" s="59"/>
      <c r="AY38" s="28"/>
      <c r="AZ38" s="471"/>
      <c r="BA38"/>
      <c r="BB38"/>
      <c r="BC38"/>
      <c r="BD38" s="471"/>
      <c r="BE38" s="471"/>
      <c r="BF38" s="471"/>
      <c r="BG38" s="471"/>
      <c r="BH38" s="471"/>
      <c r="BI38" s="471"/>
      <c r="BJ38" s="471"/>
    </row>
    <row r="39" s="455" customFormat="1" ht="30" hidden="1" customHeight="1" outlineLevel="1" spans="1:62">
      <c r="A39" s="479"/>
      <c r="B39" s="59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/>
      <c r="AJ39"/>
      <c r="AK39"/>
      <c r="AL39"/>
      <c r="AM39"/>
      <c r="AN39"/>
      <c r="AO39"/>
      <c r="AP39"/>
      <c r="AQ39"/>
      <c r="AR39"/>
      <c r="AS39"/>
      <c r="AT39"/>
      <c r="AU39"/>
      <c r="AW39" s="479"/>
      <c r="AX39" s="59"/>
      <c r="AY39" s="28"/>
      <c r="AZ39" s="471"/>
      <c r="BA39"/>
      <c r="BB39"/>
      <c r="BC39"/>
      <c r="BD39" s="471"/>
      <c r="BE39" s="471"/>
      <c r="BF39" s="471"/>
      <c r="BG39" s="471"/>
      <c r="BH39" s="471"/>
      <c r="BI39" s="471"/>
      <c r="BJ39" s="471"/>
    </row>
    <row r="40" s="455" customFormat="1" ht="30" hidden="1" customHeight="1" outlineLevel="1" spans="1:62">
      <c r="A40" s="479"/>
      <c r="B40" s="61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/>
      <c r="AJ40"/>
      <c r="AK40"/>
      <c r="AL40"/>
      <c r="AM40"/>
      <c r="AN40"/>
      <c r="AO40"/>
      <c r="AP40"/>
      <c r="AQ40"/>
      <c r="AR40"/>
      <c r="AS40"/>
      <c r="AT40"/>
      <c r="AU40"/>
      <c r="AW40" s="479"/>
      <c r="AX40" s="61"/>
      <c r="AY40" s="28"/>
      <c r="AZ40" s="471"/>
      <c r="BA40"/>
      <c r="BB40"/>
      <c r="BC40"/>
      <c r="BD40" s="471"/>
      <c r="BE40" s="471"/>
      <c r="BF40" s="471"/>
      <c r="BG40" s="471"/>
      <c r="BH40" s="471"/>
      <c r="BI40" s="471"/>
      <c r="BJ40" s="471"/>
    </row>
    <row r="41" s="455" customFormat="1" ht="30" hidden="1" customHeight="1" outlineLevel="1" spans="1:62">
      <c r="A41" s="479"/>
      <c r="B41" s="64" t="s">
        <v>15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/>
      <c r="AJ41"/>
      <c r="AK41"/>
      <c r="AL41"/>
      <c r="AM41"/>
      <c r="AN41"/>
      <c r="AO41"/>
      <c r="AP41"/>
      <c r="AQ41"/>
      <c r="AR41"/>
      <c r="AS41"/>
      <c r="AT41"/>
      <c r="AU41"/>
      <c r="AW41" s="479"/>
      <c r="AX41" s="64" t="s">
        <v>15</v>
      </c>
      <c r="AY41" s="28"/>
      <c r="AZ41" s="471"/>
      <c r="BA41"/>
      <c r="BB41"/>
      <c r="BC41"/>
      <c r="BD41" s="471"/>
      <c r="BE41" s="471"/>
      <c r="BF41" s="471"/>
      <c r="BG41" s="471"/>
      <c r="BH41" s="471"/>
      <c r="BI41" s="471"/>
      <c r="BJ41" s="471"/>
    </row>
    <row r="42" s="455" customFormat="1" ht="30" hidden="1" customHeight="1" outlineLevel="1" spans="1:62">
      <c r="A42" s="480" t="s">
        <v>21</v>
      </c>
      <c r="B42" s="59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/>
      <c r="AJ42"/>
      <c r="AK42"/>
      <c r="AL42"/>
      <c r="AM42"/>
      <c r="AN42"/>
      <c r="AO42"/>
      <c r="AP42"/>
      <c r="AQ42"/>
      <c r="AR42"/>
      <c r="AS42"/>
      <c r="AT42"/>
      <c r="AU42"/>
      <c r="AW42" s="480" t="s">
        <v>21</v>
      </c>
      <c r="AX42" s="59"/>
      <c r="AY42" s="28"/>
      <c r="AZ42" s="471"/>
      <c r="BA42"/>
      <c r="BB42"/>
      <c r="BC42"/>
      <c r="BD42" s="471"/>
      <c r="BE42" s="471"/>
      <c r="BF42" s="471"/>
      <c r="BG42" s="471"/>
      <c r="BH42" s="471"/>
      <c r="BI42" s="471"/>
      <c r="BJ42" s="471"/>
    </row>
    <row r="43" s="455" customFormat="1" ht="30" hidden="1" customHeight="1" outlineLevel="1" spans="1:62">
      <c r="A43" s="480"/>
      <c r="B43" s="61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/>
      <c r="AJ43"/>
      <c r="AK43"/>
      <c r="AL43"/>
      <c r="AM43"/>
      <c r="AN43"/>
      <c r="AO43"/>
      <c r="AP43"/>
      <c r="AQ43"/>
      <c r="AR43"/>
      <c r="AS43"/>
      <c r="AT43"/>
      <c r="AU43"/>
      <c r="AW43" s="480"/>
      <c r="AX43" s="61"/>
      <c r="AY43" s="28"/>
      <c r="AZ43" s="471"/>
      <c r="BA43"/>
      <c r="BB43"/>
      <c r="BC43"/>
      <c r="BD43" s="471"/>
      <c r="BE43" s="471"/>
      <c r="BF43" s="471"/>
      <c r="BG43" s="471"/>
      <c r="BH43" s="471"/>
      <c r="BI43" s="471"/>
      <c r="BJ43" s="471"/>
    </row>
    <row r="44" s="455" customFormat="1" ht="30" hidden="1" customHeight="1" outlineLevel="1" spans="1:62">
      <c r="A44" s="480"/>
      <c r="B44" s="63" t="s">
        <v>22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/>
      <c r="AJ44"/>
      <c r="AK44"/>
      <c r="AL44"/>
      <c r="AM44"/>
      <c r="AN44"/>
      <c r="AO44"/>
      <c r="AP44"/>
      <c r="AQ44"/>
      <c r="AR44"/>
      <c r="AS44"/>
      <c r="AT44"/>
      <c r="AU44"/>
      <c r="AW44" s="480"/>
      <c r="AX44" s="63" t="s">
        <v>22</v>
      </c>
      <c r="AY44" s="28"/>
      <c r="AZ44" s="471"/>
      <c r="BA44"/>
      <c r="BB44"/>
      <c r="BC44"/>
      <c r="BD44" s="471"/>
      <c r="BE44" s="471"/>
      <c r="BF44" s="471"/>
      <c r="BG44" s="471"/>
      <c r="BH44" s="471"/>
      <c r="BI44" s="471"/>
      <c r="BJ44" s="471"/>
    </row>
    <row r="45" s="455" customFormat="1" ht="30" hidden="1" customHeight="1" outlineLevel="1" spans="1:62">
      <c r="A45" s="479" t="s">
        <v>23</v>
      </c>
      <c r="B45" s="73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/>
      <c r="AJ45"/>
      <c r="AK45"/>
      <c r="AL45"/>
      <c r="AM45"/>
      <c r="AN45"/>
      <c r="AO45"/>
      <c r="AP45"/>
      <c r="AQ45"/>
      <c r="AR45"/>
      <c r="AS45"/>
      <c r="AT45"/>
      <c r="AU45"/>
      <c r="AW45" s="479" t="s">
        <v>23</v>
      </c>
      <c r="AX45" s="73"/>
      <c r="AY45" s="28"/>
      <c r="AZ45" s="471"/>
      <c r="BA45"/>
      <c r="BB45"/>
      <c r="BC45"/>
      <c r="BD45" s="471"/>
      <c r="BE45" s="471"/>
      <c r="BF45" s="471"/>
      <c r="BG45" s="471"/>
      <c r="BH45" s="471"/>
      <c r="BI45" s="471"/>
      <c r="BJ45" s="471"/>
    </row>
    <row r="46" s="455" customFormat="1" ht="30" hidden="1" customHeight="1" outlineLevel="1" spans="1:62">
      <c r="A46" s="479"/>
      <c r="B46" s="61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/>
      <c r="AJ46"/>
      <c r="AK46"/>
      <c r="AL46"/>
      <c r="AM46"/>
      <c r="AN46"/>
      <c r="AO46"/>
      <c r="AP46"/>
      <c r="AQ46"/>
      <c r="AR46"/>
      <c r="AS46"/>
      <c r="AT46"/>
      <c r="AU46"/>
      <c r="AW46" s="479"/>
      <c r="AX46" s="61"/>
      <c r="AY46" s="28"/>
      <c r="AZ46" s="471"/>
      <c r="BA46"/>
      <c r="BB46"/>
      <c r="BC46"/>
      <c r="BD46" s="471"/>
      <c r="BE46" s="471"/>
      <c r="BF46" s="471"/>
      <c r="BG46" s="471"/>
      <c r="BH46" s="471"/>
      <c r="BI46" s="471"/>
      <c r="BJ46" s="471"/>
    </row>
    <row r="47" s="455" customFormat="1" ht="30" hidden="1" customHeight="1" outlineLevel="1" spans="1:62">
      <c r="A47" s="479"/>
      <c r="B47" s="75" t="s">
        <v>13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/>
      <c r="AJ47"/>
      <c r="AK47"/>
      <c r="AL47"/>
      <c r="AM47"/>
      <c r="AN47"/>
      <c r="AO47"/>
      <c r="AP47"/>
      <c r="AQ47"/>
      <c r="AR47"/>
      <c r="AS47"/>
      <c r="AT47"/>
      <c r="AU47"/>
      <c r="AW47" s="479"/>
      <c r="AX47" s="75" t="s">
        <v>13</v>
      </c>
      <c r="AY47" s="28"/>
      <c r="AZ47" s="471"/>
      <c r="BA47"/>
      <c r="BB47"/>
      <c r="BC47"/>
      <c r="BD47" s="471"/>
      <c r="BE47" s="471"/>
      <c r="BF47" s="471"/>
      <c r="BG47" s="471"/>
      <c r="BH47" s="471"/>
      <c r="BI47" s="471"/>
      <c r="BJ47" s="471"/>
    </row>
    <row r="48" s="455" customFormat="1" ht="30" hidden="1" customHeight="1" outlineLevel="1" spans="1:62">
      <c r="A48" s="479"/>
      <c r="B48" s="63" t="s">
        <v>14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/>
      <c r="AJ48"/>
      <c r="AK48"/>
      <c r="AL48"/>
      <c r="AM48"/>
      <c r="AN48"/>
      <c r="AO48"/>
      <c r="AP48"/>
      <c r="AQ48"/>
      <c r="AR48"/>
      <c r="AS48"/>
      <c r="AT48"/>
      <c r="AU48"/>
      <c r="AW48" s="479"/>
      <c r="AX48" s="63" t="s">
        <v>14</v>
      </c>
      <c r="AY48" s="28"/>
      <c r="AZ48" s="471"/>
      <c r="BA48"/>
      <c r="BB48"/>
      <c r="BC48"/>
      <c r="BD48" s="471"/>
      <c r="BE48" s="471"/>
      <c r="BF48" s="471"/>
      <c r="BG48" s="471"/>
      <c r="BH48" s="471"/>
      <c r="BI48" s="471"/>
      <c r="BJ48" s="471"/>
    </row>
    <row r="49" s="455" customFormat="1" ht="30" hidden="1" customHeight="1" outlineLevel="1" spans="1:62">
      <c r="A49" s="479"/>
      <c r="B49" s="64" t="s">
        <v>15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/>
      <c r="AJ49"/>
      <c r="AK49"/>
      <c r="AL49"/>
      <c r="AM49"/>
      <c r="AN49"/>
      <c r="AO49"/>
      <c r="AP49"/>
      <c r="AQ49"/>
      <c r="AR49"/>
      <c r="AS49"/>
      <c r="AT49"/>
      <c r="AU49"/>
      <c r="AW49" s="479"/>
      <c r="AX49" s="64" t="s">
        <v>15</v>
      </c>
      <c r="AY49" s="28"/>
      <c r="AZ49" s="471"/>
      <c r="BA49"/>
      <c r="BB49"/>
      <c r="BC49"/>
      <c r="BD49" s="471"/>
      <c r="BE49" s="471"/>
      <c r="BF49" s="471"/>
      <c r="BG49" s="471"/>
      <c r="BH49" s="471"/>
      <c r="BI49" s="471"/>
      <c r="BJ49" s="471"/>
    </row>
    <row r="50" s="455" customFormat="1" ht="30" hidden="1" customHeight="1" outlineLevel="1" spans="1:62">
      <c r="A50" s="479" t="s">
        <v>24</v>
      </c>
      <c r="B50" s="59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/>
      <c r="AJ50"/>
      <c r="AK50"/>
      <c r="AL50"/>
      <c r="AM50"/>
      <c r="AN50"/>
      <c r="AO50"/>
      <c r="AP50"/>
      <c r="AQ50"/>
      <c r="AR50"/>
      <c r="AS50"/>
      <c r="AT50"/>
      <c r="AU50"/>
      <c r="AW50" s="479" t="s">
        <v>24</v>
      </c>
      <c r="AX50" s="59"/>
      <c r="AY50" s="28"/>
      <c r="AZ50" s="471"/>
      <c r="BA50"/>
      <c r="BB50"/>
      <c r="BC50"/>
      <c r="BD50" s="471"/>
      <c r="BE50" s="471"/>
      <c r="BF50" s="471"/>
      <c r="BG50" s="471"/>
      <c r="BH50" s="471"/>
      <c r="BI50" s="471"/>
      <c r="BJ50" s="471"/>
    </row>
    <row r="51" s="455" customFormat="1" ht="30" hidden="1" customHeight="1" outlineLevel="1" spans="1:62">
      <c r="A51" s="479"/>
      <c r="B51" s="61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/>
      <c r="AJ51"/>
      <c r="AK51"/>
      <c r="AL51"/>
      <c r="AM51"/>
      <c r="AN51"/>
      <c r="AO51"/>
      <c r="AP51"/>
      <c r="AQ51"/>
      <c r="AR51"/>
      <c r="AS51"/>
      <c r="AT51"/>
      <c r="AU51"/>
      <c r="AW51" s="479"/>
      <c r="AX51" s="61"/>
      <c r="AY51" s="28"/>
      <c r="AZ51" s="471"/>
      <c r="BA51"/>
      <c r="BB51"/>
      <c r="BC51"/>
      <c r="BD51" s="471"/>
      <c r="BE51" s="471"/>
      <c r="BF51" s="471"/>
      <c r="BG51" s="471"/>
      <c r="BH51" s="471"/>
      <c r="BI51" s="471"/>
      <c r="BJ51" s="471"/>
    </row>
    <row r="52" s="455" customFormat="1" ht="30" hidden="1" customHeight="1" outlineLevel="1" spans="1:62">
      <c r="A52" s="479"/>
      <c r="B52" s="75" t="s">
        <v>13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/>
      <c r="AJ52"/>
      <c r="AK52"/>
      <c r="AL52"/>
      <c r="AM52"/>
      <c r="AN52"/>
      <c r="AO52"/>
      <c r="AP52"/>
      <c r="AQ52"/>
      <c r="AR52"/>
      <c r="AS52"/>
      <c r="AT52"/>
      <c r="AU52"/>
      <c r="AW52" s="479"/>
      <c r="AX52" s="75" t="s">
        <v>13</v>
      </c>
      <c r="AY52" s="28"/>
      <c r="AZ52" s="471"/>
      <c r="BA52"/>
      <c r="BB52"/>
      <c r="BC52"/>
      <c r="BD52" s="471"/>
      <c r="BE52" s="471"/>
      <c r="BF52" s="471"/>
      <c r="BG52" s="471"/>
      <c r="BH52" s="471"/>
      <c r="BI52" s="471"/>
      <c r="BJ52" s="471"/>
    </row>
    <row r="53" s="455" customFormat="1" ht="30" hidden="1" customHeight="1" outlineLevel="1" spans="1:62">
      <c r="A53" s="479"/>
      <c r="B53" s="63" t="s">
        <v>14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/>
      <c r="AJ53"/>
      <c r="AK53"/>
      <c r="AL53"/>
      <c r="AM53"/>
      <c r="AN53"/>
      <c r="AO53"/>
      <c r="AP53"/>
      <c r="AQ53"/>
      <c r="AR53"/>
      <c r="AS53"/>
      <c r="AT53"/>
      <c r="AU53"/>
      <c r="AW53" s="479"/>
      <c r="AX53" s="63" t="s">
        <v>14</v>
      </c>
      <c r="AY53" s="28"/>
      <c r="AZ53" s="471"/>
      <c r="BA53"/>
      <c r="BB53"/>
      <c r="BC53"/>
      <c r="BD53" s="471"/>
      <c r="BE53" s="471"/>
      <c r="BF53" s="471"/>
      <c r="BG53" s="471"/>
      <c r="BH53" s="471"/>
      <c r="BI53" s="471"/>
      <c r="BJ53" s="471"/>
    </row>
    <row r="54" s="455" customFormat="1" ht="30" hidden="1" customHeight="1" outlineLevel="1" spans="1:62">
      <c r="A54" s="479"/>
      <c r="B54" s="64" t="s">
        <v>15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/>
      <c r="AJ54"/>
      <c r="AK54"/>
      <c r="AL54"/>
      <c r="AM54"/>
      <c r="AN54"/>
      <c r="AO54"/>
      <c r="AP54"/>
      <c r="AQ54"/>
      <c r="AR54"/>
      <c r="AS54"/>
      <c r="AT54"/>
      <c r="AU54"/>
      <c r="AW54" s="479"/>
      <c r="AX54" s="64" t="s">
        <v>15</v>
      </c>
      <c r="AY54" s="28"/>
      <c r="AZ54" s="471"/>
      <c r="BA54"/>
      <c r="BB54"/>
      <c r="BC54"/>
      <c r="BD54" s="471"/>
      <c r="BE54" s="471"/>
      <c r="BF54" s="471"/>
      <c r="BG54" s="471"/>
      <c r="BH54" s="471"/>
      <c r="BI54" s="471"/>
      <c r="BJ54" s="471"/>
    </row>
    <row r="55" s="455" customFormat="1" ht="30" hidden="1" customHeight="1" outlineLevel="1" spans="1:62">
      <c r="A55" s="479" t="s">
        <v>25</v>
      </c>
      <c r="B55" s="59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/>
      <c r="AJ55"/>
      <c r="AK55"/>
      <c r="AL55"/>
      <c r="AM55"/>
      <c r="AN55"/>
      <c r="AO55"/>
      <c r="AP55"/>
      <c r="AQ55"/>
      <c r="AR55"/>
      <c r="AS55"/>
      <c r="AT55"/>
      <c r="AU55"/>
      <c r="AW55" s="479" t="s">
        <v>25</v>
      </c>
      <c r="AX55" s="59"/>
      <c r="AY55" s="28"/>
      <c r="AZ55" s="471"/>
      <c r="BA55"/>
      <c r="BB55"/>
      <c r="BC55"/>
      <c r="BD55" s="471"/>
      <c r="BE55" s="471"/>
      <c r="BF55" s="471"/>
      <c r="BG55" s="471"/>
      <c r="BH55" s="471"/>
      <c r="BI55" s="471"/>
      <c r="BJ55" s="471"/>
    </row>
    <row r="56" s="455" customFormat="1" ht="30" hidden="1" customHeight="1" outlineLevel="1" spans="1:62">
      <c r="A56" s="479"/>
      <c r="B56" s="61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/>
      <c r="AJ56"/>
      <c r="AK56"/>
      <c r="AL56"/>
      <c r="AM56"/>
      <c r="AN56"/>
      <c r="AO56"/>
      <c r="AP56"/>
      <c r="AQ56"/>
      <c r="AR56"/>
      <c r="AS56"/>
      <c r="AT56"/>
      <c r="AU56"/>
      <c r="AW56" s="479"/>
      <c r="AX56" s="61"/>
      <c r="AY56" s="28"/>
      <c r="AZ56" s="471"/>
      <c r="BA56"/>
      <c r="BB56"/>
      <c r="BC56"/>
      <c r="BD56" s="471"/>
      <c r="BE56" s="471"/>
      <c r="BF56" s="471"/>
      <c r="BG56" s="471"/>
      <c r="BH56" s="471"/>
      <c r="BI56" s="471"/>
      <c r="BJ56" s="471"/>
    </row>
    <row r="57" s="455" customFormat="1" ht="30" hidden="1" customHeight="1" outlineLevel="1" spans="1:62">
      <c r="A57" s="479"/>
      <c r="B57" s="75" t="s">
        <v>13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/>
      <c r="AJ57"/>
      <c r="AK57"/>
      <c r="AL57"/>
      <c r="AM57"/>
      <c r="AN57"/>
      <c r="AO57"/>
      <c r="AP57"/>
      <c r="AQ57"/>
      <c r="AR57"/>
      <c r="AS57"/>
      <c r="AT57"/>
      <c r="AU57"/>
      <c r="AW57" s="479"/>
      <c r="AX57" s="75" t="s">
        <v>13</v>
      </c>
      <c r="AY57" s="28"/>
      <c r="AZ57" s="471"/>
      <c r="BA57"/>
      <c r="BB57"/>
      <c r="BC57"/>
      <c r="BD57" s="471"/>
      <c r="BE57" s="471"/>
      <c r="BF57" s="471"/>
      <c r="BG57" s="471"/>
      <c r="BH57" s="471"/>
      <c r="BI57" s="471"/>
      <c r="BJ57" s="471"/>
    </row>
    <row r="58" s="455" customFormat="1" ht="30" hidden="1" customHeight="1" outlineLevel="1" spans="1:62">
      <c r="A58" s="479"/>
      <c r="B58" s="63" t="s">
        <v>14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/>
      <c r="AJ58"/>
      <c r="AK58"/>
      <c r="AL58"/>
      <c r="AM58"/>
      <c r="AN58"/>
      <c r="AO58"/>
      <c r="AP58"/>
      <c r="AQ58"/>
      <c r="AR58"/>
      <c r="AS58"/>
      <c r="AT58"/>
      <c r="AU58"/>
      <c r="AW58" s="479"/>
      <c r="AX58" s="63" t="s">
        <v>14</v>
      </c>
      <c r="AY58" s="28"/>
      <c r="AZ58" s="471"/>
      <c r="BA58"/>
      <c r="BB58"/>
      <c r="BC58"/>
      <c r="BD58" s="471"/>
      <c r="BE58" s="471"/>
      <c r="BF58" s="471"/>
      <c r="BG58" s="471"/>
      <c r="BH58" s="471"/>
      <c r="BI58" s="471"/>
      <c r="BJ58" s="471"/>
    </row>
    <row r="59" s="455" customFormat="1" ht="30" hidden="1" customHeight="1" outlineLevel="1" spans="1:62">
      <c r="A59" s="479"/>
      <c r="B59" s="64" t="s">
        <v>15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/>
      <c r="AJ59"/>
      <c r="AK59"/>
      <c r="AL59"/>
      <c r="AM59"/>
      <c r="AN59"/>
      <c r="AO59"/>
      <c r="AP59"/>
      <c r="AQ59"/>
      <c r="AR59"/>
      <c r="AS59"/>
      <c r="AT59"/>
      <c r="AU59"/>
      <c r="AW59" s="479"/>
      <c r="AX59" s="64" t="s">
        <v>15</v>
      </c>
      <c r="AY59" s="28"/>
      <c r="AZ59" s="471"/>
      <c r="BA59"/>
      <c r="BB59"/>
      <c r="BC59"/>
      <c r="BD59" s="471"/>
      <c r="BE59" s="471"/>
      <c r="BF59" s="471"/>
      <c r="BG59" s="471"/>
      <c r="BH59" s="471"/>
      <c r="BI59" s="471"/>
      <c r="BJ59" s="471"/>
    </row>
    <row r="60" s="455" customFormat="1" ht="30" hidden="1" customHeight="1" outlineLevel="1" spans="1:62">
      <c r="A60" s="479" t="s">
        <v>26</v>
      </c>
      <c r="B60" s="59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/>
      <c r="AJ60"/>
      <c r="AK60"/>
      <c r="AL60"/>
      <c r="AM60"/>
      <c r="AN60"/>
      <c r="AO60"/>
      <c r="AP60"/>
      <c r="AQ60"/>
      <c r="AR60"/>
      <c r="AS60"/>
      <c r="AT60"/>
      <c r="AU60"/>
      <c r="AW60" s="479" t="s">
        <v>26</v>
      </c>
      <c r="AX60" s="59"/>
      <c r="AY60" s="28"/>
      <c r="AZ60" s="471"/>
      <c r="BA60"/>
      <c r="BB60"/>
      <c r="BC60"/>
      <c r="BD60" s="471"/>
      <c r="BE60" s="471"/>
      <c r="BF60" s="471"/>
      <c r="BG60" s="471"/>
      <c r="BH60" s="471"/>
      <c r="BI60" s="471"/>
      <c r="BJ60" s="471"/>
    </row>
    <row r="61" s="455" customFormat="1" ht="30" hidden="1" customHeight="1" outlineLevel="1" spans="1:62">
      <c r="A61" s="479"/>
      <c r="B61" s="61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/>
      <c r="AJ61"/>
      <c r="AK61"/>
      <c r="AL61"/>
      <c r="AM61"/>
      <c r="AN61"/>
      <c r="AO61"/>
      <c r="AP61"/>
      <c r="AQ61"/>
      <c r="AR61"/>
      <c r="AS61"/>
      <c r="AT61"/>
      <c r="AU61"/>
      <c r="AW61" s="479"/>
      <c r="AX61" s="61"/>
      <c r="AY61" s="28"/>
      <c r="AZ61" s="471"/>
      <c r="BA61"/>
      <c r="BB61"/>
      <c r="BC61"/>
      <c r="BD61" s="471"/>
      <c r="BE61" s="471"/>
      <c r="BF61" s="471"/>
      <c r="BG61" s="471"/>
      <c r="BH61" s="471"/>
      <c r="BI61" s="471"/>
      <c r="BJ61" s="471"/>
    </row>
    <row r="62" s="455" customFormat="1" ht="30" hidden="1" customHeight="1" outlineLevel="1" spans="1:62">
      <c r="A62" s="479"/>
      <c r="B62" s="62" t="s">
        <v>13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/>
      <c r="AJ62"/>
      <c r="AK62"/>
      <c r="AL62"/>
      <c r="AM62"/>
      <c r="AN62"/>
      <c r="AO62"/>
      <c r="AP62"/>
      <c r="AQ62"/>
      <c r="AR62"/>
      <c r="AS62"/>
      <c r="AT62"/>
      <c r="AU62"/>
      <c r="AW62" s="479"/>
      <c r="AX62" s="62" t="s">
        <v>13</v>
      </c>
      <c r="AY62" s="28"/>
      <c r="AZ62" s="471"/>
      <c r="BA62"/>
      <c r="BB62"/>
      <c r="BC62"/>
      <c r="BD62" s="471"/>
      <c r="BE62" s="471"/>
      <c r="BF62" s="471"/>
      <c r="BG62" s="471"/>
      <c r="BH62" s="471"/>
      <c r="BI62" s="471"/>
      <c r="BJ62" s="471"/>
    </row>
    <row r="63" s="455" customFormat="1" ht="30" hidden="1" customHeight="1" outlineLevel="1" spans="1:62">
      <c r="A63" s="479"/>
      <c r="B63" s="63" t="s">
        <v>14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/>
      <c r="AJ63"/>
      <c r="AK63"/>
      <c r="AL63"/>
      <c r="AM63"/>
      <c r="AN63"/>
      <c r="AO63"/>
      <c r="AP63"/>
      <c r="AQ63"/>
      <c r="AR63"/>
      <c r="AS63"/>
      <c r="AT63"/>
      <c r="AU63"/>
      <c r="AW63" s="479"/>
      <c r="AX63" s="63" t="s">
        <v>14</v>
      </c>
      <c r="AY63" s="28"/>
      <c r="AZ63" s="471"/>
      <c r="BA63"/>
      <c r="BB63"/>
      <c r="BC63"/>
      <c r="BD63" s="471"/>
      <c r="BE63" s="471"/>
      <c r="BF63" s="471"/>
      <c r="BG63" s="471"/>
      <c r="BH63" s="471"/>
      <c r="BI63" s="471"/>
      <c r="BJ63" s="471"/>
    </row>
    <row r="64" s="455" customFormat="1" ht="30" hidden="1" customHeight="1" outlineLevel="1" spans="1:62">
      <c r="A64" s="479"/>
      <c r="B64" s="64" t="s">
        <v>15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/>
      <c r="AJ64"/>
      <c r="AK64"/>
      <c r="AL64"/>
      <c r="AM64"/>
      <c r="AN64"/>
      <c r="AO64"/>
      <c r="AP64"/>
      <c r="AQ64"/>
      <c r="AR64"/>
      <c r="AS64"/>
      <c r="AT64"/>
      <c r="AU64"/>
      <c r="AW64" s="479"/>
      <c r="AX64" s="64" t="s">
        <v>15</v>
      </c>
      <c r="AY64" s="28"/>
      <c r="AZ64" s="471"/>
      <c r="BA64"/>
      <c r="BB64"/>
      <c r="BC64"/>
      <c r="BD64" s="471"/>
      <c r="BE64" s="471"/>
      <c r="BF64" s="471"/>
      <c r="BG64" s="471"/>
      <c r="BH64" s="471"/>
      <c r="BI64" s="471"/>
      <c r="BJ64" s="471"/>
    </row>
    <row r="65" s="455" customFormat="1" ht="30" hidden="1" customHeight="1" outlineLevel="1" spans="1:62">
      <c r="A65" s="479" t="s">
        <v>27</v>
      </c>
      <c r="B65" s="59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/>
      <c r="AJ65"/>
      <c r="AK65"/>
      <c r="AL65"/>
      <c r="AM65"/>
      <c r="AN65"/>
      <c r="AO65"/>
      <c r="AP65"/>
      <c r="AQ65"/>
      <c r="AR65"/>
      <c r="AS65"/>
      <c r="AT65"/>
      <c r="AU65"/>
      <c r="AW65" s="479" t="s">
        <v>27</v>
      </c>
      <c r="AX65" s="59"/>
      <c r="AY65" s="28"/>
      <c r="AZ65" s="471"/>
      <c r="BA65"/>
      <c r="BB65"/>
      <c r="BC65"/>
      <c r="BD65" s="471"/>
      <c r="BE65" s="471"/>
      <c r="BF65" s="471"/>
      <c r="BG65" s="471"/>
      <c r="BH65" s="471"/>
      <c r="BI65" s="471"/>
      <c r="BJ65" s="471"/>
    </row>
    <row r="66" s="455" customFormat="1" ht="30" hidden="1" customHeight="1" outlineLevel="1" spans="1:62">
      <c r="A66" s="479"/>
      <c r="B66" s="61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/>
      <c r="AJ66"/>
      <c r="AK66"/>
      <c r="AL66"/>
      <c r="AM66"/>
      <c r="AN66"/>
      <c r="AO66"/>
      <c r="AP66"/>
      <c r="AQ66"/>
      <c r="AR66"/>
      <c r="AS66"/>
      <c r="AT66"/>
      <c r="AU66"/>
      <c r="AW66" s="479"/>
      <c r="AX66" s="61"/>
      <c r="AY66" s="28"/>
      <c r="AZ66" s="471"/>
      <c r="BA66"/>
      <c r="BB66"/>
      <c r="BC66"/>
      <c r="BD66" s="471"/>
      <c r="BE66" s="471"/>
      <c r="BF66" s="471"/>
      <c r="BG66" s="471"/>
      <c r="BH66" s="471"/>
      <c r="BI66" s="471"/>
      <c r="BJ66" s="471"/>
    </row>
    <row r="67" s="455" customFormat="1" ht="30" hidden="1" customHeight="1" outlineLevel="1" spans="1:62">
      <c r="A67" s="479"/>
      <c r="B67" s="62" t="s">
        <v>13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/>
      <c r="AJ67"/>
      <c r="AK67"/>
      <c r="AL67"/>
      <c r="AM67"/>
      <c r="AN67"/>
      <c r="AO67"/>
      <c r="AP67"/>
      <c r="AQ67"/>
      <c r="AR67"/>
      <c r="AS67"/>
      <c r="AT67"/>
      <c r="AU67"/>
      <c r="AW67" s="479"/>
      <c r="AX67" s="62" t="s">
        <v>13</v>
      </c>
      <c r="AY67" s="28"/>
      <c r="AZ67" s="471"/>
      <c r="BA67"/>
      <c r="BB67"/>
      <c r="BC67"/>
      <c r="BD67" s="471"/>
      <c r="BE67" s="471"/>
      <c r="BF67" s="471"/>
      <c r="BG67" s="471"/>
      <c r="BH67" s="471"/>
      <c r="BI67" s="471"/>
      <c r="BJ67" s="471"/>
    </row>
    <row r="68" s="455" customFormat="1" ht="30" hidden="1" customHeight="1" outlineLevel="1" spans="1:62">
      <c r="A68" s="479"/>
      <c r="B68" s="63" t="s">
        <v>14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/>
      <c r="AJ68"/>
      <c r="AK68"/>
      <c r="AL68"/>
      <c r="AM68"/>
      <c r="AN68"/>
      <c r="AO68"/>
      <c r="AP68"/>
      <c r="AQ68"/>
      <c r="AR68"/>
      <c r="AS68"/>
      <c r="AT68"/>
      <c r="AU68"/>
      <c r="AW68" s="479"/>
      <c r="AX68" s="63" t="s">
        <v>14</v>
      </c>
      <c r="AY68" s="28"/>
      <c r="AZ68" s="471"/>
      <c r="BA68"/>
      <c r="BB68"/>
      <c r="BC68"/>
      <c r="BD68" s="471"/>
      <c r="BE68" s="471"/>
      <c r="BF68" s="471"/>
      <c r="BG68" s="471"/>
      <c r="BH68" s="471"/>
      <c r="BI68" s="471"/>
      <c r="BJ68" s="471"/>
    </row>
    <row r="69" s="455" customFormat="1" ht="30" hidden="1" customHeight="1" outlineLevel="1" spans="1:62">
      <c r="A69" s="479"/>
      <c r="B69" s="64" t="s">
        <v>15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/>
      <c r="AJ69"/>
      <c r="AK69"/>
      <c r="AL69"/>
      <c r="AM69"/>
      <c r="AN69"/>
      <c r="AO69"/>
      <c r="AP69"/>
      <c r="AQ69"/>
      <c r="AR69"/>
      <c r="AS69"/>
      <c r="AT69"/>
      <c r="AU69"/>
      <c r="AW69" s="479"/>
      <c r="AX69" s="64" t="s">
        <v>15</v>
      </c>
      <c r="AY69" s="28"/>
      <c r="AZ69" s="471"/>
      <c r="BA69"/>
      <c r="BB69"/>
      <c r="BC69"/>
      <c r="BD69" s="471"/>
      <c r="BE69" s="471"/>
      <c r="BF69" s="471"/>
      <c r="BG69" s="471"/>
      <c r="BH69" s="471"/>
      <c r="BI69" s="471"/>
      <c r="BJ69" s="471"/>
    </row>
    <row r="70" s="455" customFormat="1" ht="30" hidden="1" customHeight="1" outlineLevel="1" spans="1:62">
      <c r="A70" s="480" t="s">
        <v>28</v>
      </c>
      <c r="B70" s="59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/>
      <c r="AJ70"/>
      <c r="AK70"/>
      <c r="AL70"/>
      <c r="AM70"/>
      <c r="AN70"/>
      <c r="AO70"/>
      <c r="AP70"/>
      <c r="AQ70"/>
      <c r="AR70"/>
      <c r="AS70"/>
      <c r="AT70"/>
      <c r="AU70"/>
      <c r="AW70" s="480" t="s">
        <v>28</v>
      </c>
      <c r="AX70" s="59"/>
      <c r="AY70" s="28"/>
      <c r="AZ70" s="471"/>
      <c r="BA70"/>
      <c r="BB70"/>
      <c r="BC70"/>
      <c r="BD70" s="471"/>
      <c r="BE70" s="471"/>
      <c r="BF70" s="471"/>
      <c r="BG70" s="471"/>
      <c r="BH70" s="471"/>
      <c r="BI70" s="471"/>
      <c r="BJ70" s="471"/>
    </row>
    <row r="71" s="455" customFormat="1" ht="30" hidden="1" customHeight="1" outlineLevel="1" spans="1:62">
      <c r="A71" s="480"/>
      <c r="B71" s="61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/>
      <c r="AJ71"/>
      <c r="AK71"/>
      <c r="AL71"/>
      <c r="AM71"/>
      <c r="AN71"/>
      <c r="AO71"/>
      <c r="AP71"/>
      <c r="AQ71"/>
      <c r="AR71"/>
      <c r="AS71"/>
      <c r="AT71"/>
      <c r="AU71"/>
      <c r="AW71" s="480"/>
      <c r="AX71" s="61"/>
      <c r="AY71" s="28"/>
      <c r="AZ71" s="471"/>
      <c r="BA71"/>
      <c r="BB71"/>
      <c r="BC71"/>
      <c r="BD71" s="471"/>
      <c r="BE71" s="471"/>
      <c r="BF71" s="471"/>
      <c r="BG71" s="471"/>
      <c r="BH71" s="471"/>
      <c r="BI71" s="471"/>
      <c r="BJ71" s="471"/>
    </row>
    <row r="72" s="455" customFormat="1" ht="30" hidden="1" customHeight="1" outlineLevel="1" spans="1:62">
      <c r="A72" s="480"/>
      <c r="B72" s="62" t="s">
        <v>13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/>
      <c r="AJ72"/>
      <c r="AK72"/>
      <c r="AL72"/>
      <c r="AM72"/>
      <c r="AN72"/>
      <c r="AO72"/>
      <c r="AP72"/>
      <c r="AQ72"/>
      <c r="AR72"/>
      <c r="AS72"/>
      <c r="AT72"/>
      <c r="AU72"/>
      <c r="AW72" s="480"/>
      <c r="AX72" s="62" t="s">
        <v>13</v>
      </c>
      <c r="AY72" s="28"/>
      <c r="AZ72" s="471"/>
      <c r="BA72"/>
      <c r="BB72"/>
      <c r="BC72"/>
      <c r="BD72" s="471"/>
      <c r="BE72" s="471"/>
      <c r="BF72" s="471"/>
      <c r="BG72" s="471"/>
      <c r="BH72" s="471"/>
      <c r="BI72" s="471"/>
      <c r="BJ72" s="471"/>
    </row>
    <row r="73" s="455" customFormat="1" ht="30" hidden="1" customHeight="1" outlineLevel="1" spans="1:62">
      <c r="A73" s="480"/>
      <c r="B73" s="63" t="s">
        <v>14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/>
      <c r="AJ73"/>
      <c r="AK73"/>
      <c r="AL73"/>
      <c r="AM73"/>
      <c r="AN73"/>
      <c r="AO73"/>
      <c r="AP73"/>
      <c r="AQ73"/>
      <c r="AR73"/>
      <c r="AS73"/>
      <c r="AT73"/>
      <c r="AU73"/>
      <c r="AW73" s="480"/>
      <c r="AX73" s="63" t="s">
        <v>14</v>
      </c>
      <c r="AY73" s="28"/>
      <c r="AZ73" s="471"/>
      <c r="BA73"/>
      <c r="BB73"/>
      <c r="BC73"/>
      <c r="BD73" s="471"/>
      <c r="BE73" s="471"/>
      <c r="BF73" s="471"/>
      <c r="BG73" s="471"/>
      <c r="BH73" s="471"/>
      <c r="BI73" s="471"/>
      <c r="BJ73" s="471"/>
    </row>
    <row r="74" s="455" customFormat="1" ht="30" hidden="1" customHeight="1" outlineLevel="1" spans="1:62">
      <c r="A74" s="480"/>
      <c r="B74" s="64" t="s">
        <v>15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/>
      <c r="AJ74"/>
      <c r="AK74"/>
      <c r="AL74"/>
      <c r="AM74"/>
      <c r="AN74"/>
      <c r="AO74"/>
      <c r="AP74"/>
      <c r="AQ74"/>
      <c r="AR74"/>
      <c r="AS74"/>
      <c r="AT74"/>
      <c r="AU74"/>
      <c r="AW74" s="480"/>
      <c r="AX74" s="64" t="s">
        <v>15</v>
      </c>
      <c r="AY74" s="28"/>
      <c r="AZ74" s="471"/>
      <c r="BA74"/>
      <c r="BB74"/>
      <c r="BC74"/>
      <c r="BD74" s="471"/>
      <c r="BE74" s="471"/>
      <c r="BF74" s="471"/>
      <c r="BG74" s="471"/>
      <c r="BH74" s="471"/>
      <c r="BI74" s="471"/>
      <c r="BJ74" s="471"/>
    </row>
    <row r="75" s="455" customFormat="1" ht="30" hidden="1" customHeight="1" outlineLevel="1" spans="1:62">
      <c r="A75" s="481" t="s">
        <v>29</v>
      </c>
      <c r="B75" s="59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/>
      <c r="AJ75"/>
      <c r="AK75"/>
      <c r="AL75"/>
      <c r="AM75"/>
      <c r="AN75"/>
      <c r="AO75"/>
      <c r="AP75"/>
      <c r="AQ75"/>
      <c r="AR75"/>
      <c r="AS75"/>
      <c r="AT75"/>
      <c r="AU75"/>
      <c r="AW75" s="481" t="s">
        <v>29</v>
      </c>
      <c r="AX75" s="59"/>
      <c r="AY75" s="28"/>
      <c r="AZ75" s="471"/>
      <c r="BA75"/>
      <c r="BB75"/>
      <c r="BC75"/>
      <c r="BD75" s="471"/>
      <c r="BE75" s="471"/>
      <c r="BF75" s="471"/>
      <c r="BG75" s="471"/>
      <c r="BH75" s="471"/>
      <c r="BI75" s="471"/>
      <c r="BJ75" s="471"/>
    </row>
    <row r="76" s="455" customFormat="1" ht="30" hidden="1" customHeight="1" outlineLevel="1" spans="1:62">
      <c r="A76" s="481"/>
      <c r="B76" s="81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/>
      <c r="AJ76"/>
      <c r="AK76"/>
      <c r="AL76"/>
      <c r="AM76"/>
      <c r="AN76"/>
      <c r="AO76"/>
      <c r="AP76"/>
      <c r="AQ76"/>
      <c r="AR76"/>
      <c r="AS76"/>
      <c r="AT76"/>
      <c r="AU76"/>
      <c r="AW76" s="481"/>
      <c r="AX76" s="81"/>
      <c r="AY76" s="28"/>
      <c r="AZ76" s="471"/>
      <c r="BA76"/>
      <c r="BB76"/>
      <c r="BC76"/>
      <c r="BD76" s="471"/>
      <c r="BE76" s="471"/>
      <c r="BF76" s="471"/>
      <c r="BG76" s="471"/>
      <c r="BH76" s="471"/>
      <c r="BI76" s="471"/>
      <c r="BJ76" s="471"/>
    </row>
    <row r="77" s="455" customFormat="1" ht="30" hidden="1" customHeight="1" outlineLevel="1" spans="1:62">
      <c r="A77" s="481"/>
      <c r="B77" s="64" t="s">
        <v>15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/>
      <c r="AJ77"/>
      <c r="AK77"/>
      <c r="AL77"/>
      <c r="AM77"/>
      <c r="AN77"/>
      <c r="AO77"/>
      <c r="AP77"/>
      <c r="AQ77"/>
      <c r="AR77"/>
      <c r="AS77"/>
      <c r="AT77"/>
      <c r="AU77"/>
      <c r="AW77" s="481"/>
      <c r="AX77" s="64" t="s">
        <v>15</v>
      </c>
      <c r="AY77" s="28"/>
      <c r="AZ77" s="471"/>
      <c r="BA77"/>
      <c r="BB77"/>
      <c r="BC77"/>
      <c r="BD77" s="471"/>
      <c r="BE77" s="471"/>
      <c r="BF77" s="471"/>
      <c r="BG77" s="471"/>
      <c r="BH77" s="471"/>
      <c r="BI77" s="471"/>
      <c r="BJ77" s="471"/>
    </row>
    <row r="78" s="455" customFormat="1" ht="30" hidden="1" customHeight="1" outlineLevel="1" spans="1:62">
      <c r="A78" s="479" t="s">
        <v>30</v>
      </c>
      <c r="B78" s="59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/>
      <c r="AJ78"/>
      <c r="AK78"/>
      <c r="AL78"/>
      <c r="AM78"/>
      <c r="AN78"/>
      <c r="AO78"/>
      <c r="AP78"/>
      <c r="AQ78"/>
      <c r="AR78"/>
      <c r="AS78"/>
      <c r="AT78"/>
      <c r="AU78"/>
      <c r="AW78" s="479" t="s">
        <v>30</v>
      </c>
      <c r="AX78" s="59"/>
      <c r="AY78" s="28"/>
      <c r="AZ78" s="471"/>
      <c r="BA78"/>
      <c r="BB78"/>
      <c r="BC78"/>
      <c r="BD78" s="471"/>
      <c r="BE78" s="471"/>
      <c r="BF78" s="471"/>
      <c r="BG78" s="471"/>
      <c r="BH78" s="471"/>
      <c r="BI78" s="471"/>
      <c r="BJ78" s="471"/>
    </row>
    <row r="79" s="455" customFormat="1" ht="30" hidden="1" customHeight="1" outlineLevel="1" spans="1:62">
      <c r="A79" s="479"/>
      <c r="B79" s="81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/>
      <c r="AJ79"/>
      <c r="AK79"/>
      <c r="AL79"/>
      <c r="AM79"/>
      <c r="AN79"/>
      <c r="AO79"/>
      <c r="AP79"/>
      <c r="AQ79"/>
      <c r="AR79"/>
      <c r="AS79"/>
      <c r="AT79"/>
      <c r="AU79"/>
      <c r="AW79" s="479"/>
      <c r="AX79" s="81"/>
      <c r="AY79" s="28"/>
      <c r="AZ79" s="471"/>
      <c r="BA79"/>
      <c r="BB79"/>
      <c r="BC79"/>
      <c r="BD79" s="471"/>
      <c r="BE79" s="471"/>
      <c r="BF79" s="471"/>
      <c r="BG79" s="471"/>
      <c r="BH79" s="471"/>
      <c r="BI79" s="471"/>
      <c r="BJ79" s="471"/>
    </row>
    <row r="80" s="455" customFormat="1" ht="30" hidden="1" customHeight="1" outlineLevel="1" spans="1:62">
      <c r="A80" s="479"/>
      <c r="B80" s="64" t="s">
        <v>15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/>
      <c r="AJ80"/>
      <c r="AK80"/>
      <c r="AL80"/>
      <c r="AM80"/>
      <c r="AN80"/>
      <c r="AO80"/>
      <c r="AP80"/>
      <c r="AQ80"/>
      <c r="AR80"/>
      <c r="AS80"/>
      <c r="AT80"/>
      <c r="AU80"/>
      <c r="AW80" s="479"/>
      <c r="AX80" s="64" t="s">
        <v>15</v>
      </c>
      <c r="AY80" s="28"/>
      <c r="AZ80" s="471"/>
      <c r="BA80"/>
      <c r="BB80"/>
      <c r="BC80"/>
      <c r="BD80" s="471"/>
      <c r="BE80" s="471"/>
      <c r="BF80" s="471"/>
      <c r="BG80" s="471"/>
      <c r="BH80" s="471"/>
      <c r="BI80" s="471"/>
      <c r="BJ80" s="471"/>
    </row>
    <row r="81" s="455" customFormat="1" ht="30" hidden="1" customHeight="1" outlineLevel="1" spans="1:62">
      <c r="A81" s="482" t="s">
        <v>31</v>
      </c>
      <c r="B81" s="59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/>
      <c r="AJ81"/>
      <c r="AK81"/>
      <c r="AL81"/>
      <c r="AM81"/>
      <c r="AN81"/>
      <c r="AO81"/>
      <c r="AP81"/>
      <c r="AQ81"/>
      <c r="AR81"/>
      <c r="AS81"/>
      <c r="AT81"/>
      <c r="AU81"/>
      <c r="AW81" s="482" t="s">
        <v>31</v>
      </c>
      <c r="AX81" s="59"/>
      <c r="AY81" s="28"/>
      <c r="AZ81" s="471"/>
      <c r="BA81"/>
      <c r="BB81"/>
      <c r="BC81"/>
      <c r="BD81" s="471"/>
      <c r="BE81" s="471"/>
      <c r="BF81" s="471"/>
      <c r="BG81" s="471"/>
      <c r="BH81" s="471"/>
      <c r="BI81" s="471"/>
      <c r="BJ81" s="471"/>
    </row>
    <row r="82" s="455" customFormat="1" ht="30" hidden="1" customHeight="1" outlineLevel="1" spans="1:62">
      <c r="A82" s="482"/>
      <c r="B82" s="61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/>
      <c r="AJ82"/>
      <c r="AK82"/>
      <c r="AL82"/>
      <c r="AM82"/>
      <c r="AN82"/>
      <c r="AO82"/>
      <c r="AP82"/>
      <c r="AQ82"/>
      <c r="AR82"/>
      <c r="AS82"/>
      <c r="AT82"/>
      <c r="AU82"/>
      <c r="AW82" s="482"/>
      <c r="AX82" s="61"/>
      <c r="AY82" s="28"/>
      <c r="AZ82" s="471"/>
      <c r="BA82"/>
      <c r="BB82"/>
      <c r="BC82"/>
      <c r="BD82" s="471"/>
      <c r="BE82" s="471"/>
      <c r="BF82" s="471"/>
      <c r="BG82" s="471"/>
      <c r="BH82" s="471"/>
      <c r="BI82" s="471"/>
      <c r="BJ82" s="471"/>
    </row>
    <row r="83" s="455" customFormat="1" ht="30" hidden="1" customHeight="1" outlineLevel="1" spans="1:62">
      <c r="A83" s="482"/>
      <c r="B83" s="62" t="s">
        <v>13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/>
      <c r="AJ83"/>
      <c r="AK83"/>
      <c r="AL83"/>
      <c r="AM83"/>
      <c r="AN83"/>
      <c r="AO83"/>
      <c r="AP83"/>
      <c r="AQ83"/>
      <c r="AR83"/>
      <c r="AS83"/>
      <c r="AT83"/>
      <c r="AU83"/>
      <c r="AW83" s="482"/>
      <c r="AX83" s="62" t="s">
        <v>13</v>
      </c>
      <c r="AY83" s="28"/>
      <c r="AZ83" s="471"/>
      <c r="BA83"/>
      <c r="BB83"/>
      <c r="BC83"/>
      <c r="BD83" s="471"/>
      <c r="BE83" s="471"/>
      <c r="BF83" s="471"/>
      <c r="BG83" s="471"/>
      <c r="BH83" s="471"/>
      <c r="BI83" s="471"/>
      <c r="BJ83" s="471"/>
    </row>
    <row r="84" s="455" customFormat="1" ht="30" hidden="1" customHeight="1" outlineLevel="1" spans="1:62">
      <c r="A84" s="482"/>
      <c r="B84" s="63" t="s">
        <v>14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/>
      <c r="AJ84"/>
      <c r="AK84"/>
      <c r="AL84"/>
      <c r="AM84"/>
      <c r="AN84"/>
      <c r="AO84"/>
      <c r="AP84"/>
      <c r="AQ84"/>
      <c r="AR84"/>
      <c r="AS84"/>
      <c r="AT84"/>
      <c r="AU84"/>
      <c r="AW84" s="482"/>
      <c r="AX84" s="63" t="s">
        <v>14</v>
      </c>
      <c r="AY84" s="28"/>
      <c r="AZ84" s="471"/>
      <c r="BA84"/>
      <c r="BB84"/>
      <c r="BC84"/>
      <c r="BD84" s="471"/>
      <c r="BE84" s="471"/>
      <c r="BF84" s="471"/>
      <c r="BG84" s="471"/>
      <c r="BH84" s="471"/>
      <c r="BI84" s="471"/>
      <c r="BJ84" s="471"/>
    </row>
    <row r="85" s="455" customFormat="1" ht="30" hidden="1" customHeight="1" outlineLevel="1" spans="1:62">
      <c r="A85" s="482"/>
      <c r="B85" s="81" t="s">
        <v>15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/>
      <c r="AJ85"/>
      <c r="AK85"/>
      <c r="AL85"/>
      <c r="AM85"/>
      <c r="AN85"/>
      <c r="AO85"/>
      <c r="AP85"/>
      <c r="AQ85"/>
      <c r="AR85"/>
      <c r="AS85"/>
      <c r="AT85"/>
      <c r="AU85"/>
      <c r="AW85" s="482"/>
      <c r="AX85" s="81" t="s">
        <v>15</v>
      </c>
      <c r="AY85" s="28"/>
      <c r="AZ85" s="471"/>
      <c r="BA85"/>
      <c r="BB85"/>
      <c r="BC85"/>
      <c r="BD85" s="471"/>
      <c r="BE85" s="471"/>
      <c r="BF85" s="471"/>
      <c r="BG85" s="471"/>
      <c r="BH85" s="471"/>
      <c r="BI85" s="471"/>
      <c r="BJ85" s="471"/>
    </row>
    <row r="86" s="455" customFormat="1" ht="30" hidden="1" customHeight="1" outlineLevel="1" spans="1:62">
      <c r="A86" s="479" t="s">
        <v>32</v>
      </c>
      <c r="B86" s="59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/>
      <c r="AJ86"/>
      <c r="AK86"/>
      <c r="AL86"/>
      <c r="AM86"/>
      <c r="AN86"/>
      <c r="AO86"/>
      <c r="AP86"/>
      <c r="AQ86"/>
      <c r="AR86"/>
      <c r="AS86"/>
      <c r="AT86"/>
      <c r="AU86"/>
      <c r="AW86" s="479" t="s">
        <v>32</v>
      </c>
      <c r="AX86" s="59"/>
      <c r="AY86" s="28"/>
      <c r="AZ86" s="471"/>
      <c r="BA86"/>
      <c r="BB86"/>
      <c r="BC86"/>
      <c r="BD86" s="471"/>
      <c r="BE86" s="471"/>
      <c r="BF86" s="471"/>
      <c r="BG86" s="471"/>
      <c r="BH86" s="471"/>
      <c r="BI86" s="471"/>
      <c r="BJ86" s="471"/>
    </row>
    <row r="87" s="455" customFormat="1" ht="30" hidden="1" customHeight="1" outlineLevel="1" spans="1:62">
      <c r="A87" s="479"/>
      <c r="B87" s="61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/>
      <c r="AJ87"/>
      <c r="AK87"/>
      <c r="AL87"/>
      <c r="AM87"/>
      <c r="AN87"/>
      <c r="AO87"/>
      <c r="AP87"/>
      <c r="AQ87"/>
      <c r="AR87"/>
      <c r="AS87"/>
      <c r="AT87"/>
      <c r="AU87"/>
      <c r="AW87" s="479"/>
      <c r="AX87" s="61"/>
      <c r="AY87" s="28"/>
      <c r="AZ87" s="471"/>
      <c r="BA87"/>
      <c r="BB87"/>
      <c r="BC87"/>
      <c r="BD87" s="471"/>
      <c r="BE87" s="471"/>
      <c r="BF87" s="471"/>
      <c r="BG87" s="471"/>
      <c r="BH87" s="471"/>
      <c r="BI87" s="471"/>
      <c r="BJ87" s="471"/>
    </row>
    <row r="88" s="455" customFormat="1" ht="30" hidden="1" customHeight="1" outlineLevel="1" spans="1:62">
      <c r="A88" s="479"/>
      <c r="B88" s="62" t="s">
        <v>13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/>
      <c r="AJ88"/>
      <c r="AK88"/>
      <c r="AL88"/>
      <c r="AM88"/>
      <c r="AN88"/>
      <c r="AO88"/>
      <c r="AP88"/>
      <c r="AQ88"/>
      <c r="AR88"/>
      <c r="AS88"/>
      <c r="AT88"/>
      <c r="AU88"/>
      <c r="AW88" s="479"/>
      <c r="AX88" s="62" t="s">
        <v>13</v>
      </c>
      <c r="AY88" s="28"/>
      <c r="AZ88" s="471"/>
      <c r="BA88"/>
      <c r="BB88"/>
      <c r="BC88"/>
      <c r="BD88" s="471"/>
      <c r="BE88" s="471"/>
      <c r="BF88" s="471"/>
      <c r="BG88" s="471"/>
      <c r="BH88" s="471"/>
      <c r="BI88" s="471"/>
      <c r="BJ88" s="471"/>
    </row>
    <row r="89" s="455" customFormat="1" ht="30" hidden="1" customHeight="1" outlineLevel="1" spans="1:62">
      <c r="A89" s="479"/>
      <c r="B89" s="83" t="s">
        <v>14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/>
      <c r="AJ89"/>
      <c r="AK89"/>
      <c r="AL89"/>
      <c r="AM89"/>
      <c r="AN89"/>
      <c r="AO89"/>
      <c r="AP89"/>
      <c r="AQ89"/>
      <c r="AR89"/>
      <c r="AS89"/>
      <c r="AT89"/>
      <c r="AU89"/>
      <c r="AW89" s="479"/>
      <c r="AX89" s="83" t="s">
        <v>14</v>
      </c>
      <c r="AY89" s="28"/>
      <c r="AZ89" s="471"/>
      <c r="BA89"/>
      <c r="BB89"/>
      <c r="BC89"/>
      <c r="BD89" s="471"/>
      <c r="BE89" s="471"/>
      <c r="BF89" s="471"/>
      <c r="BG89" s="471"/>
      <c r="BH89" s="471"/>
      <c r="BI89" s="471"/>
      <c r="BJ89" s="471"/>
    </row>
    <row r="90" s="455" customFormat="1" ht="30" hidden="1" customHeight="1" outlineLevel="1" spans="1:62">
      <c r="A90" s="479"/>
      <c r="B90" s="64" t="s">
        <v>15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/>
      <c r="AJ90"/>
      <c r="AK90"/>
      <c r="AL90"/>
      <c r="AM90"/>
      <c r="AN90"/>
      <c r="AO90"/>
      <c r="AP90"/>
      <c r="AQ90"/>
      <c r="AR90"/>
      <c r="AS90"/>
      <c r="AT90"/>
      <c r="AU90"/>
      <c r="AW90" s="479"/>
      <c r="AX90" s="64" t="s">
        <v>15</v>
      </c>
      <c r="AY90" s="28"/>
      <c r="AZ90" s="471"/>
      <c r="BA90"/>
      <c r="BB90"/>
      <c r="BC90"/>
      <c r="BD90" s="471"/>
      <c r="BE90" s="471"/>
      <c r="BF90" s="471"/>
      <c r="BG90" s="471"/>
      <c r="BH90" s="471"/>
      <c r="BI90" s="471"/>
      <c r="BJ90" s="471"/>
    </row>
    <row r="91" s="455" customFormat="1" ht="30" hidden="1" customHeight="1" outlineLevel="1" spans="1:62">
      <c r="A91" s="481" t="s">
        <v>33</v>
      </c>
      <c r="B91" s="59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/>
      <c r="AJ91"/>
      <c r="AK91"/>
      <c r="AL91"/>
      <c r="AM91"/>
      <c r="AN91"/>
      <c r="AO91"/>
      <c r="AP91"/>
      <c r="AQ91"/>
      <c r="AR91"/>
      <c r="AS91"/>
      <c r="AT91"/>
      <c r="AU91"/>
      <c r="AW91" s="481" t="s">
        <v>33</v>
      </c>
      <c r="AX91" s="59"/>
      <c r="AY91" s="28"/>
      <c r="AZ91" s="471"/>
      <c r="BA91"/>
      <c r="BB91"/>
      <c r="BC91"/>
      <c r="BD91" s="471"/>
      <c r="BE91" s="471"/>
      <c r="BF91" s="471"/>
      <c r="BG91" s="471"/>
      <c r="BH91" s="471"/>
      <c r="BI91" s="471"/>
      <c r="BJ91" s="471"/>
    </row>
    <row r="92" s="455" customFormat="1" ht="30" hidden="1" customHeight="1" outlineLevel="1" spans="1:62">
      <c r="A92" s="481"/>
      <c r="B92" s="61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/>
      <c r="AJ92"/>
      <c r="AK92"/>
      <c r="AL92"/>
      <c r="AM92"/>
      <c r="AN92"/>
      <c r="AO92"/>
      <c r="AP92"/>
      <c r="AQ92"/>
      <c r="AR92"/>
      <c r="AS92"/>
      <c r="AT92"/>
      <c r="AU92"/>
      <c r="AW92" s="481"/>
      <c r="AX92" s="61"/>
      <c r="AY92" s="28"/>
      <c r="AZ92" s="471"/>
      <c r="BA92"/>
      <c r="BB92"/>
      <c r="BC92"/>
      <c r="BD92" s="471"/>
      <c r="BE92" s="471"/>
      <c r="BF92" s="471"/>
      <c r="BG92" s="471"/>
      <c r="BH92" s="471"/>
      <c r="BI92" s="471"/>
      <c r="BJ92" s="471"/>
    </row>
    <row r="93" s="455" customFormat="1" ht="30" hidden="1" customHeight="1" outlineLevel="1" spans="1:62">
      <c r="A93" s="481"/>
      <c r="B93" s="62" t="s">
        <v>13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/>
      <c r="AJ93"/>
      <c r="AK93"/>
      <c r="AL93"/>
      <c r="AM93"/>
      <c r="AN93"/>
      <c r="AO93"/>
      <c r="AP93"/>
      <c r="AQ93"/>
      <c r="AR93"/>
      <c r="AS93"/>
      <c r="AT93"/>
      <c r="AU93"/>
      <c r="AW93" s="481"/>
      <c r="AX93" s="62" t="s">
        <v>13</v>
      </c>
      <c r="AY93" s="28"/>
      <c r="AZ93" s="471"/>
      <c r="BA93"/>
      <c r="BB93"/>
      <c r="BC93"/>
      <c r="BD93" s="471"/>
      <c r="BE93" s="471"/>
      <c r="BF93" s="471"/>
      <c r="BG93" s="471"/>
      <c r="BH93" s="471"/>
      <c r="BI93" s="471"/>
      <c r="BJ93" s="471"/>
    </row>
    <row r="94" s="455" customFormat="1" ht="30" hidden="1" customHeight="1" outlineLevel="1" spans="1:62">
      <c r="A94" s="481"/>
      <c r="B94" s="63" t="s">
        <v>14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/>
      <c r="AJ94"/>
      <c r="AK94"/>
      <c r="AL94"/>
      <c r="AM94"/>
      <c r="AN94"/>
      <c r="AO94"/>
      <c r="AP94"/>
      <c r="AQ94"/>
      <c r="AR94"/>
      <c r="AS94"/>
      <c r="AT94"/>
      <c r="AU94"/>
      <c r="AW94" s="481"/>
      <c r="AX94" s="63" t="s">
        <v>14</v>
      </c>
      <c r="AY94" s="28"/>
      <c r="AZ94" s="471"/>
      <c r="BA94"/>
      <c r="BB94"/>
      <c r="BC94"/>
      <c r="BD94" s="471"/>
      <c r="BE94" s="471"/>
      <c r="BF94" s="471"/>
      <c r="BG94" s="471"/>
      <c r="BH94" s="471"/>
      <c r="BI94" s="471"/>
      <c r="BJ94" s="471"/>
    </row>
    <row r="95" s="455" customFormat="1" ht="30" hidden="1" customHeight="1" outlineLevel="1" spans="1:62">
      <c r="A95" s="481"/>
      <c r="B95" s="64" t="s">
        <v>15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/>
      <c r="AJ95"/>
      <c r="AK95"/>
      <c r="AL95"/>
      <c r="AM95"/>
      <c r="AN95"/>
      <c r="AO95"/>
      <c r="AP95"/>
      <c r="AQ95"/>
      <c r="AR95"/>
      <c r="AS95"/>
      <c r="AT95"/>
      <c r="AU95"/>
      <c r="AW95" s="481"/>
      <c r="AX95" s="64" t="s">
        <v>15</v>
      </c>
      <c r="AY95" s="28"/>
      <c r="AZ95" s="471"/>
      <c r="BA95"/>
      <c r="BB95"/>
      <c r="BC95"/>
      <c r="BD95" s="471"/>
      <c r="BE95" s="471"/>
      <c r="BF95" s="471"/>
      <c r="BG95" s="471"/>
      <c r="BH95" s="471"/>
      <c r="BI95" s="471"/>
      <c r="BJ95" s="471"/>
    </row>
    <row r="96" s="455" customFormat="1" ht="30" hidden="1" customHeight="1" outlineLevel="1" spans="1:62">
      <c r="A96" s="479" t="s">
        <v>34</v>
      </c>
      <c r="B96" s="61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/>
      <c r="AJ96"/>
      <c r="AK96"/>
      <c r="AL96"/>
      <c r="AM96"/>
      <c r="AN96"/>
      <c r="AO96"/>
      <c r="AP96"/>
      <c r="AQ96"/>
      <c r="AR96"/>
      <c r="AS96"/>
      <c r="AT96"/>
      <c r="AU96"/>
      <c r="AW96" s="479" t="s">
        <v>34</v>
      </c>
      <c r="AX96" s="61"/>
      <c r="AY96" s="28"/>
      <c r="AZ96" s="471"/>
      <c r="BA96"/>
      <c r="BB96"/>
      <c r="BC96"/>
      <c r="BD96" s="471"/>
      <c r="BE96" s="471"/>
      <c r="BF96" s="471"/>
      <c r="BG96" s="471"/>
      <c r="BH96" s="471"/>
      <c r="BI96" s="471"/>
      <c r="BJ96" s="471"/>
    </row>
    <row r="97" s="455" customFormat="1" ht="30" hidden="1" customHeight="1" outlineLevel="1" spans="1:62">
      <c r="A97" s="479"/>
      <c r="B97" s="61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/>
      <c r="AJ97"/>
      <c r="AK97"/>
      <c r="AL97"/>
      <c r="AM97"/>
      <c r="AN97"/>
      <c r="AO97"/>
      <c r="AP97"/>
      <c r="AQ97"/>
      <c r="AR97"/>
      <c r="AS97"/>
      <c r="AT97"/>
      <c r="AU97"/>
      <c r="AW97" s="479"/>
      <c r="AX97" s="61"/>
      <c r="AY97" s="28"/>
      <c r="AZ97" s="471"/>
      <c r="BA97"/>
      <c r="BB97"/>
      <c r="BC97"/>
      <c r="BD97" s="471"/>
      <c r="BE97" s="471"/>
      <c r="BF97" s="471"/>
      <c r="BG97" s="471"/>
      <c r="BH97" s="471"/>
      <c r="BI97" s="471"/>
      <c r="BJ97" s="471"/>
    </row>
    <row r="98" s="455" customFormat="1" ht="30" hidden="1" customHeight="1" outlineLevel="1" spans="1:62">
      <c r="A98" s="479"/>
      <c r="B98" s="62" t="s">
        <v>13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/>
      <c r="AJ98"/>
      <c r="AK98"/>
      <c r="AL98"/>
      <c r="AM98"/>
      <c r="AN98"/>
      <c r="AO98"/>
      <c r="AP98"/>
      <c r="AQ98"/>
      <c r="AR98"/>
      <c r="AS98"/>
      <c r="AT98"/>
      <c r="AU98"/>
      <c r="AW98" s="479"/>
      <c r="AX98" s="62" t="s">
        <v>13</v>
      </c>
      <c r="AY98" s="28"/>
      <c r="AZ98" s="471"/>
      <c r="BA98"/>
      <c r="BB98"/>
      <c r="BC98"/>
      <c r="BD98" s="471"/>
      <c r="BE98" s="471"/>
      <c r="BF98" s="471"/>
      <c r="BG98" s="471"/>
      <c r="BH98" s="471"/>
      <c r="BI98" s="471"/>
      <c r="BJ98" s="471"/>
    </row>
    <row r="99" s="455" customFormat="1" ht="30" hidden="1" customHeight="1" outlineLevel="1" spans="1:62">
      <c r="A99" s="479"/>
      <c r="B99" s="63" t="s">
        <v>14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/>
      <c r="AJ99"/>
      <c r="AK99"/>
      <c r="AL99"/>
      <c r="AM99"/>
      <c r="AN99"/>
      <c r="AO99"/>
      <c r="AP99"/>
      <c r="AQ99"/>
      <c r="AR99"/>
      <c r="AS99"/>
      <c r="AT99"/>
      <c r="AU99"/>
      <c r="AW99" s="479"/>
      <c r="AX99" s="63" t="s">
        <v>14</v>
      </c>
      <c r="AY99" s="28"/>
      <c r="AZ99" s="471"/>
      <c r="BA99"/>
      <c r="BB99"/>
      <c r="BC99"/>
      <c r="BD99" s="471"/>
      <c r="BE99" s="471"/>
      <c r="BF99" s="471"/>
      <c r="BG99" s="471"/>
      <c r="BH99" s="471"/>
      <c r="BI99" s="471"/>
      <c r="BJ99" s="471"/>
    </row>
    <row r="100" s="455" customFormat="1" ht="30" hidden="1" customHeight="1" outlineLevel="1" spans="1:62">
      <c r="A100" s="479"/>
      <c r="B100" s="64" t="s">
        <v>15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W100" s="479"/>
      <c r="AX100" s="64" t="s">
        <v>15</v>
      </c>
      <c r="AY100" s="28"/>
      <c r="AZ100" s="471"/>
      <c r="BA100"/>
      <c r="BB100"/>
      <c r="BC100"/>
      <c r="BD100" s="471"/>
      <c r="BE100" s="471"/>
      <c r="BF100" s="471"/>
      <c r="BG100" s="471"/>
      <c r="BH100" s="471"/>
      <c r="BI100" s="471"/>
      <c r="BJ100" s="471"/>
    </row>
    <row r="101" s="455" customFormat="1" ht="30" hidden="1" customHeight="1" outlineLevel="1" spans="1:62">
      <c r="A101" s="479" t="s">
        <v>35</v>
      </c>
      <c r="B101" s="61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W101" s="479" t="s">
        <v>35</v>
      </c>
      <c r="AX101" s="61"/>
      <c r="AY101" s="28"/>
      <c r="AZ101" s="471"/>
      <c r="BA101"/>
      <c r="BB101"/>
      <c r="BC101"/>
      <c r="BD101" s="471"/>
      <c r="BE101" s="471"/>
      <c r="BF101" s="471"/>
      <c r="BG101" s="471"/>
      <c r="BH101" s="471"/>
      <c r="BI101" s="471"/>
      <c r="BJ101" s="471"/>
    </row>
    <row r="102" s="455" customFormat="1" ht="30" hidden="1" customHeight="1" outlineLevel="1" spans="1:62">
      <c r="A102" s="479"/>
      <c r="B102" s="61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W102" s="479"/>
      <c r="AX102" s="61"/>
      <c r="AY102" s="28"/>
      <c r="AZ102" s="471"/>
      <c r="BA102"/>
      <c r="BB102"/>
      <c r="BC102"/>
      <c r="BD102" s="471"/>
      <c r="BE102" s="471"/>
      <c r="BF102" s="471"/>
      <c r="BG102" s="471"/>
      <c r="BH102" s="471"/>
      <c r="BI102" s="471"/>
      <c r="BJ102" s="471"/>
    </row>
    <row r="103" s="455" customFormat="1" ht="30" hidden="1" customHeight="1" outlineLevel="1" spans="1:62">
      <c r="A103" s="479"/>
      <c r="B103" s="75" t="s">
        <v>13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W103" s="479"/>
      <c r="AX103" s="75" t="s">
        <v>13</v>
      </c>
      <c r="AY103" s="28"/>
      <c r="AZ103" s="471"/>
      <c r="BA103"/>
      <c r="BB103"/>
      <c r="BC103"/>
      <c r="BD103" s="471"/>
      <c r="BE103" s="471"/>
      <c r="BF103" s="471"/>
      <c r="BG103" s="471"/>
      <c r="BH103" s="471"/>
      <c r="BI103" s="471"/>
      <c r="BJ103" s="471"/>
    </row>
    <row r="104" s="455" customFormat="1" ht="30" hidden="1" customHeight="1" outlineLevel="1" spans="1:62">
      <c r="A104" s="479"/>
      <c r="B104" s="63" t="s">
        <v>14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W104" s="479"/>
      <c r="AX104" s="63" t="s">
        <v>14</v>
      </c>
      <c r="AY104" s="28"/>
      <c r="AZ104" s="471"/>
      <c r="BA104"/>
      <c r="BB104"/>
      <c r="BC104"/>
      <c r="BD104" s="471"/>
      <c r="BE104" s="471"/>
      <c r="BF104" s="471"/>
      <c r="BG104" s="471"/>
      <c r="BH104" s="471"/>
      <c r="BI104" s="471"/>
      <c r="BJ104" s="471"/>
    </row>
    <row r="105" s="455" customFormat="1" ht="30" hidden="1" customHeight="1" outlineLevel="1" spans="1:62">
      <c r="A105" s="479"/>
      <c r="B105" s="64" t="s">
        <v>15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W105" s="479"/>
      <c r="AX105" s="64" t="s">
        <v>15</v>
      </c>
      <c r="AY105" s="28"/>
      <c r="AZ105" s="471"/>
      <c r="BA105"/>
      <c r="BB105"/>
      <c r="BC105"/>
      <c r="BD105" s="471"/>
      <c r="BE105" s="471"/>
      <c r="BF105" s="471"/>
      <c r="BG105" s="471"/>
      <c r="BH105" s="471"/>
      <c r="BI105" s="471"/>
      <c r="BJ105" s="471"/>
    </row>
    <row r="106" s="455" customFormat="1" ht="30" hidden="1" customHeight="1" outlineLevel="1" spans="1:62">
      <c r="A106" s="479" t="s">
        <v>36</v>
      </c>
      <c r="B106" s="61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W106" s="479" t="s">
        <v>36</v>
      </c>
      <c r="AX106" s="61"/>
      <c r="AY106" s="28"/>
      <c r="AZ106" s="471"/>
      <c r="BA106"/>
      <c r="BB106"/>
      <c r="BC106"/>
      <c r="BD106" s="471"/>
      <c r="BE106" s="471"/>
      <c r="BF106" s="471"/>
      <c r="BG106" s="471"/>
      <c r="BH106" s="471"/>
      <c r="BI106" s="471"/>
      <c r="BJ106" s="471"/>
    </row>
    <row r="107" s="455" customFormat="1" ht="30" hidden="1" customHeight="1" outlineLevel="1" spans="1:62">
      <c r="A107" s="479"/>
      <c r="B107" s="61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W107" s="479"/>
      <c r="AX107" s="61"/>
      <c r="AY107" s="28"/>
      <c r="AZ107" s="471"/>
      <c r="BA107"/>
      <c r="BB107"/>
      <c r="BC107"/>
      <c r="BD107" s="471"/>
      <c r="BE107" s="471"/>
      <c r="BF107" s="471"/>
      <c r="BG107" s="471"/>
      <c r="BH107" s="471"/>
      <c r="BI107" s="471"/>
      <c r="BJ107" s="471"/>
    </row>
    <row r="108" s="455" customFormat="1" ht="30" hidden="1" customHeight="1" outlineLevel="1" spans="1:62">
      <c r="A108" s="479"/>
      <c r="B108" s="62" t="s">
        <v>13</v>
      </c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W108" s="479"/>
      <c r="AX108" s="62" t="s">
        <v>13</v>
      </c>
      <c r="AY108" s="28"/>
      <c r="AZ108" s="471"/>
      <c r="BA108"/>
      <c r="BB108"/>
      <c r="BC108"/>
      <c r="BD108" s="471"/>
      <c r="BE108" s="471"/>
      <c r="BF108" s="471"/>
      <c r="BG108" s="471"/>
      <c r="BH108" s="471"/>
      <c r="BI108" s="471"/>
      <c r="BJ108" s="471"/>
    </row>
    <row r="109" s="455" customFormat="1" ht="30" hidden="1" customHeight="1" outlineLevel="1" spans="1:62">
      <c r="A109" s="479"/>
      <c r="B109" s="63" t="s">
        <v>14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W109" s="479"/>
      <c r="AX109" s="63" t="s">
        <v>14</v>
      </c>
      <c r="AY109" s="28"/>
      <c r="AZ109" s="471"/>
      <c r="BA109"/>
      <c r="BB109"/>
      <c r="BC109"/>
      <c r="BD109" s="471"/>
      <c r="BE109" s="471"/>
      <c r="BF109" s="471"/>
      <c r="BG109" s="471"/>
      <c r="BH109" s="471"/>
      <c r="BI109" s="471"/>
      <c r="BJ109" s="471"/>
    </row>
    <row r="110" s="455" customFormat="1" ht="30" hidden="1" customHeight="1" outlineLevel="1" spans="1:62">
      <c r="A110" s="479"/>
      <c r="B110" s="64" t="s">
        <v>15</v>
      </c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W110" s="479"/>
      <c r="AX110" s="64" t="s">
        <v>15</v>
      </c>
      <c r="AY110" s="28"/>
      <c r="AZ110" s="471"/>
      <c r="BA110"/>
      <c r="BB110"/>
      <c r="BC110"/>
      <c r="BD110" s="471"/>
      <c r="BE110" s="471"/>
      <c r="BF110" s="471"/>
      <c r="BG110" s="471"/>
      <c r="BH110" s="471"/>
      <c r="BI110" s="471"/>
      <c r="BJ110" s="471"/>
    </row>
    <row r="111" s="455" customFormat="1" ht="30" hidden="1" customHeight="1" outlineLevel="1" spans="1:62">
      <c r="A111" s="479" t="s">
        <v>37</v>
      </c>
      <c r="B111" s="59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W111" s="479" t="s">
        <v>37</v>
      </c>
      <c r="AX111" s="59"/>
      <c r="AY111" s="28"/>
      <c r="AZ111" s="471"/>
      <c r="BA111"/>
      <c r="BB111"/>
      <c r="BC111"/>
      <c r="BD111" s="471"/>
      <c r="BE111" s="471"/>
      <c r="BF111" s="471"/>
      <c r="BG111" s="471"/>
      <c r="BH111" s="471"/>
      <c r="BI111" s="471"/>
      <c r="BJ111" s="471"/>
    </row>
    <row r="112" s="455" customFormat="1" ht="30" hidden="1" customHeight="1" outlineLevel="1" spans="1:62">
      <c r="A112" s="479"/>
      <c r="B112" s="61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W112" s="479"/>
      <c r="AX112" s="61"/>
      <c r="AY112" s="28"/>
      <c r="AZ112" s="471"/>
      <c r="BA112"/>
      <c r="BB112"/>
      <c r="BC112"/>
      <c r="BD112" s="471"/>
      <c r="BE112" s="471"/>
      <c r="BF112" s="471"/>
      <c r="BG112" s="471"/>
      <c r="BH112" s="471"/>
      <c r="BI112" s="471"/>
      <c r="BJ112" s="471"/>
    </row>
    <row r="113" s="455" customFormat="1" ht="30" hidden="1" customHeight="1" outlineLevel="1" spans="1:62">
      <c r="A113" s="479"/>
      <c r="B113" s="62" t="s">
        <v>13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W113" s="479"/>
      <c r="AX113" s="62" t="s">
        <v>13</v>
      </c>
      <c r="AY113" s="28"/>
      <c r="AZ113" s="471"/>
      <c r="BA113"/>
      <c r="BB113"/>
      <c r="BC113"/>
      <c r="BD113" s="471"/>
      <c r="BE113" s="471"/>
      <c r="BF113" s="471"/>
      <c r="BG113" s="471"/>
      <c r="BH113" s="471"/>
      <c r="BI113" s="471"/>
      <c r="BJ113" s="471"/>
    </row>
    <row r="114" s="455" customFormat="1" ht="30" hidden="1" customHeight="1" outlineLevel="1" spans="1:62">
      <c r="A114" s="479"/>
      <c r="B114" s="83" t="s">
        <v>14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W114" s="479"/>
      <c r="AX114" s="83" t="s">
        <v>14</v>
      </c>
      <c r="AY114" s="28"/>
      <c r="AZ114" s="471"/>
      <c r="BA114"/>
      <c r="BB114"/>
      <c r="BC114"/>
      <c r="BD114" s="471"/>
      <c r="BE114" s="471"/>
      <c r="BF114" s="471"/>
      <c r="BG114" s="471"/>
      <c r="BH114" s="471"/>
      <c r="BI114" s="471"/>
      <c r="BJ114" s="471"/>
    </row>
    <row r="115" s="455" customFormat="1" ht="30" hidden="1" customHeight="1" outlineLevel="1" spans="1:62">
      <c r="A115" s="479"/>
      <c r="B115" s="64" t="s">
        <v>15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W115" s="479"/>
      <c r="AX115" s="64" t="s">
        <v>15</v>
      </c>
      <c r="AY115" s="28"/>
      <c r="AZ115" s="471"/>
      <c r="BA115"/>
      <c r="BB115"/>
      <c r="BC115"/>
      <c r="BD115" s="471"/>
      <c r="BE115" s="471"/>
      <c r="BF115" s="471"/>
      <c r="BG115" s="471"/>
      <c r="BH115" s="471"/>
      <c r="BI115" s="471"/>
      <c r="BJ115" s="471"/>
    </row>
    <row r="116" s="455" customFormat="1" ht="30" hidden="1" customHeight="1" outlineLevel="1" spans="1:62">
      <c r="A116" s="479" t="s">
        <v>38</v>
      </c>
      <c r="B116" s="61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W116" s="479" t="s">
        <v>38</v>
      </c>
      <c r="AX116" s="61"/>
      <c r="AY116" s="28"/>
      <c r="AZ116" s="471"/>
      <c r="BA116"/>
      <c r="BB116"/>
      <c r="BC116"/>
      <c r="BD116" s="471"/>
      <c r="BE116" s="471"/>
      <c r="BF116" s="471"/>
      <c r="BG116" s="471"/>
      <c r="BH116" s="471"/>
      <c r="BI116" s="471"/>
      <c r="BJ116" s="471"/>
    </row>
    <row r="117" s="455" customFormat="1" ht="30" hidden="1" customHeight="1" outlineLevel="1" spans="1:62">
      <c r="A117" s="479"/>
      <c r="B117" s="61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W117" s="479"/>
      <c r="AX117" s="61"/>
      <c r="AY117" s="28"/>
      <c r="AZ117" s="471"/>
      <c r="BA117"/>
      <c r="BB117"/>
      <c r="BC117"/>
      <c r="BD117" s="471"/>
      <c r="BE117" s="471"/>
      <c r="BF117" s="471"/>
      <c r="BG117" s="471"/>
      <c r="BH117" s="471"/>
      <c r="BI117" s="471"/>
      <c r="BJ117" s="471"/>
    </row>
    <row r="118" s="455" customFormat="1" ht="30" hidden="1" customHeight="1" outlineLevel="1" spans="1:62">
      <c r="A118" s="479"/>
      <c r="B118" s="64" t="s">
        <v>15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W118" s="479"/>
      <c r="AX118" s="64" t="s">
        <v>15</v>
      </c>
      <c r="AY118" s="28"/>
      <c r="AZ118" s="471"/>
      <c r="BA118"/>
      <c r="BB118"/>
      <c r="BC118"/>
      <c r="BD118" s="471"/>
      <c r="BE118" s="471"/>
      <c r="BF118" s="471"/>
      <c r="BG118" s="471"/>
      <c r="BH118" s="471"/>
      <c r="BI118" s="471"/>
      <c r="BJ118" s="471"/>
    </row>
    <row r="119" s="459" customFormat="1" ht="30" hidden="1" customHeight="1" outlineLevel="1" spans="1:62">
      <c r="A119" s="482" t="s">
        <v>39</v>
      </c>
      <c r="B119" s="86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W119" s="482" t="s">
        <v>39</v>
      </c>
      <c r="AX119" s="86"/>
      <c r="AY119" s="87"/>
      <c r="AZ119" s="483"/>
      <c r="BA119"/>
      <c r="BB119"/>
      <c r="BC119"/>
      <c r="BD119" s="483"/>
      <c r="BE119" s="483"/>
      <c r="BF119" s="483"/>
      <c r="BG119" s="483"/>
      <c r="BH119" s="483"/>
      <c r="BI119" s="483"/>
      <c r="BJ119" s="483"/>
    </row>
    <row r="120" s="459" customFormat="1" ht="30" hidden="1" customHeight="1" outlineLevel="1" spans="1:62">
      <c r="A120" s="482"/>
      <c r="B120" s="81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W120" s="482"/>
      <c r="AX120" s="81"/>
      <c r="AY120" s="87"/>
      <c r="AZ120" s="483"/>
      <c r="BA120"/>
      <c r="BB120"/>
      <c r="BC120"/>
      <c r="BD120" s="483"/>
      <c r="BE120" s="483"/>
      <c r="BF120" s="483"/>
      <c r="BG120" s="483"/>
      <c r="BH120" s="483"/>
      <c r="BI120" s="483"/>
      <c r="BJ120" s="483"/>
    </row>
    <row r="121" s="459" customFormat="1" ht="30" hidden="1" customHeight="1" outlineLevel="1" spans="1:62">
      <c r="A121" s="482"/>
      <c r="B121" s="89" t="s">
        <v>15</v>
      </c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W121" s="482"/>
      <c r="AX121" s="89" t="s">
        <v>15</v>
      </c>
      <c r="AY121" s="87"/>
      <c r="AZ121" s="483"/>
      <c r="BA121"/>
      <c r="BB121"/>
      <c r="BC121"/>
      <c r="BD121" s="483"/>
      <c r="BE121" s="483"/>
      <c r="BF121" s="483"/>
      <c r="BG121" s="483"/>
      <c r="BH121" s="483"/>
      <c r="BI121" s="483"/>
      <c r="BJ121" s="483"/>
    </row>
    <row r="122" s="459" customFormat="1" ht="30" hidden="1" customHeight="1" outlineLevel="1" spans="1:62">
      <c r="A122" s="482" t="s">
        <v>40</v>
      </c>
      <c r="B122" s="81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W122" s="482" t="s">
        <v>40</v>
      </c>
      <c r="AX122" s="81"/>
      <c r="AY122" s="87"/>
      <c r="AZ122" s="483"/>
      <c r="BA122"/>
      <c r="BB122"/>
      <c r="BC122"/>
      <c r="BD122" s="483"/>
      <c r="BE122" s="483"/>
      <c r="BF122" s="483"/>
      <c r="BG122" s="483"/>
      <c r="BH122" s="483"/>
      <c r="BI122" s="483"/>
      <c r="BJ122" s="483"/>
    </row>
    <row r="123" s="459" customFormat="1" ht="30" hidden="1" customHeight="1" outlineLevel="1" spans="1:62">
      <c r="A123" s="482"/>
      <c r="B123" s="81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W123" s="482"/>
      <c r="AX123" s="81"/>
      <c r="AY123" s="87"/>
      <c r="AZ123" s="483"/>
      <c r="BA123"/>
      <c r="BB123"/>
      <c r="BC123"/>
      <c r="BD123" s="483"/>
      <c r="BE123" s="483"/>
      <c r="BF123" s="483"/>
      <c r="BG123" s="483"/>
      <c r="BH123" s="483"/>
      <c r="BI123" s="483"/>
      <c r="BJ123" s="483"/>
    </row>
    <row r="124" s="459" customFormat="1" ht="30" hidden="1" customHeight="1" outlineLevel="1" spans="1:62">
      <c r="A124" s="482"/>
      <c r="B124" s="81" t="s">
        <v>15</v>
      </c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W124" s="482"/>
      <c r="AX124" s="81" t="s">
        <v>15</v>
      </c>
      <c r="AY124" s="87"/>
      <c r="AZ124" s="483"/>
      <c r="BA124"/>
      <c r="BB124"/>
      <c r="BC124"/>
      <c r="BD124" s="483"/>
      <c r="BE124" s="483"/>
      <c r="BF124" s="483"/>
      <c r="BG124" s="483"/>
      <c r="BH124" s="483"/>
      <c r="BI124" s="483"/>
      <c r="BJ124" s="483"/>
    </row>
    <row r="125" s="455" customFormat="1" ht="30" hidden="1" customHeight="1" outlineLevel="1" spans="1:62">
      <c r="A125" s="484" t="s">
        <v>41</v>
      </c>
      <c r="B125" s="91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W125" s="484" t="s">
        <v>41</v>
      </c>
      <c r="AX125" s="91"/>
      <c r="AY125" s="28"/>
      <c r="AZ125" s="471"/>
      <c r="BA125"/>
      <c r="BB125"/>
      <c r="BC125"/>
      <c r="BD125" s="471"/>
      <c r="BE125" s="471"/>
      <c r="BF125" s="471"/>
      <c r="BG125" s="471"/>
      <c r="BH125" s="471"/>
      <c r="BI125" s="471"/>
      <c r="BJ125" s="471"/>
    </row>
    <row r="126" s="455" customFormat="1" ht="30" hidden="1" customHeight="1" outlineLevel="1" spans="1:62">
      <c r="A126" s="485"/>
      <c r="B126" s="91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W126" s="485"/>
      <c r="AX126" s="91"/>
      <c r="AY126" s="28"/>
      <c r="AZ126" s="471"/>
      <c r="BA126"/>
      <c r="BB126"/>
      <c r="BC126"/>
      <c r="BD126" s="471"/>
      <c r="BE126" s="471"/>
      <c r="BF126" s="471"/>
      <c r="BG126" s="471"/>
      <c r="BH126" s="471"/>
      <c r="BI126" s="471"/>
      <c r="BJ126" s="471"/>
    </row>
    <row r="127" s="455" customFormat="1" ht="30" hidden="1" customHeight="1" outlineLevel="1" spans="1:62">
      <c r="A127" s="479" t="s">
        <v>42</v>
      </c>
      <c r="B127" s="63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W127" s="479" t="s">
        <v>42</v>
      </c>
      <c r="AX127" s="63"/>
      <c r="AY127" s="28"/>
      <c r="AZ127" s="471"/>
      <c r="BA127"/>
      <c r="BB127"/>
      <c r="BC127"/>
      <c r="BD127" s="471"/>
      <c r="BE127" s="471"/>
      <c r="BF127" s="471"/>
      <c r="BG127" s="471"/>
      <c r="BH127" s="471"/>
      <c r="BI127" s="471"/>
      <c r="BJ127" s="471"/>
    </row>
    <row r="128" s="455" customFormat="1" ht="30" hidden="1" customHeight="1" outlineLevel="1" spans="1:62">
      <c r="A128" s="479"/>
      <c r="B128" s="93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W128" s="479"/>
      <c r="AX128" s="93"/>
      <c r="AY128" s="28"/>
      <c r="AZ128" s="471"/>
      <c r="BA128"/>
      <c r="BB128"/>
      <c r="BC128"/>
      <c r="BD128" s="471"/>
      <c r="BE128" s="471"/>
      <c r="BF128" s="471"/>
      <c r="BG128" s="471"/>
      <c r="BH128" s="471"/>
      <c r="BI128" s="471"/>
      <c r="BJ128" s="471"/>
    </row>
    <row r="129" s="455" customFormat="1" ht="30" hidden="1" customHeight="1" outlineLevel="1" spans="1:62">
      <c r="A129" s="479"/>
      <c r="B129" s="94" t="s">
        <v>15</v>
      </c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W129" s="479"/>
      <c r="AX129" s="94" t="s">
        <v>15</v>
      </c>
      <c r="AY129" s="28"/>
      <c r="AZ129" s="471"/>
      <c r="BA129"/>
      <c r="BB129"/>
      <c r="BC129"/>
      <c r="BD129" s="471"/>
      <c r="BE129" s="471"/>
      <c r="BF129" s="471"/>
      <c r="BG129" s="471"/>
      <c r="BH129" s="471"/>
      <c r="BI129" s="471"/>
      <c r="BJ129" s="471"/>
    </row>
    <row r="130" s="455" customFormat="1" ht="30" hidden="1" customHeight="1" outlineLevel="1" spans="1:62">
      <c r="A130" s="479" t="s">
        <v>43</v>
      </c>
      <c r="B130" s="95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W130" s="479" t="s">
        <v>43</v>
      </c>
      <c r="AX130" s="95"/>
      <c r="AY130" s="28"/>
      <c r="AZ130" s="471"/>
      <c r="BA130"/>
      <c r="BB130"/>
      <c r="BC130"/>
      <c r="BD130" s="471"/>
      <c r="BE130" s="471"/>
      <c r="BF130" s="471"/>
      <c r="BG130" s="471"/>
      <c r="BH130" s="471"/>
      <c r="BI130" s="471"/>
      <c r="BJ130" s="471"/>
    </row>
    <row r="131" s="455" customFormat="1" ht="30" hidden="1" customHeight="1" outlineLevel="1" spans="1:62">
      <c r="A131" s="479"/>
      <c r="B131" s="96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W131" s="479"/>
      <c r="AX131" s="96"/>
      <c r="AY131" s="28"/>
      <c r="AZ131" s="471"/>
      <c r="BA131"/>
      <c r="BB131"/>
      <c r="BC131"/>
      <c r="BD131" s="471"/>
      <c r="BE131" s="471"/>
      <c r="BF131" s="471"/>
      <c r="BG131" s="471"/>
      <c r="BH131" s="471"/>
      <c r="BI131" s="471"/>
      <c r="BJ131" s="471"/>
    </row>
    <row r="132" s="455" customFormat="1" ht="30" hidden="1" customHeight="1" outlineLevel="1" spans="1:62">
      <c r="A132" s="479"/>
      <c r="B132" s="97" t="s">
        <v>15</v>
      </c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W132" s="479"/>
      <c r="AX132" s="97" t="s">
        <v>15</v>
      </c>
      <c r="AY132" s="28"/>
      <c r="AZ132" s="471"/>
      <c r="BA132"/>
      <c r="BB132"/>
      <c r="BC132"/>
      <c r="BD132" s="471"/>
      <c r="BE132" s="471"/>
      <c r="BF132" s="471"/>
      <c r="BG132" s="471"/>
      <c r="BH132" s="471"/>
      <c r="BI132" s="471"/>
      <c r="BJ132" s="471"/>
    </row>
    <row r="133" s="455" customFormat="1" ht="30" hidden="1" customHeight="1" outlineLevel="1" spans="1:62">
      <c r="A133" s="479" t="s">
        <v>44</v>
      </c>
      <c r="B133" s="95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W133" s="479" t="s">
        <v>44</v>
      </c>
      <c r="AX133" s="95"/>
      <c r="AY133" s="28"/>
      <c r="AZ133" s="471"/>
      <c r="BA133"/>
      <c r="BB133"/>
      <c r="BC133"/>
      <c r="BD133" s="471"/>
      <c r="BE133" s="471"/>
      <c r="BF133" s="471"/>
      <c r="BG133" s="471"/>
      <c r="BH133" s="471"/>
      <c r="BI133" s="471"/>
      <c r="BJ133" s="471"/>
    </row>
    <row r="134" s="455" customFormat="1" ht="30" hidden="1" customHeight="1" outlineLevel="1" spans="1:62">
      <c r="A134" s="479"/>
      <c r="B134" s="54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W134" s="479"/>
      <c r="AX134" s="54"/>
      <c r="AY134" s="28"/>
      <c r="AZ134" s="471"/>
      <c r="BA134"/>
      <c r="BB134"/>
      <c r="BC134"/>
      <c r="BD134" s="471"/>
      <c r="BE134" s="471"/>
      <c r="BF134" s="471"/>
      <c r="BG134" s="471"/>
      <c r="BH134" s="471"/>
      <c r="BI134" s="471"/>
      <c r="BJ134" s="471"/>
    </row>
    <row r="135" s="455" customFormat="1" ht="30" hidden="1" customHeight="1" outlineLevel="1" spans="1:62">
      <c r="A135" s="479"/>
      <c r="B135" s="94" t="s">
        <v>15</v>
      </c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W135" s="479"/>
      <c r="AX135" s="94" t="s">
        <v>15</v>
      </c>
      <c r="AY135" s="28"/>
      <c r="AZ135" s="471"/>
      <c r="BA135"/>
      <c r="BB135"/>
      <c r="BC135"/>
      <c r="BD135" s="471"/>
      <c r="BE135" s="471"/>
      <c r="BF135" s="471"/>
      <c r="BG135" s="471"/>
      <c r="BH135" s="471"/>
      <c r="BI135" s="471"/>
      <c r="BJ135" s="471"/>
    </row>
    <row r="136" s="455" customFormat="1" ht="30" hidden="1" customHeight="1" outlineLevel="1" spans="1:62">
      <c r="A136" s="479" t="s">
        <v>45</v>
      </c>
      <c r="B136" s="95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W136" s="479" t="s">
        <v>45</v>
      </c>
      <c r="AX136" s="95"/>
      <c r="AY136" s="28"/>
      <c r="AZ136" s="471"/>
      <c r="BA136"/>
      <c r="BB136"/>
      <c r="BC136"/>
      <c r="BD136" s="471"/>
      <c r="BE136" s="471"/>
      <c r="BF136" s="471"/>
      <c r="BG136" s="471"/>
      <c r="BH136" s="471"/>
      <c r="BI136" s="471"/>
      <c r="BJ136" s="471"/>
    </row>
    <row r="137" s="455" customFormat="1" ht="30" hidden="1" customHeight="1" outlineLevel="1" spans="1:62">
      <c r="A137" s="479"/>
      <c r="B137" s="96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W137" s="479"/>
      <c r="AX137" s="96"/>
      <c r="AY137" s="28"/>
      <c r="AZ137" s="471"/>
      <c r="BA137"/>
      <c r="BB137"/>
      <c r="BC137"/>
      <c r="BD137" s="471"/>
      <c r="BE137" s="471"/>
      <c r="BF137" s="471"/>
      <c r="BG137" s="471"/>
      <c r="BH137" s="471"/>
      <c r="BI137" s="471"/>
      <c r="BJ137" s="471"/>
    </row>
    <row r="138" s="455" customFormat="1" ht="30" hidden="1" customHeight="1" outlineLevel="1" spans="1:62">
      <c r="A138" s="479"/>
      <c r="B138" s="97" t="s">
        <v>15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W138" s="479"/>
      <c r="AX138" s="97" t="s">
        <v>15</v>
      </c>
      <c r="AY138" s="28"/>
      <c r="AZ138" s="471"/>
      <c r="BA138"/>
      <c r="BB138"/>
      <c r="BC138"/>
      <c r="BD138" s="471"/>
      <c r="BE138" s="471"/>
      <c r="BF138" s="471"/>
      <c r="BG138" s="471"/>
      <c r="BH138" s="471"/>
      <c r="BI138" s="471"/>
      <c r="BJ138" s="471"/>
    </row>
    <row r="139" s="455" customFormat="1" ht="30" hidden="1" customHeight="1" outlineLevel="1" spans="1:62">
      <c r="A139" s="479" t="s">
        <v>46</v>
      </c>
      <c r="B139" s="61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W139" s="479" t="s">
        <v>46</v>
      </c>
      <c r="AX139" s="61"/>
      <c r="AY139" s="28"/>
      <c r="AZ139" s="471"/>
      <c r="BA139"/>
      <c r="BB139"/>
      <c r="BC139"/>
      <c r="BD139" s="471"/>
      <c r="BE139" s="471"/>
      <c r="BF139" s="471"/>
      <c r="BG139" s="471"/>
      <c r="BH139" s="471"/>
      <c r="BI139" s="471"/>
      <c r="BJ139" s="471"/>
    </row>
    <row r="140" s="455" customFormat="1" ht="30" hidden="1" customHeight="1" outlineLevel="1" spans="1:62">
      <c r="A140" s="479"/>
      <c r="B140" s="61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W140" s="479"/>
      <c r="AX140" s="61"/>
      <c r="AY140" s="28"/>
      <c r="AZ140" s="471"/>
      <c r="BA140"/>
      <c r="BB140"/>
      <c r="BC140"/>
      <c r="BD140" s="471"/>
      <c r="BE140" s="471"/>
      <c r="BF140" s="471"/>
      <c r="BG140" s="471"/>
      <c r="BH140" s="471"/>
      <c r="BI140" s="471"/>
      <c r="BJ140" s="471"/>
    </row>
    <row r="141" s="455" customFormat="1" ht="30" hidden="1" customHeight="1" outlineLevel="1" spans="1:62">
      <c r="A141" s="479"/>
      <c r="B141" s="63" t="s">
        <v>13</v>
      </c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W141" s="479"/>
      <c r="AX141" s="63" t="s">
        <v>13</v>
      </c>
      <c r="AY141" s="28"/>
      <c r="AZ141" s="471"/>
      <c r="BA141"/>
      <c r="BB141"/>
      <c r="BC141"/>
      <c r="BD141" s="471"/>
      <c r="BE141" s="471"/>
      <c r="BF141" s="471"/>
      <c r="BG141" s="471"/>
      <c r="BH141" s="471"/>
      <c r="BI141" s="471"/>
      <c r="BJ141" s="471"/>
    </row>
    <row r="142" s="455" customFormat="1" ht="30" hidden="1" customHeight="1" outlineLevel="1" spans="1:62">
      <c r="A142" s="479"/>
      <c r="B142" s="63" t="s">
        <v>14</v>
      </c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W142" s="479"/>
      <c r="AX142" s="63" t="s">
        <v>14</v>
      </c>
      <c r="AY142" s="28"/>
      <c r="AZ142" s="471"/>
      <c r="BA142"/>
      <c r="BB142"/>
      <c r="BC142"/>
      <c r="BD142" s="471"/>
      <c r="BE142" s="471"/>
      <c r="BF142" s="471"/>
      <c r="BG142" s="471"/>
      <c r="BH142" s="471"/>
      <c r="BI142" s="471"/>
      <c r="BJ142" s="471"/>
    </row>
    <row r="143" s="455" customFormat="1" ht="30" hidden="1" customHeight="1" outlineLevel="1" spans="1:62">
      <c r="A143" s="479"/>
      <c r="B143" s="64" t="s">
        <v>15</v>
      </c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W143" s="479"/>
      <c r="AX143" s="64" t="s">
        <v>15</v>
      </c>
      <c r="AY143" s="28"/>
      <c r="AZ143" s="471"/>
      <c r="BA143"/>
      <c r="BB143"/>
      <c r="BC143"/>
      <c r="BD143" s="471"/>
      <c r="BE143" s="471"/>
      <c r="BF143" s="471"/>
      <c r="BG143" s="471"/>
      <c r="BH143" s="471"/>
      <c r="BI143" s="471"/>
      <c r="BJ143" s="471"/>
    </row>
    <row r="144" s="455" customFormat="1" ht="30" hidden="1" customHeight="1" outlineLevel="1" spans="1:62">
      <c r="A144" s="479" t="s">
        <v>47</v>
      </c>
      <c r="B144" s="61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W144" s="479" t="s">
        <v>47</v>
      </c>
      <c r="AX144" s="61"/>
      <c r="AY144" s="28"/>
      <c r="AZ144" s="471"/>
      <c r="BA144"/>
      <c r="BB144"/>
      <c r="BC144"/>
      <c r="BD144" s="471"/>
      <c r="BE144" s="471"/>
      <c r="BF144" s="471"/>
      <c r="BG144" s="471"/>
      <c r="BH144" s="471"/>
      <c r="BI144" s="471"/>
      <c r="BJ144" s="471"/>
    </row>
    <row r="145" s="455" customFormat="1" ht="30" hidden="1" customHeight="1" outlineLevel="1" spans="1:62">
      <c r="A145" s="479"/>
      <c r="B145" s="61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W145" s="479"/>
      <c r="AX145" s="61"/>
      <c r="AY145" s="28"/>
      <c r="AZ145" s="471"/>
      <c r="BA145"/>
      <c r="BB145"/>
      <c r="BC145"/>
      <c r="BD145" s="471"/>
      <c r="BE145" s="471"/>
      <c r="BF145" s="471"/>
      <c r="BG145" s="471"/>
      <c r="BH145" s="471"/>
      <c r="BI145" s="471"/>
      <c r="BJ145" s="471"/>
    </row>
    <row r="146" s="455" customFormat="1" ht="30" hidden="1" customHeight="1" outlineLevel="1" spans="1:62">
      <c r="A146" s="479"/>
      <c r="B146" s="99" t="s">
        <v>48</v>
      </c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W146" s="479"/>
      <c r="AX146" s="99" t="s">
        <v>48</v>
      </c>
      <c r="AY146" s="28"/>
      <c r="AZ146" s="471"/>
      <c r="BA146"/>
      <c r="BB146"/>
      <c r="BC146"/>
      <c r="BD146" s="471"/>
      <c r="BE146" s="471"/>
      <c r="BF146" s="471"/>
      <c r="BG146" s="471"/>
      <c r="BH146" s="471"/>
      <c r="BI146" s="471"/>
      <c r="BJ146" s="471"/>
    </row>
    <row r="147" s="455" customFormat="1" ht="30" hidden="1" customHeight="1" outlineLevel="1" spans="1:62">
      <c r="A147" s="479"/>
      <c r="B147" s="63" t="s">
        <v>13</v>
      </c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W147" s="479"/>
      <c r="AX147" s="63" t="s">
        <v>13</v>
      </c>
      <c r="AY147" s="28"/>
      <c r="AZ147" s="471"/>
      <c r="BA147"/>
      <c r="BB147"/>
      <c r="BC147"/>
      <c r="BD147" s="471"/>
      <c r="BE147" s="471"/>
      <c r="BF147" s="471"/>
      <c r="BG147" s="471"/>
      <c r="BH147" s="471"/>
      <c r="BI147" s="471"/>
      <c r="BJ147" s="471"/>
    </row>
    <row r="148" s="455" customFormat="1" ht="30" hidden="1" customHeight="1" outlineLevel="1" spans="1:62">
      <c r="A148" s="479"/>
      <c r="B148" s="63" t="s">
        <v>14</v>
      </c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W148" s="479"/>
      <c r="AX148" s="63" t="s">
        <v>14</v>
      </c>
      <c r="AY148" s="28"/>
      <c r="AZ148" s="471"/>
      <c r="BA148"/>
      <c r="BB148"/>
      <c r="BC148"/>
      <c r="BD148" s="471"/>
      <c r="BE148" s="471"/>
      <c r="BF148" s="471"/>
      <c r="BG148" s="471"/>
      <c r="BH148" s="471"/>
      <c r="BI148" s="471"/>
      <c r="BJ148" s="471"/>
    </row>
    <row r="149" s="455" customFormat="1" ht="30" hidden="1" customHeight="1" outlineLevel="1" spans="1:62">
      <c r="A149" s="479"/>
      <c r="B149" s="64" t="s">
        <v>15</v>
      </c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W149" s="479"/>
      <c r="AX149" s="64" t="s">
        <v>15</v>
      </c>
      <c r="AY149" s="28"/>
      <c r="AZ149" s="471"/>
      <c r="BA149"/>
      <c r="BB149"/>
      <c r="BC149"/>
      <c r="BD149" s="471"/>
      <c r="BE149" s="471"/>
      <c r="BF149" s="471"/>
      <c r="BG149" s="471"/>
      <c r="BH149" s="471"/>
      <c r="BI149" s="471"/>
      <c r="BJ149" s="471"/>
    </row>
    <row r="150" s="455" customFormat="1" ht="30" hidden="1" customHeight="1" outlineLevel="1" spans="1:62">
      <c r="A150" s="479" t="s">
        <v>49</v>
      </c>
      <c r="B150" s="61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W150" s="479" t="s">
        <v>49</v>
      </c>
      <c r="AX150" s="61"/>
      <c r="AY150" s="28"/>
      <c r="AZ150" s="471"/>
      <c r="BA150"/>
      <c r="BB150"/>
      <c r="BC150"/>
      <c r="BD150" s="471"/>
      <c r="BE150" s="471"/>
      <c r="BF150" s="471"/>
      <c r="BG150" s="471"/>
      <c r="BH150" s="471"/>
      <c r="BI150" s="471"/>
      <c r="BJ150" s="471"/>
    </row>
    <row r="151" s="455" customFormat="1" ht="30" hidden="1" customHeight="1" outlineLevel="1" spans="1:62">
      <c r="A151" s="479"/>
      <c r="B151" s="61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W151" s="479"/>
      <c r="AX151" s="61"/>
      <c r="AY151" s="28"/>
      <c r="AZ151" s="471"/>
      <c r="BA151"/>
      <c r="BB151"/>
      <c r="BC151"/>
      <c r="BD151" s="471"/>
      <c r="BE151" s="471"/>
      <c r="BF151" s="471"/>
      <c r="BG151" s="471"/>
      <c r="BH151" s="471"/>
      <c r="BI151" s="471"/>
      <c r="BJ151" s="471"/>
    </row>
    <row r="152" s="455" customFormat="1" ht="30" hidden="1" customHeight="1" outlineLevel="1" spans="1:62">
      <c r="A152" s="479"/>
      <c r="B152" s="63" t="s">
        <v>13</v>
      </c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W152" s="479"/>
      <c r="AX152" s="63" t="s">
        <v>13</v>
      </c>
      <c r="AY152" s="28"/>
      <c r="AZ152" s="471"/>
      <c r="BA152"/>
      <c r="BB152"/>
      <c r="BC152"/>
      <c r="BD152" s="471"/>
      <c r="BE152" s="471"/>
      <c r="BF152" s="471"/>
      <c r="BG152" s="471"/>
      <c r="BH152" s="471"/>
      <c r="BI152" s="471"/>
      <c r="BJ152" s="471"/>
    </row>
    <row r="153" s="455" customFormat="1" ht="30" hidden="1" customHeight="1" outlineLevel="1" spans="1:62">
      <c r="A153" s="479"/>
      <c r="B153" s="63" t="s">
        <v>14</v>
      </c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W153" s="479"/>
      <c r="AX153" s="63" t="s">
        <v>14</v>
      </c>
      <c r="AY153" s="28"/>
      <c r="AZ153" s="471"/>
      <c r="BA153"/>
      <c r="BB153"/>
      <c r="BC153"/>
      <c r="BD153" s="471"/>
      <c r="BE153" s="471"/>
      <c r="BF153" s="471"/>
      <c r="BG153" s="471"/>
      <c r="BH153" s="471"/>
      <c r="BI153" s="471"/>
      <c r="BJ153" s="471"/>
    </row>
    <row r="154" s="455" customFormat="1" ht="30" hidden="1" customHeight="1" outlineLevel="1" spans="1:62">
      <c r="A154" s="479"/>
      <c r="B154" s="64" t="s">
        <v>15</v>
      </c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W154" s="479"/>
      <c r="AX154" s="64" t="s">
        <v>15</v>
      </c>
      <c r="AY154" s="28"/>
      <c r="AZ154" s="471"/>
      <c r="BA154"/>
      <c r="BB154"/>
      <c r="BC154"/>
      <c r="BD154" s="471"/>
      <c r="BE154" s="471"/>
      <c r="BF154" s="471"/>
      <c r="BG154" s="471"/>
      <c r="BH154" s="471"/>
      <c r="BI154" s="471"/>
      <c r="BJ154" s="471"/>
    </row>
    <row r="155" s="455" customFormat="1" ht="30" hidden="1" customHeight="1" outlineLevel="1" spans="1:62">
      <c r="A155" s="479" t="s">
        <v>50</v>
      </c>
      <c r="B155" s="61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W155" s="479" t="s">
        <v>50</v>
      </c>
      <c r="AX155" s="61"/>
      <c r="AY155" s="28"/>
      <c r="AZ155" s="471"/>
      <c r="BA155"/>
      <c r="BB155"/>
      <c r="BC155"/>
      <c r="BD155" s="471"/>
      <c r="BE155" s="471"/>
      <c r="BF155" s="471"/>
      <c r="BG155" s="471"/>
      <c r="BH155" s="471"/>
      <c r="BI155" s="471"/>
      <c r="BJ155" s="471"/>
    </row>
    <row r="156" s="455" customFormat="1" ht="30" hidden="1" customHeight="1" outlineLevel="1" spans="1:62">
      <c r="A156" s="479"/>
      <c r="B156" s="61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W156" s="479"/>
      <c r="AX156" s="61"/>
      <c r="AY156" s="28"/>
      <c r="AZ156" s="471"/>
      <c r="BA156"/>
      <c r="BB156"/>
      <c r="BC156"/>
      <c r="BD156" s="471"/>
      <c r="BE156" s="471"/>
      <c r="BF156" s="471"/>
      <c r="BG156" s="471"/>
      <c r="BH156" s="471"/>
      <c r="BI156" s="471"/>
      <c r="BJ156" s="471"/>
    </row>
    <row r="157" s="455" customFormat="1" ht="30" hidden="1" customHeight="1" outlineLevel="1" spans="1:62">
      <c r="A157" s="479"/>
      <c r="B157" s="63" t="s">
        <v>13</v>
      </c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W157" s="479"/>
      <c r="AX157" s="63" t="s">
        <v>13</v>
      </c>
      <c r="AY157" s="28"/>
      <c r="AZ157" s="471"/>
      <c r="BA157"/>
      <c r="BB157"/>
      <c r="BC157"/>
      <c r="BD157" s="471"/>
      <c r="BE157" s="471"/>
      <c r="BF157" s="471"/>
      <c r="BG157" s="471"/>
      <c r="BH157" s="471"/>
      <c r="BI157" s="471"/>
      <c r="BJ157" s="471"/>
    </row>
    <row r="158" s="455" customFormat="1" ht="30" hidden="1" customHeight="1" outlineLevel="1" spans="1:62">
      <c r="A158" s="479"/>
      <c r="B158" s="63" t="s">
        <v>14</v>
      </c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W158" s="479"/>
      <c r="AX158" s="63" t="s">
        <v>14</v>
      </c>
      <c r="AY158" s="28"/>
      <c r="AZ158" s="471"/>
      <c r="BA158"/>
      <c r="BB158"/>
      <c r="BC158"/>
      <c r="BD158" s="471"/>
      <c r="BE158" s="471"/>
      <c r="BF158" s="471"/>
      <c r="BG158" s="471"/>
      <c r="BH158" s="471"/>
      <c r="BI158" s="471"/>
      <c r="BJ158" s="471"/>
    </row>
    <row r="159" s="455" customFormat="1" ht="30" hidden="1" customHeight="1" outlineLevel="1" spans="1:62">
      <c r="A159" s="479"/>
      <c r="B159" s="64" t="s">
        <v>15</v>
      </c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W159" s="479"/>
      <c r="AX159" s="64" t="s">
        <v>15</v>
      </c>
      <c r="AY159" s="28"/>
      <c r="AZ159" s="471"/>
      <c r="BA159"/>
      <c r="BB159"/>
      <c r="BC159"/>
      <c r="BD159" s="471"/>
      <c r="BE159" s="471"/>
      <c r="BF159" s="471"/>
      <c r="BG159" s="471"/>
      <c r="BH159" s="471"/>
      <c r="BI159" s="471"/>
      <c r="BJ159" s="471"/>
    </row>
    <row r="160" s="455" customFormat="1" ht="30" hidden="1" customHeight="1" outlineLevel="1" spans="1:62">
      <c r="A160" s="479" t="s">
        <v>51</v>
      </c>
      <c r="B160" s="61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W160" s="479" t="s">
        <v>51</v>
      </c>
      <c r="AX160" s="61"/>
      <c r="AY160" s="28"/>
      <c r="AZ160" s="471"/>
      <c r="BA160"/>
      <c r="BB160"/>
      <c r="BC160"/>
      <c r="BD160" s="471"/>
      <c r="BE160" s="471"/>
      <c r="BF160" s="471"/>
      <c r="BG160" s="471"/>
      <c r="BH160" s="471"/>
      <c r="BI160" s="471"/>
      <c r="BJ160" s="471"/>
    </row>
    <row r="161" s="455" customFormat="1" ht="30" hidden="1" customHeight="1" outlineLevel="1" spans="1:126">
      <c r="A161" s="479"/>
      <c r="B161" s="61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W161" s="479"/>
      <c r="AX161" s="61"/>
      <c r="AY161" s="28"/>
      <c r="AZ161" s="471"/>
      <c r="BA161"/>
      <c r="BB161"/>
      <c r="BC161"/>
      <c r="BD161" s="471"/>
      <c r="BE161" s="471"/>
      <c r="BF161" s="471"/>
      <c r="BG161" s="471"/>
      <c r="BH161" s="471"/>
      <c r="BI161" s="471"/>
      <c r="BJ161" s="471"/>
    </row>
    <row r="162" s="455" customFormat="1" ht="30" hidden="1" customHeight="1" outlineLevel="1" spans="1:126">
      <c r="A162" s="479"/>
      <c r="B162" s="63" t="s">
        <v>13</v>
      </c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W162" s="479"/>
      <c r="AX162" s="63" t="s">
        <v>13</v>
      </c>
      <c r="AY162" s="28"/>
      <c r="AZ162" s="471"/>
      <c r="BA162"/>
      <c r="BB162"/>
      <c r="BC162"/>
      <c r="BD162" s="471"/>
      <c r="BE162" s="471"/>
      <c r="BF162" s="471"/>
      <c r="BG162" s="471"/>
      <c r="BH162" s="471"/>
      <c r="BI162" s="471"/>
      <c r="BJ162" s="471"/>
    </row>
    <row r="163" s="455" customFormat="1" ht="30" hidden="1" customHeight="1" outlineLevel="1" spans="1:126">
      <c r="A163" s="479"/>
      <c r="B163" s="63" t="s">
        <v>14</v>
      </c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W163" s="479"/>
      <c r="AX163" s="63" t="s">
        <v>14</v>
      </c>
      <c r="AY163" s="28"/>
      <c r="AZ163" s="471"/>
      <c r="BA163"/>
      <c r="BB163"/>
      <c r="BC163"/>
      <c r="BD163" s="471"/>
      <c r="BE163" s="471"/>
      <c r="BF163" s="471"/>
      <c r="BG163" s="471"/>
      <c r="BH163" s="471"/>
      <c r="BI163" s="471"/>
      <c r="BJ163" s="471"/>
    </row>
    <row r="164" s="455" customFormat="1" ht="30" hidden="1" customHeight="1" outlineLevel="1" spans="1:126">
      <c r="A164" s="479"/>
      <c r="B164" s="64" t="s">
        <v>15</v>
      </c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W164" s="479"/>
      <c r="AX164" s="64" t="s">
        <v>15</v>
      </c>
      <c r="AY164" s="28"/>
      <c r="AZ164" s="471"/>
      <c r="BA164"/>
      <c r="BB164"/>
      <c r="BC164"/>
      <c r="BD164" s="471"/>
      <c r="BE164" s="471"/>
      <c r="BF164" s="471"/>
      <c r="BG164" s="471"/>
      <c r="BH164" s="471"/>
      <c r="BI164" s="471"/>
      <c r="BJ164" s="471"/>
    </row>
    <row r="165" s="455" customFormat="1" ht="30" hidden="1" customHeight="1" outlineLevel="1" spans="1:126">
      <c r="A165" s="486" t="s">
        <v>52</v>
      </c>
      <c r="B165" s="61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W165" s="486" t="s">
        <v>52</v>
      </c>
      <c r="AX165" s="61"/>
      <c r="AY165" s="28"/>
      <c r="AZ165" s="471"/>
      <c r="BA165"/>
      <c r="BB165"/>
      <c r="BC165"/>
      <c r="BD165" s="471"/>
      <c r="BE165" s="471"/>
      <c r="BF165" s="471"/>
      <c r="BG165" s="471"/>
      <c r="BH165" s="471"/>
      <c r="BI165" s="471"/>
      <c r="BJ165" s="471"/>
    </row>
    <row r="166" s="455" customFormat="1" ht="30" hidden="1" customHeight="1" outlineLevel="1" spans="1:126">
      <c r="A166" s="487"/>
      <c r="B166" s="61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W166" s="487"/>
      <c r="AX166" s="61"/>
      <c r="AY166" s="28"/>
      <c r="AZ166" s="471"/>
      <c r="BA166"/>
      <c r="BB166"/>
      <c r="BC166"/>
      <c r="BD166" s="471"/>
      <c r="BE166" s="471"/>
      <c r="BF166" s="471"/>
      <c r="BG166" s="471"/>
      <c r="BH166" s="471"/>
      <c r="BI166" s="471"/>
      <c r="BJ166" s="471"/>
    </row>
    <row r="167" s="455" customFormat="1" ht="30" hidden="1" customHeight="1" outlineLevel="1" spans="1:126">
      <c r="A167" s="486"/>
      <c r="B167" s="64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W167" s="486"/>
      <c r="AX167" s="64"/>
      <c r="AY167" s="28"/>
      <c r="AZ167" s="471"/>
      <c r="BA167"/>
      <c r="BB167"/>
      <c r="BC167"/>
      <c r="BD167" s="471"/>
      <c r="BE167" s="471"/>
      <c r="BF167" s="471"/>
      <c r="BG167" s="471"/>
      <c r="BH167" s="471"/>
      <c r="BI167" s="471"/>
      <c r="BJ167" s="471"/>
    </row>
    <row r="168" s="455" customFormat="1" ht="30" hidden="1" customHeight="1" outlineLevel="1" spans="1:126">
      <c r="A168" s="488"/>
      <c r="B168" s="64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W168" s="488"/>
      <c r="AX168" s="64"/>
      <c r="AY168" s="28"/>
      <c r="AZ168" s="471"/>
      <c r="BA168"/>
      <c r="BB168"/>
      <c r="BC168"/>
      <c r="BD168"/>
      <c r="BE168"/>
      <c r="BF168"/>
      <c r="BG168"/>
      <c r="BH168"/>
      <c r="BI168"/>
      <c r="BJ168" s="471"/>
    </row>
    <row r="169" s="457" customFormat="1" ht="30" customHeight="1" collapsed="1" spans="1:126">
      <c r="A169" s="489" t="s">
        <v>53</v>
      </c>
      <c r="B169" s="109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 s="455"/>
      <c r="AW169" s="489" t="s">
        <v>53</v>
      </c>
      <c r="AX169" s="109"/>
      <c r="AY169" s="28"/>
      <c r="AZ169" s="471"/>
      <c r="BA169"/>
      <c r="BB169"/>
      <c r="BC169"/>
      <c r="BD169"/>
      <c r="BE169"/>
      <c r="BF169"/>
      <c r="BG169"/>
      <c r="BH169"/>
      <c r="BI169"/>
      <c r="BJ169" s="471"/>
      <c r="BK169" s="455"/>
      <c r="BL169" s="455"/>
      <c r="BM169" s="455"/>
      <c r="BN169" s="455"/>
      <c r="BO169" s="455"/>
      <c r="BP169" s="455"/>
      <c r="BQ169" s="455"/>
      <c r="BR169" s="455"/>
      <c r="BS169" s="455"/>
      <c r="BT169" s="455"/>
      <c r="BU169" s="455"/>
      <c r="BV169" s="455"/>
      <c r="BW169" s="455"/>
      <c r="BX169" s="455"/>
      <c r="BY169" s="455"/>
      <c r="BZ169" s="455"/>
      <c r="CA169" s="455"/>
      <c r="CB169" s="455"/>
      <c r="CC169" s="455"/>
      <c r="CD169" s="455"/>
      <c r="CE169" s="455"/>
      <c r="CF169" s="455"/>
      <c r="CG169" s="455"/>
      <c r="CH169" s="455"/>
      <c r="CI169" s="455"/>
      <c r="CJ169" s="455"/>
      <c r="CK169" s="455"/>
      <c r="CL169" s="455"/>
      <c r="CM169" s="455"/>
      <c r="CN169" s="455"/>
      <c r="CO169" s="455"/>
      <c r="CP169" s="455"/>
      <c r="CQ169" s="455"/>
      <c r="CR169" s="455"/>
      <c r="CS169" s="455"/>
      <c r="CT169" s="455"/>
      <c r="CU169" s="455"/>
      <c r="CV169" s="455"/>
      <c r="CW169" s="455"/>
      <c r="CX169" s="455"/>
      <c r="CY169" s="455"/>
      <c r="CZ169" s="455"/>
      <c r="DA169" s="455"/>
      <c r="DB169" s="455"/>
      <c r="DC169" s="455"/>
      <c r="DD169" s="455"/>
      <c r="DE169" s="455"/>
      <c r="DF169" s="455"/>
      <c r="DG169" s="455"/>
      <c r="DH169" s="455"/>
      <c r="DI169" s="455"/>
      <c r="DJ169" s="455"/>
      <c r="DK169" s="455"/>
      <c r="DL169" s="455"/>
      <c r="DM169" s="455"/>
      <c r="DN169" s="455"/>
      <c r="DO169" s="455"/>
      <c r="DP169" s="455"/>
      <c r="DQ169" s="455"/>
      <c r="DR169" s="455"/>
      <c r="DS169" s="455"/>
      <c r="DT169" s="455"/>
      <c r="DU169" s="455"/>
      <c r="DV169" s="455"/>
    </row>
    <row r="170" s="460" customFormat="1" ht="30" customHeight="1" spans="1:126">
      <c r="A170" s="490" t="s">
        <v>10</v>
      </c>
      <c r="B170" s="49">
        <v>2025</v>
      </c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 s="455"/>
      <c r="AW170" s="490" t="s">
        <v>10</v>
      </c>
      <c r="AX170" s="49">
        <v>2025</v>
      </c>
      <c r="AY170" s="113"/>
      <c r="AZ170" s="491"/>
      <c r="BA170" s="492"/>
      <c r="BB170" s="493"/>
      <c r="BC170" s="493"/>
      <c r="BD170" s="493"/>
      <c r="BE170" s="493"/>
      <c r="BF170" s="493"/>
      <c r="BG170" s="493"/>
      <c r="BH170" s="493"/>
      <c r="BI170" s="493"/>
      <c r="BJ170" s="494"/>
      <c r="BK170" s="455"/>
      <c r="BL170" s="455"/>
      <c r="BM170" s="455"/>
      <c r="BN170" s="455"/>
      <c r="BO170" s="455"/>
      <c r="BP170" s="455"/>
      <c r="BQ170" s="455"/>
      <c r="BR170" s="455"/>
      <c r="BS170" s="455"/>
      <c r="BT170" s="455"/>
      <c r="BU170" s="455"/>
      <c r="BV170" s="455"/>
      <c r="BW170" s="455"/>
      <c r="BX170" s="455"/>
      <c r="BY170" s="455"/>
      <c r="BZ170" s="455"/>
      <c r="CA170" s="455"/>
      <c r="CB170" s="455"/>
      <c r="CC170" s="455"/>
      <c r="CD170" s="455"/>
      <c r="CE170" s="455"/>
      <c r="CF170" s="455"/>
      <c r="CG170" s="455"/>
      <c r="CH170" s="455"/>
      <c r="CI170" s="455"/>
      <c r="CJ170" s="455"/>
      <c r="CK170" s="455"/>
      <c r="CL170" s="455"/>
      <c r="CM170" s="455"/>
      <c r="CN170" s="455"/>
      <c r="CO170" s="455"/>
      <c r="CP170" s="455"/>
      <c r="CQ170" s="455"/>
      <c r="CR170" s="455"/>
      <c r="CS170" s="455"/>
      <c r="CT170" s="455"/>
      <c r="CU170" s="455"/>
      <c r="CV170" s="455"/>
      <c r="CW170" s="455"/>
      <c r="CX170" s="455"/>
      <c r="CY170" s="455"/>
      <c r="CZ170" s="455"/>
      <c r="DA170" s="455"/>
      <c r="DB170" s="455"/>
      <c r="DC170" s="455"/>
      <c r="DD170" s="455"/>
      <c r="DE170" s="455"/>
      <c r="DF170" s="455"/>
      <c r="DG170" s="455"/>
      <c r="DH170" s="455"/>
      <c r="DI170" s="455"/>
      <c r="DJ170" s="455"/>
      <c r="DK170" s="455"/>
      <c r="DL170" s="455"/>
      <c r="DM170" s="455"/>
      <c r="DN170" s="455"/>
      <c r="DO170" s="455"/>
      <c r="DP170" s="455"/>
      <c r="DQ170" s="455"/>
      <c r="DR170" s="455"/>
      <c r="DS170" s="455"/>
      <c r="DT170" s="455"/>
      <c r="DU170" s="455"/>
      <c r="DV170" s="455"/>
    </row>
    <row r="171" s="460" customFormat="1" ht="30" customHeight="1" spans="1:126">
      <c r="A171" s="490"/>
      <c r="B171" s="114">
        <v>2026</v>
      </c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 s="455"/>
      <c r="AW171" s="490"/>
      <c r="AX171" s="114">
        <v>2026</v>
      </c>
      <c r="AY171" s="116"/>
      <c r="AZ171" s="495"/>
      <c r="BA171" s="496" t="s">
        <v>54</v>
      </c>
      <c r="BB171" s="497" t="s">
        <v>55</v>
      </c>
      <c r="BC171" s="498">
        <v>80400</v>
      </c>
      <c r="BD171" s="499" t="s">
        <v>56</v>
      </c>
      <c r="BE171" s="497" t="s">
        <v>57</v>
      </c>
      <c r="BF171" s="498"/>
      <c r="BG171" s="499" t="s">
        <v>56</v>
      </c>
      <c r="BH171" s="497" t="s">
        <v>58</v>
      </c>
      <c r="BI171" s="500"/>
      <c r="BJ171" s="499"/>
      <c r="BK171" s="455"/>
      <c r="BL171" s="455"/>
      <c r="BM171" s="455"/>
      <c r="BN171" s="455"/>
      <c r="BO171" s="455"/>
      <c r="BP171" s="455"/>
      <c r="BQ171" s="455"/>
      <c r="BR171" s="455"/>
      <c r="BS171" s="455"/>
      <c r="BT171" s="455"/>
      <c r="BU171" s="455"/>
      <c r="BV171" s="455"/>
      <c r="BW171" s="455"/>
      <c r="BX171" s="455"/>
      <c r="BY171" s="455"/>
      <c r="BZ171" s="455"/>
      <c r="CA171" s="455"/>
      <c r="CB171" s="455"/>
      <c r="CC171" s="455"/>
      <c r="CD171" s="455"/>
      <c r="CE171" s="455"/>
      <c r="CF171" s="455"/>
      <c r="CG171" s="455"/>
      <c r="CH171" s="455"/>
      <c r="CI171" s="455"/>
      <c r="CJ171" s="455"/>
      <c r="CK171" s="455"/>
      <c r="CL171" s="455"/>
      <c r="CM171" s="455"/>
      <c r="CN171" s="455"/>
      <c r="CO171" s="455"/>
      <c r="CP171" s="455"/>
      <c r="CQ171" s="455"/>
      <c r="CR171" s="455"/>
      <c r="CS171" s="455"/>
      <c r="CT171" s="455"/>
      <c r="CU171" s="455"/>
      <c r="CV171" s="455"/>
      <c r="CW171" s="455"/>
      <c r="CX171" s="455"/>
      <c r="CY171" s="455"/>
      <c r="CZ171" s="455"/>
      <c r="DA171" s="455"/>
      <c r="DB171" s="455"/>
      <c r="DC171" s="455"/>
      <c r="DD171" s="455"/>
      <c r="DE171" s="455"/>
      <c r="DF171" s="455"/>
      <c r="DG171" s="455"/>
      <c r="DH171" s="455"/>
      <c r="DI171" s="455"/>
      <c r="DJ171" s="455"/>
      <c r="DK171" s="455"/>
      <c r="DL171" s="455"/>
      <c r="DM171" s="455"/>
      <c r="DN171" s="455"/>
      <c r="DO171" s="455"/>
      <c r="DP171" s="455"/>
      <c r="DQ171" s="455"/>
      <c r="DR171" s="455"/>
      <c r="DS171" s="455"/>
      <c r="DT171" s="455"/>
      <c r="DU171" s="455"/>
      <c r="DV171" s="455"/>
    </row>
    <row r="172" s="460" customFormat="1" ht="30" customHeight="1" spans="1:126">
      <c r="A172" s="490"/>
      <c r="B172" s="117" t="s">
        <v>13</v>
      </c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  <c r="AH172" s="116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 s="455"/>
      <c r="AW172" s="490"/>
      <c r="AX172" s="117" t="s">
        <v>13</v>
      </c>
      <c r="AY172" s="116"/>
      <c r="AZ172" s="495"/>
      <c r="BA172" s="501"/>
      <c r="BB172" s="497" t="s">
        <v>59</v>
      </c>
      <c r="BC172" s="498">
        <v>1005</v>
      </c>
      <c r="BD172" s="499" t="s">
        <v>60</v>
      </c>
      <c r="BE172" s="497" t="s">
        <v>61</v>
      </c>
      <c r="BF172" s="498">
        <v>3055</v>
      </c>
      <c r="BG172" s="499" t="s">
        <v>60</v>
      </c>
      <c r="BH172" s="497" t="s">
        <v>62</v>
      </c>
      <c r="BI172" s="498">
        <v>4060</v>
      </c>
      <c r="BJ172" s="499" t="s">
        <v>60</v>
      </c>
      <c r="BK172" s="455"/>
      <c r="BL172" s="455"/>
      <c r="BM172" s="455"/>
      <c r="BN172" s="455"/>
      <c r="BO172" s="455"/>
      <c r="BP172" s="455"/>
      <c r="BQ172" s="455"/>
      <c r="BR172" s="455"/>
      <c r="BS172" s="455"/>
      <c r="BT172" s="455"/>
      <c r="BU172" s="455"/>
      <c r="BV172" s="455"/>
      <c r="BW172" s="455"/>
      <c r="BX172" s="455"/>
      <c r="BY172" s="455"/>
      <c r="BZ172" s="455"/>
      <c r="CA172" s="455"/>
      <c r="CB172" s="455"/>
      <c r="CC172" s="455"/>
      <c r="CD172" s="455"/>
      <c r="CE172" s="455"/>
      <c r="CF172" s="455"/>
      <c r="CG172" s="455"/>
      <c r="CH172" s="455"/>
      <c r="CI172" s="455"/>
      <c r="CJ172" s="455"/>
      <c r="CK172" s="455"/>
      <c r="CL172" s="455"/>
      <c r="CM172" s="455"/>
      <c r="CN172" s="455"/>
      <c r="CO172" s="455"/>
      <c r="CP172" s="455"/>
      <c r="CQ172" s="455"/>
      <c r="CR172" s="455"/>
      <c r="CS172" s="455"/>
      <c r="CT172" s="455"/>
      <c r="CU172" s="455"/>
      <c r="CV172" s="455"/>
      <c r="CW172" s="455"/>
      <c r="CX172" s="455"/>
      <c r="CY172" s="455"/>
      <c r="CZ172" s="455"/>
      <c r="DA172" s="455"/>
      <c r="DB172" s="455"/>
      <c r="DC172" s="455"/>
      <c r="DD172" s="455"/>
      <c r="DE172" s="455"/>
      <c r="DF172" s="455"/>
      <c r="DG172" s="455"/>
      <c r="DH172" s="455"/>
      <c r="DI172" s="455"/>
      <c r="DJ172" s="455"/>
      <c r="DK172" s="455"/>
      <c r="DL172" s="455"/>
      <c r="DM172" s="455"/>
      <c r="DN172" s="455"/>
      <c r="DO172" s="455"/>
      <c r="DP172" s="455"/>
      <c r="DQ172" s="455"/>
      <c r="DR172" s="455"/>
      <c r="DS172" s="455"/>
      <c r="DT172" s="455"/>
      <c r="DU172" s="455"/>
      <c r="DV172" s="455"/>
    </row>
    <row r="173" s="460" customFormat="1" ht="30" customHeight="1" spans="1:126">
      <c r="A173" s="502" t="s">
        <v>63</v>
      </c>
      <c r="B173" s="49">
        <v>2025</v>
      </c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  <c r="AH173" s="116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 s="455"/>
      <c r="AW173" s="502" t="s">
        <v>63</v>
      </c>
      <c r="AX173" s="49">
        <v>2025</v>
      </c>
      <c r="AY173" s="116"/>
      <c r="AZ173" s="495"/>
      <c r="BA173" s="501"/>
      <c r="BB173" s="497" t="s">
        <v>64</v>
      </c>
      <c r="BC173" s="498">
        <v>739</v>
      </c>
      <c r="BD173" s="499" t="s">
        <v>60</v>
      </c>
      <c r="BE173" s="497" t="s">
        <v>65</v>
      </c>
      <c r="BF173" s="498">
        <v>28</v>
      </c>
      <c r="BG173" s="499" t="s">
        <v>60</v>
      </c>
      <c r="BH173" s="497" t="s">
        <v>66</v>
      </c>
      <c r="BI173" s="498">
        <v>483</v>
      </c>
      <c r="BJ173" s="499" t="s">
        <v>60</v>
      </c>
      <c r="BK173" s="455"/>
      <c r="BL173" s="455"/>
      <c r="BM173" s="455"/>
      <c r="BN173" s="455"/>
      <c r="BO173" s="455"/>
      <c r="BP173" s="455"/>
      <c r="BQ173" s="455"/>
      <c r="BR173" s="455"/>
      <c r="BS173" s="455"/>
      <c r="BT173" s="455"/>
      <c r="BU173" s="455"/>
      <c r="BV173" s="455"/>
      <c r="BW173" s="455"/>
      <c r="BX173" s="455"/>
      <c r="BY173" s="455"/>
      <c r="BZ173" s="455"/>
      <c r="CA173" s="455"/>
      <c r="CB173" s="455"/>
      <c r="CC173" s="455"/>
      <c r="CD173" s="455"/>
      <c r="CE173" s="455"/>
      <c r="CF173" s="455"/>
      <c r="CG173" s="455"/>
      <c r="CH173" s="455"/>
      <c r="CI173" s="455"/>
      <c r="CJ173" s="455"/>
      <c r="CK173" s="455"/>
      <c r="CL173" s="455"/>
      <c r="CM173" s="455"/>
      <c r="CN173" s="455"/>
      <c r="CO173" s="455"/>
      <c r="CP173" s="455"/>
      <c r="CQ173" s="455"/>
      <c r="CR173" s="455"/>
      <c r="CS173" s="455"/>
      <c r="CT173" s="455"/>
      <c r="CU173" s="455"/>
      <c r="CV173" s="455"/>
      <c r="CW173" s="455"/>
      <c r="CX173" s="455"/>
      <c r="CY173" s="455"/>
      <c r="CZ173" s="455"/>
      <c r="DA173" s="455"/>
      <c r="DB173" s="455"/>
      <c r="DC173" s="455"/>
      <c r="DD173" s="455"/>
      <c r="DE173" s="455"/>
      <c r="DF173" s="455"/>
      <c r="DG173" s="455"/>
      <c r="DH173" s="455"/>
      <c r="DI173" s="455"/>
      <c r="DJ173" s="455"/>
      <c r="DK173" s="455"/>
      <c r="DL173" s="455"/>
      <c r="DM173" s="455"/>
      <c r="DN173" s="455"/>
      <c r="DO173" s="455"/>
      <c r="DP173" s="455"/>
      <c r="DQ173" s="455"/>
      <c r="DR173" s="455"/>
      <c r="DS173" s="455"/>
      <c r="DT173" s="455"/>
      <c r="DU173" s="455"/>
      <c r="DV173" s="455"/>
    </row>
    <row r="174" s="461" customFormat="1" ht="30" customHeight="1" spans="1:126">
      <c r="A174" s="503"/>
      <c r="B174" s="114">
        <v>2026</v>
      </c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  <c r="AH174" s="116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 s="504"/>
      <c r="AW174" s="503"/>
      <c r="AX174" s="114">
        <v>2026</v>
      </c>
      <c r="AY174" s="116"/>
      <c r="AZ174" s="495"/>
      <c r="BA174" s="501"/>
      <c r="BB174" s="497" t="s">
        <v>67</v>
      </c>
      <c r="BC174" s="498"/>
      <c r="BD174" s="499" t="s">
        <v>60</v>
      </c>
      <c r="BE174" s="497" t="s">
        <v>68</v>
      </c>
      <c r="BF174" s="498"/>
      <c r="BG174" s="499" t="s">
        <v>60</v>
      </c>
      <c r="BH174" s="497" t="s">
        <v>69</v>
      </c>
      <c r="BI174" s="498">
        <v>0</v>
      </c>
      <c r="BJ174" s="499" t="s">
        <v>60</v>
      </c>
      <c r="BK174" s="504"/>
      <c r="BL174" s="504">
        <v>1358</v>
      </c>
      <c r="BM174" s="504"/>
      <c r="BN174" s="504"/>
      <c r="BO174" s="504"/>
      <c r="BP174" s="504"/>
      <c r="BQ174" s="504"/>
      <c r="BR174" s="504"/>
      <c r="BS174" s="504"/>
      <c r="BT174" s="504"/>
      <c r="BU174" s="504"/>
      <c r="BV174" s="504"/>
      <c r="BW174" s="504"/>
      <c r="BX174" s="504"/>
      <c r="BY174" s="504"/>
      <c r="BZ174" s="504"/>
      <c r="CA174" s="504"/>
      <c r="CB174" s="504"/>
      <c r="CC174" s="504"/>
      <c r="CD174" s="504"/>
      <c r="CE174" s="504"/>
      <c r="CF174" s="504"/>
      <c r="CG174" s="504"/>
      <c r="CH174" s="504"/>
      <c r="CI174" s="504"/>
      <c r="CJ174" s="504"/>
      <c r="CK174" s="504"/>
      <c r="CL174" s="504"/>
      <c r="CM174" s="504"/>
      <c r="CN174" s="504"/>
      <c r="CO174" s="504"/>
      <c r="CP174" s="504"/>
      <c r="CQ174" s="504"/>
      <c r="CR174" s="504"/>
      <c r="CS174" s="504"/>
      <c r="CT174" s="504"/>
      <c r="CU174" s="504"/>
      <c r="CV174" s="504"/>
      <c r="CW174" s="504"/>
      <c r="CX174" s="504"/>
      <c r="CY174" s="504"/>
      <c r="CZ174" s="504"/>
      <c r="DA174" s="504"/>
      <c r="DB174" s="504"/>
      <c r="DC174" s="504"/>
      <c r="DD174" s="504"/>
      <c r="DE174" s="504"/>
      <c r="DF174" s="504"/>
      <c r="DG174" s="504"/>
      <c r="DH174" s="504"/>
      <c r="DI174" s="504"/>
      <c r="DJ174" s="504"/>
      <c r="DK174" s="504"/>
      <c r="DL174" s="504"/>
      <c r="DM174" s="504"/>
      <c r="DN174" s="504"/>
      <c r="DO174" s="504"/>
      <c r="DP174" s="504"/>
      <c r="DQ174" s="504"/>
      <c r="DR174" s="504"/>
      <c r="DS174" s="504"/>
      <c r="DT174" s="504"/>
      <c r="DU174" s="504"/>
      <c r="DV174" s="504"/>
    </row>
    <row r="175" s="460" customFormat="1" ht="30" customHeight="1" spans="1:126">
      <c r="A175" s="502"/>
      <c r="B175" s="117" t="s">
        <v>13</v>
      </c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 s="455"/>
      <c r="AW175" s="502"/>
      <c r="AX175" s="117" t="s">
        <v>13</v>
      </c>
      <c r="AY175" s="116"/>
      <c r="AZ175" s="495"/>
      <c r="BA175" s="501"/>
      <c r="BB175" s="497" t="s">
        <v>70</v>
      </c>
      <c r="BC175" s="498"/>
      <c r="BD175" s="499" t="s">
        <v>60</v>
      </c>
      <c r="BE175" s="497" t="s">
        <v>71</v>
      </c>
      <c r="BF175" s="498"/>
      <c r="BG175" s="499" t="s">
        <v>60</v>
      </c>
      <c r="BH175" s="497" t="s">
        <v>72</v>
      </c>
      <c r="BI175" s="498"/>
      <c r="BJ175" s="499" t="s">
        <v>60</v>
      </c>
      <c r="BK175" s="455"/>
      <c r="BL175" s="455"/>
      <c r="BM175" s="455"/>
      <c r="BN175" s="455"/>
      <c r="BO175" s="455"/>
      <c r="BP175" s="455"/>
      <c r="BQ175" s="455"/>
      <c r="BR175" s="455"/>
      <c r="BS175" s="455"/>
      <c r="BT175" s="455"/>
      <c r="BU175" s="455"/>
      <c r="BV175" s="455"/>
      <c r="BW175" s="455"/>
      <c r="BX175" s="455"/>
      <c r="BY175" s="455"/>
      <c r="BZ175" s="455"/>
      <c r="CA175" s="455"/>
      <c r="CB175" s="455"/>
      <c r="CC175" s="455"/>
      <c r="CD175" s="455"/>
      <c r="CE175" s="455"/>
      <c r="CF175" s="455"/>
      <c r="CG175" s="455"/>
      <c r="CH175" s="455"/>
      <c r="CI175" s="455"/>
      <c r="CJ175" s="455"/>
      <c r="CK175" s="455"/>
      <c r="CL175" s="455"/>
      <c r="CM175" s="455"/>
      <c r="CN175" s="455"/>
      <c r="CO175" s="455"/>
      <c r="CP175" s="455"/>
      <c r="CQ175" s="455"/>
      <c r="CR175" s="455"/>
      <c r="CS175" s="455"/>
      <c r="CT175" s="455"/>
      <c r="CU175" s="455"/>
      <c r="CV175" s="455"/>
      <c r="CW175" s="455"/>
      <c r="CX175" s="455"/>
      <c r="CY175" s="455"/>
      <c r="CZ175" s="455"/>
      <c r="DA175" s="455"/>
      <c r="DB175" s="455"/>
      <c r="DC175" s="455"/>
      <c r="DD175" s="455"/>
      <c r="DE175" s="455"/>
      <c r="DF175" s="455"/>
      <c r="DG175" s="455"/>
      <c r="DH175" s="455"/>
      <c r="DI175" s="455"/>
      <c r="DJ175" s="455"/>
      <c r="DK175" s="455"/>
      <c r="DL175" s="455"/>
      <c r="DM175" s="455"/>
      <c r="DN175" s="455"/>
      <c r="DO175" s="455"/>
      <c r="DP175" s="455"/>
      <c r="DQ175" s="455"/>
      <c r="DR175" s="455"/>
      <c r="DS175" s="455"/>
      <c r="DT175" s="455"/>
      <c r="DU175" s="455"/>
      <c r="DV175" s="455"/>
    </row>
    <row r="176" s="460" customFormat="1" ht="30" customHeight="1" spans="1:126">
      <c r="A176" s="502"/>
      <c r="B176" s="124" t="s">
        <v>14</v>
      </c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116"/>
      <c r="AE176" s="116"/>
      <c r="AF176" s="116"/>
      <c r="AG176" s="116"/>
      <c r="AH176" s="11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 s="455"/>
      <c r="AW176" s="502"/>
      <c r="AX176" s="124" t="s">
        <v>14</v>
      </c>
      <c r="AY176" s="116"/>
      <c r="AZ176" s="495"/>
      <c r="BA176" s="501"/>
      <c r="BB176" s="497" t="s">
        <v>73</v>
      </c>
      <c r="BC176" s="498"/>
      <c r="BD176" s="499" t="s">
        <v>60</v>
      </c>
      <c r="BE176" s="497" t="s">
        <v>74</v>
      </c>
      <c r="BF176" s="498"/>
      <c r="BG176" s="499" t="s">
        <v>60</v>
      </c>
      <c r="BH176" s="497" t="s">
        <v>75</v>
      </c>
      <c r="BI176" s="498"/>
      <c r="BJ176" s="499" t="s">
        <v>60</v>
      </c>
      <c r="BK176" s="455"/>
      <c r="BL176" s="455"/>
      <c r="BM176" s="455"/>
      <c r="BN176" s="455"/>
      <c r="BO176" s="455"/>
      <c r="BP176" s="455"/>
      <c r="BQ176" s="455"/>
      <c r="BR176" s="455"/>
      <c r="BS176" s="455"/>
      <c r="BT176" s="455"/>
      <c r="BU176" s="455"/>
      <c r="BV176" s="455"/>
      <c r="BW176" s="455"/>
      <c r="BX176" s="455"/>
      <c r="BY176" s="455"/>
      <c r="BZ176" s="455"/>
      <c r="CA176" s="455"/>
      <c r="CB176" s="455"/>
      <c r="CC176" s="455"/>
      <c r="CD176" s="455"/>
      <c r="CE176" s="455"/>
      <c r="CF176" s="455"/>
      <c r="CG176" s="455"/>
      <c r="CH176" s="455"/>
      <c r="CI176" s="455"/>
      <c r="CJ176" s="455"/>
      <c r="CK176" s="455"/>
      <c r="CL176" s="455"/>
      <c r="CM176" s="455"/>
      <c r="CN176" s="455"/>
      <c r="CO176" s="455"/>
      <c r="CP176" s="455"/>
      <c r="CQ176" s="455"/>
      <c r="CR176" s="455"/>
      <c r="CS176" s="455"/>
      <c r="CT176" s="455"/>
      <c r="CU176" s="455"/>
      <c r="CV176" s="455"/>
      <c r="CW176" s="455"/>
      <c r="CX176" s="455"/>
      <c r="CY176" s="455"/>
      <c r="CZ176" s="455"/>
      <c r="DA176" s="455"/>
      <c r="DB176" s="455"/>
      <c r="DC176" s="455"/>
      <c r="DD176" s="455"/>
      <c r="DE176" s="455"/>
      <c r="DF176" s="455"/>
      <c r="DG176" s="455"/>
      <c r="DH176" s="455"/>
      <c r="DI176" s="455"/>
      <c r="DJ176" s="455"/>
      <c r="DK176" s="455"/>
      <c r="DL176" s="455"/>
      <c r="DM176" s="455"/>
      <c r="DN176" s="455"/>
      <c r="DO176" s="455"/>
      <c r="DP176" s="455"/>
      <c r="DQ176" s="455"/>
      <c r="DR176" s="455"/>
      <c r="DS176" s="455"/>
      <c r="DT176" s="455"/>
      <c r="DU176" s="455"/>
      <c r="DV176" s="455"/>
    </row>
    <row r="177" s="460" customFormat="1" ht="30" customHeight="1" spans="1:126">
      <c r="A177" s="502"/>
      <c r="B177" s="125" t="s">
        <v>15</v>
      </c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  <c r="AE177" s="116"/>
      <c r="AF177" s="116"/>
      <c r="AG177" s="116"/>
      <c r="AH177" s="116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 s="455"/>
      <c r="AW177" s="502"/>
      <c r="AX177" s="125" t="s">
        <v>15</v>
      </c>
      <c r="AY177" s="116"/>
      <c r="AZ177" s="495"/>
      <c r="BA177" s="505"/>
      <c r="BB177" s="497" t="s">
        <v>76</v>
      </c>
      <c r="BC177" s="506" t="s">
        <v>77</v>
      </c>
      <c r="BD177" s="506"/>
      <c r="BE177" s="506"/>
      <c r="BF177" s="506"/>
      <c r="BG177" s="506"/>
      <c r="BH177" s="506"/>
      <c r="BI177" s="506"/>
      <c r="BJ177" s="507"/>
      <c r="BK177" s="455"/>
      <c r="BL177" s="455"/>
      <c r="BM177" s="455"/>
      <c r="BN177" s="455"/>
      <c r="BO177" s="455"/>
      <c r="BP177" s="455"/>
      <c r="BQ177" s="455"/>
      <c r="BR177" s="455"/>
      <c r="BS177" s="455"/>
      <c r="BT177" s="455"/>
      <c r="BU177" s="455"/>
      <c r="BV177" s="455"/>
      <c r="BW177" s="455"/>
      <c r="BX177" s="455"/>
      <c r="BY177" s="455"/>
      <c r="BZ177" s="455"/>
      <c r="CA177" s="455"/>
      <c r="CB177" s="455"/>
      <c r="CC177" s="455"/>
      <c r="CD177" s="455"/>
      <c r="CE177" s="455"/>
      <c r="CF177" s="455"/>
      <c r="CG177" s="455"/>
      <c r="CH177" s="455"/>
      <c r="CI177" s="455"/>
      <c r="CJ177" s="455"/>
      <c r="CK177" s="455"/>
      <c r="CL177" s="455"/>
      <c r="CM177" s="455"/>
      <c r="CN177" s="455"/>
      <c r="CO177" s="455"/>
      <c r="CP177" s="455"/>
      <c r="CQ177" s="455"/>
      <c r="CR177" s="455"/>
      <c r="CS177" s="455"/>
      <c r="CT177" s="455"/>
      <c r="CU177" s="455"/>
      <c r="CV177" s="455"/>
      <c r="CW177" s="455"/>
      <c r="CX177" s="455"/>
      <c r="CY177" s="455"/>
      <c r="CZ177" s="455"/>
      <c r="DA177" s="455"/>
      <c r="DB177" s="455"/>
      <c r="DC177" s="455"/>
      <c r="DD177" s="455"/>
      <c r="DE177" s="455"/>
      <c r="DF177" s="455"/>
      <c r="DG177" s="455"/>
      <c r="DH177" s="455"/>
      <c r="DI177" s="455"/>
      <c r="DJ177" s="455"/>
      <c r="DK177" s="455"/>
      <c r="DL177" s="455"/>
      <c r="DM177" s="455"/>
      <c r="DN177" s="455"/>
      <c r="DO177" s="455"/>
      <c r="DP177" s="455"/>
      <c r="DQ177" s="455"/>
      <c r="DR177" s="455"/>
      <c r="DS177" s="455"/>
      <c r="DT177" s="455"/>
      <c r="DU177" s="455"/>
      <c r="DV177" s="455"/>
    </row>
    <row r="178" s="460" customFormat="1" ht="30" customHeight="1" spans="1:126">
      <c r="A178" s="502" t="s">
        <v>78</v>
      </c>
      <c r="B178" s="49">
        <v>2025</v>
      </c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  <c r="AE178" s="116"/>
      <c r="AF178" s="116"/>
      <c r="AG178" s="116"/>
      <c r="AH178" s="116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 s="455"/>
      <c r="AW178" s="502" t="s">
        <v>78</v>
      </c>
      <c r="AX178" s="49">
        <v>2025</v>
      </c>
      <c r="AY178" s="116"/>
      <c r="AZ178" s="495"/>
      <c r="BA178" s="508" t="s">
        <v>79</v>
      </c>
      <c r="BB178" s="509" t="s">
        <v>80</v>
      </c>
      <c r="BC178" s="510">
        <v>6561</v>
      </c>
      <c r="BD178" s="511" t="s">
        <v>81</v>
      </c>
      <c r="BE178" s="509" t="s">
        <v>55</v>
      </c>
      <c r="BF178" s="510">
        <v>49590.9</v>
      </c>
      <c r="BG178" s="511" t="s">
        <v>56</v>
      </c>
      <c r="BH178" s="509" t="s">
        <v>82</v>
      </c>
      <c r="BI178" s="510">
        <v>35</v>
      </c>
      <c r="BJ178" s="511" t="s">
        <v>60</v>
      </c>
      <c r="BK178" s="455"/>
      <c r="BL178" s="455"/>
      <c r="BM178" s="455"/>
      <c r="BN178" s="455"/>
      <c r="BO178" s="455"/>
      <c r="BP178" s="455"/>
      <c r="BQ178" s="455"/>
      <c r="BR178" s="455"/>
      <c r="BS178" s="455"/>
      <c r="BT178" s="455"/>
      <c r="BU178" s="455"/>
      <c r="BV178" s="455"/>
      <c r="BW178" s="455"/>
      <c r="BX178" s="455"/>
      <c r="BY178" s="455"/>
      <c r="BZ178" s="455"/>
      <c r="CA178" s="455"/>
      <c r="CB178" s="455"/>
      <c r="CC178" s="455"/>
      <c r="CD178" s="455"/>
      <c r="CE178" s="455"/>
      <c r="CF178" s="455"/>
      <c r="CG178" s="455"/>
      <c r="CH178" s="455"/>
      <c r="CI178" s="455"/>
      <c r="CJ178" s="455"/>
      <c r="CK178" s="455"/>
      <c r="CL178" s="455"/>
      <c r="CM178" s="455"/>
      <c r="CN178" s="455"/>
      <c r="CO178" s="455"/>
      <c r="CP178" s="455"/>
      <c r="CQ178" s="455"/>
      <c r="CR178" s="455"/>
      <c r="CS178" s="455"/>
      <c r="CT178" s="455"/>
      <c r="CU178" s="455"/>
      <c r="CV178" s="455"/>
      <c r="CW178" s="455"/>
      <c r="CX178" s="455"/>
      <c r="CY178" s="455"/>
      <c r="CZ178" s="455"/>
      <c r="DA178" s="455"/>
      <c r="DB178" s="455"/>
      <c r="DC178" s="455"/>
      <c r="DD178" s="455"/>
      <c r="DE178" s="455"/>
      <c r="DF178" s="455"/>
      <c r="DG178" s="455"/>
      <c r="DH178" s="455"/>
      <c r="DI178" s="455"/>
      <c r="DJ178" s="455"/>
      <c r="DK178" s="455"/>
      <c r="DL178" s="455"/>
      <c r="DM178" s="455"/>
      <c r="DN178" s="455"/>
      <c r="DO178" s="455"/>
      <c r="DP178" s="455"/>
      <c r="DQ178" s="455"/>
      <c r="DR178" s="455"/>
      <c r="DS178" s="455"/>
      <c r="DT178" s="455"/>
      <c r="DU178" s="455"/>
      <c r="DV178" s="455"/>
    </row>
    <row r="179" s="461" customFormat="1" ht="30" customHeight="1" spans="1:126">
      <c r="A179" s="503"/>
      <c r="B179" s="114">
        <v>2026</v>
      </c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>
        <v>0</v>
      </c>
      <c r="R179" s="116">
        <v>0</v>
      </c>
      <c r="S179" s="116">
        <v>0</v>
      </c>
      <c r="T179" s="116">
        <v>0</v>
      </c>
      <c r="U179" s="116">
        <v>0</v>
      </c>
      <c r="V179" s="116">
        <v>0</v>
      </c>
      <c r="W179" s="116">
        <v>0</v>
      </c>
      <c r="X179" s="116">
        <v>0</v>
      </c>
      <c r="Y179" s="116">
        <v>0</v>
      </c>
      <c r="Z179" s="116">
        <v>0</v>
      </c>
      <c r="AA179" s="116">
        <v>0</v>
      </c>
      <c r="AB179" s="116">
        <v>0</v>
      </c>
      <c r="AC179" s="116">
        <v>0</v>
      </c>
      <c r="AD179" s="116"/>
      <c r="AE179" s="116"/>
      <c r="AF179" s="116"/>
      <c r="AG179" s="116"/>
      <c r="AH179" s="116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 s="504"/>
      <c r="AW179" s="503"/>
      <c r="AX179" s="114">
        <v>2026</v>
      </c>
      <c r="AY179" s="116">
        <f>BF171/10000</f>
        <v>0</v>
      </c>
      <c r="AZ179" s="495"/>
      <c r="BA179" s="512"/>
      <c r="BB179" s="509" t="s">
        <v>70</v>
      </c>
      <c r="BC179" s="510">
        <v>1.44</v>
      </c>
      <c r="BD179" s="511" t="s">
        <v>60</v>
      </c>
      <c r="BE179" s="509" t="s">
        <v>71</v>
      </c>
      <c r="BF179" s="510">
        <v>4.4</v>
      </c>
      <c r="BG179" s="511" t="s">
        <v>60</v>
      </c>
      <c r="BH179" s="509" t="s">
        <v>72</v>
      </c>
      <c r="BI179" s="510">
        <v>0</v>
      </c>
      <c r="BJ179" s="511" t="s">
        <v>60</v>
      </c>
      <c r="BK179" s="504"/>
      <c r="BL179" s="504"/>
      <c r="BM179" s="504"/>
      <c r="BN179" s="504"/>
      <c r="BO179" s="504"/>
      <c r="BP179" s="504"/>
      <c r="BQ179" s="504"/>
      <c r="BR179" s="504"/>
      <c r="BS179" s="504"/>
      <c r="BT179" s="504"/>
      <c r="BU179" s="504"/>
      <c r="BV179" s="504"/>
      <c r="BW179" s="504"/>
      <c r="BX179" s="504"/>
      <c r="BY179" s="504"/>
      <c r="BZ179" s="504"/>
      <c r="CA179" s="504"/>
      <c r="CB179" s="504"/>
      <c r="CC179" s="504"/>
      <c r="CD179" s="504"/>
      <c r="CE179" s="504"/>
      <c r="CF179" s="504"/>
      <c r="CG179" s="504"/>
      <c r="CH179" s="504"/>
      <c r="CI179" s="504"/>
      <c r="CJ179" s="504"/>
      <c r="CK179" s="504"/>
      <c r="CL179" s="504"/>
      <c r="CM179" s="504"/>
      <c r="CN179" s="504"/>
      <c r="CO179" s="504"/>
      <c r="CP179" s="504"/>
      <c r="CQ179" s="504"/>
      <c r="CR179" s="504"/>
      <c r="CS179" s="504"/>
      <c r="CT179" s="504"/>
      <c r="CU179" s="504"/>
      <c r="CV179" s="504"/>
      <c r="CW179" s="504"/>
      <c r="CX179" s="504"/>
      <c r="CY179" s="504"/>
      <c r="CZ179" s="504"/>
      <c r="DA179" s="504"/>
      <c r="DB179" s="504"/>
      <c r="DC179" s="504"/>
      <c r="DD179" s="504"/>
      <c r="DE179" s="504"/>
      <c r="DF179" s="504"/>
      <c r="DG179" s="504"/>
      <c r="DH179" s="504"/>
      <c r="DI179" s="504"/>
      <c r="DJ179" s="504"/>
      <c r="DK179" s="504"/>
      <c r="DL179" s="504"/>
      <c r="DM179" s="504"/>
      <c r="DN179" s="504"/>
      <c r="DO179" s="504"/>
      <c r="DP179" s="504"/>
      <c r="DQ179" s="504"/>
      <c r="DR179" s="504"/>
      <c r="DS179" s="504"/>
      <c r="DT179" s="504"/>
      <c r="DU179" s="504"/>
      <c r="DV179" s="504"/>
    </row>
    <row r="180" s="460" customFormat="1" ht="30" customHeight="1" spans="1:126">
      <c r="A180" s="502"/>
      <c r="B180" s="117" t="s">
        <v>13</v>
      </c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  <c r="AE180" s="116"/>
      <c r="AF180" s="116"/>
      <c r="AG180" s="116"/>
      <c r="AH180" s="116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 s="455"/>
      <c r="AW180" s="502"/>
      <c r="AX180" s="117" t="s">
        <v>13</v>
      </c>
      <c r="AY180" s="116"/>
      <c r="AZ180" s="495"/>
      <c r="BA180" s="513"/>
      <c r="BB180" s="509" t="s">
        <v>75</v>
      </c>
      <c r="BC180" s="510">
        <v>0</v>
      </c>
      <c r="BD180" s="511" t="s">
        <v>60</v>
      </c>
      <c r="BE180" s="509"/>
      <c r="BF180" s="510"/>
      <c r="BG180" s="511"/>
      <c r="BH180" s="509"/>
      <c r="BI180" s="510"/>
      <c r="BJ180" s="511"/>
      <c r="BK180" s="455"/>
      <c r="BL180" s="455"/>
      <c r="BM180" s="455"/>
      <c r="BN180" s="455"/>
      <c r="BO180" s="455"/>
      <c r="BP180" s="455"/>
      <c r="BQ180" s="455"/>
      <c r="BR180" s="455"/>
      <c r="BS180" s="455"/>
      <c r="BT180" s="455"/>
      <c r="BU180" s="455"/>
      <c r="BV180" s="455"/>
      <c r="BW180" s="455"/>
      <c r="BX180" s="455"/>
      <c r="BY180" s="455"/>
      <c r="BZ180" s="455"/>
      <c r="CA180" s="455"/>
      <c r="CB180" s="455"/>
      <c r="CC180" s="455"/>
      <c r="CD180" s="455"/>
      <c r="CE180" s="455"/>
      <c r="CF180" s="455"/>
      <c r="CG180" s="455"/>
      <c r="CH180" s="455"/>
      <c r="CI180" s="455"/>
      <c r="CJ180" s="455"/>
      <c r="CK180" s="455"/>
      <c r="CL180" s="455"/>
      <c r="CM180" s="455"/>
      <c r="CN180" s="455"/>
      <c r="CO180" s="455"/>
      <c r="CP180" s="455"/>
      <c r="CQ180" s="455"/>
      <c r="CR180" s="455"/>
      <c r="CS180" s="455"/>
      <c r="CT180" s="455"/>
      <c r="CU180" s="455"/>
      <c r="CV180" s="455"/>
      <c r="CW180" s="455"/>
      <c r="CX180" s="455"/>
      <c r="CY180" s="455"/>
      <c r="CZ180" s="455"/>
      <c r="DA180" s="455"/>
      <c r="DB180" s="455"/>
      <c r="DC180" s="455"/>
      <c r="DD180" s="455"/>
      <c r="DE180" s="455"/>
      <c r="DF180" s="455"/>
      <c r="DG180" s="455"/>
      <c r="DH180" s="455"/>
      <c r="DI180" s="455"/>
      <c r="DJ180" s="455"/>
      <c r="DK180" s="455"/>
      <c r="DL180" s="455"/>
      <c r="DM180" s="455"/>
      <c r="DN180" s="455"/>
      <c r="DO180" s="455"/>
      <c r="DP180" s="455"/>
      <c r="DQ180" s="455"/>
      <c r="DR180" s="455"/>
      <c r="DS180" s="455"/>
      <c r="DT180" s="455"/>
      <c r="DU180" s="455"/>
      <c r="DV180" s="455"/>
    </row>
    <row r="181" s="460" customFormat="1" ht="30" customHeight="1" spans="1:126">
      <c r="A181" s="502"/>
      <c r="B181" s="124" t="s">
        <v>14</v>
      </c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  <c r="AH181" s="116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 s="455"/>
      <c r="AW181" s="502"/>
      <c r="AX181" s="124" t="s">
        <v>14</v>
      </c>
      <c r="AY181" s="116"/>
      <c r="AZ181" s="495"/>
      <c r="BA181" s="514" t="s">
        <v>83</v>
      </c>
      <c r="BB181" s="515" t="s">
        <v>80</v>
      </c>
      <c r="BC181" s="516"/>
      <c r="BD181" s="517" t="s">
        <v>81</v>
      </c>
      <c r="BE181" s="515" t="s">
        <v>84</v>
      </c>
      <c r="BF181" s="516"/>
      <c r="BG181" s="517" t="s">
        <v>60</v>
      </c>
      <c r="BH181" s="515" t="s">
        <v>75</v>
      </c>
      <c r="BI181" s="516">
        <v>2924</v>
      </c>
      <c r="BJ181" s="517" t="s">
        <v>60</v>
      </c>
      <c r="BK181" s="455"/>
      <c r="BL181" s="455"/>
      <c r="BM181" s="455"/>
      <c r="BN181" s="455"/>
      <c r="BO181" s="455"/>
      <c r="BP181" s="455"/>
      <c r="BQ181" s="455"/>
      <c r="BR181" s="455"/>
      <c r="BS181" s="455"/>
      <c r="BT181" s="455"/>
      <c r="BU181" s="455"/>
      <c r="BV181" s="455"/>
      <c r="BW181" s="455"/>
      <c r="BX181" s="455"/>
      <c r="BY181" s="455"/>
      <c r="BZ181" s="455"/>
      <c r="CA181" s="455"/>
      <c r="CB181" s="455"/>
      <c r="CC181" s="455"/>
      <c r="CD181" s="455"/>
      <c r="CE181" s="455"/>
      <c r="CF181" s="455"/>
      <c r="CG181" s="455"/>
      <c r="CH181" s="455"/>
      <c r="CI181" s="455"/>
      <c r="CJ181" s="455"/>
      <c r="CK181" s="455"/>
      <c r="CL181" s="455"/>
      <c r="CM181" s="455"/>
      <c r="CN181" s="455"/>
      <c r="CO181" s="455"/>
      <c r="CP181" s="455"/>
      <c r="CQ181" s="455"/>
      <c r="CR181" s="455"/>
      <c r="CS181" s="455"/>
      <c r="CT181" s="455"/>
      <c r="CU181" s="455"/>
      <c r="CV181" s="455"/>
      <c r="CW181" s="455"/>
      <c r="CX181" s="455"/>
      <c r="CY181" s="455"/>
      <c r="CZ181" s="455"/>
      <c r="DA181" s="455"/>
      <c r="DB181" s="455"/>
      <c r="DC181" s="455"/>
      <c r="DD181" s="455"/>
      <c r="DE181" s="455"/>
      <c r="DF181" s="455"/>
      <c r="DG181" s="455"/>
      <c r="DH181" s="455"/>
      <c r="DI181" s="455"/>
      <c r="DJ181" s="455"/>
      <c r="DK181" s="455"/>
      <c r="DL181" s="455"/>
      <c r="DM181" s="455"/>
      <c r="DN181" s="455"/>
      <c r="DO181" s="455"/>
      <c r="DP181" s="455"/>
      <c r="DQ181" s="455"/>
      <c r="DR181" s="455"/>
      <c r="DS181" s="455"/>
      <c r="DT181" s="455"/>
      <c r="DU181" s="455"/>
      <c r="DV181" s="455"/>
    </row>
    <row r="182" s="460" customFormat="1" ht="30" customHeight="1" spans="1:126">
      <c r="A182" s="502"/>
      <c r="B182" s="125" t="s">
        <v>15</v>
      </c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 s="455"/>
      <c r="AW182" s="502"/>
      <c r="AX182" s="125" t="s">
        <v>15</v>
      </c>
      <c r="AY182" s="116"/>
      <c r="AZ182" s="495"/>
      <c r="BA182" s="514"/>
      <c r="BB182" s="515" t="s">
        <v>55</v>
      </c>
      <c r="BC182" s="516">
        <v>8426</v>
      </c>
      <c r="BD182" s="517" t="s">
        <v>56</v>
      </c>
      <c r="BE182" s="515" t="s">
        <v>85</v>
      </c>
      <c r="BF182" s="516"/>
      <c r="BG182" s="517" t="s">
        <v>81</v>
      </c>
      <c r="BH182" s="515" t="s">
        <v>86</v>
      </c>
      <c r="BI182" s="516"/>
      <c r="BJ182" s="517" t="s">
        <v>60</v>
      </c>
      <c r="BK182" s="455"/>
      <c r="BL182" s="455"/>
      <c r="BM182" s="455"/>
      <c r="BN182" s="455"/>
      <c r="BO182" s="455"/>
      <c r="BP182" s="455"/>
      <c r="BQ182" s="455"/>
      <c r="BR182" s="455"/>
      <c r="BS182" s="455"/>
      <c r="BT182" s="455"/>
      <c r="BU182" s="455"/>
      <c r="BV182" s="455"/>
      <c r="BW182" s="455"/>
      <c r="BX182" s="455"/>
      <c r="BY182" s="455"/>
      <c r="BZ182" s="455"/>
      <c r="CA182" s="455"/>
      <c r="CB182" s="455"/>
      <c r="CC182" s="455"/>
      <c r="CD182" s="455"/>
      <c r="CE182" s="455"/>
      <c r="CF182" s="455"/>
      <c r="CG182" s="455"/>
      <c r="CH182" s="455"/>
      <c r="CI182" s="455"/>
      <c r="CJ182" s="455"/>
      <c r="CK182" s="455"/>
      <c r="CL182" s="455"/>
      <c r="CM182" s="455"/>
      <c r="CN182" s="455"/>
      <c r="CO182" s="455"/>
      <c r="CP182" s="455"/>
      <c r="CQ182" s="455"/>
      <c r="CR182" s="455"/>
      <c r="CS182" s="455"/>
      <c r="CT182" s="455"/>
      <c r="CU182" s="455"/>
      <c r="CV182" s="455"/>
      <c r="CW182" s="455"/>
      <c r="CX182" s="455"/>
      <c r="CY182" s="455"/>
      <c r="CZ182" s="455"/>
      <c r="DA182" s="455"/>
      <c r="DB182" s="455"/>
      <c r="DC182" s="455"/>
      <c r="DD182" s="455"/>
      <c r="DE182" s="455"/>
      <c r="DF182" s="455"/>
      <c r="DG182" s="455"/>
      <c r="DH182" s="455"/>
      <c r="DI182" s="455"/>
      <c r="DJ182" s="455"/>
      <c r="DK182" s="455"/>
      <c r="DL182" s="455"/>
      <c r="DM182" s="455"/>
      <c r="DN182" s="455"/>
      <c r="DO182" s="455"/>
      <c r="DP182" s="455"/>
      <c r="DQ182" s="455"/>
      <c r="DR182" s="455"/>
      <c r="DS182" s="455"/>
      <c r="DT182" s="455"/>
      <c r="DU182" s="455"/>
      <c r="DV182" s="455"/>
    </row>
    <row r="183" s="460" customFormat="1" ht="30" customHeight="1" spans="1:126">
      <c r="A183" s="502" t="s">
        <v>87</v>
      </c>
      <c r="B183" s="149">
        <v>2025</v>
      </c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 s="455"/>
      <c r="AW183" s="502" t="s">
        <v>87</v>
      </c>
      <c r="AX183" s="149">
        <v>2025</v>
      </c>
      <c r="AY183" s="116"/>
      <c r="AZ183" s="495"/>
      <c r="BA183" s="518" t="s">
        <v>88</v>
      </c>
      <c r="BB183" s="519" t="s">
        <v>80</v>
      </c>
      <c r="BC183" s="520"/>
      <c r="BD183" s="521" t="s">
        <v>81</v>
      </c>
      <c r="BE183" s="519" t="s">
        <v>84</v>
      </c>
      <c r="BF183" s="520"/>
      <c r="BG183" s="521" t="s">
        <v>60</v>
      </c>
      <c r="BH183" s="519" t="s">
        <v>75</v>
      </c>
      <c r="BI183" s="520">
        <v>653</v>
      </c>
      <c r="BJ183" s="521" t="s">
        <v>60</v>
      </c>
      <c r="BK183" s="455"/>
      <c r="BL183" s="455"/>
      <c r="BM183" s="455"/>
      <c r="BN183" s="455"/>
      <c r="BO183" s="455"/>
      <c r="BP183" s="455"/>
      <c r="BQ183" s="455"/>
      <c r="BR183" s="455"/>
      <c r="BS183" s="455"/>
      <c r="BT183" s="455"/>
      <c r="BU183" s="455"/>
      <c r="BV183" s="455"/>
      <c r="BW183" s="455"/>
      <c r="BX183" s="455"/>
      <c r="BY183" s="455"/>
      <c r="BZ183" s="455"/>
      <c r="CA183" s="455"/>
      <c r="CB183" s="455"/>
      <c r="CC183" s="455"/>
      <c r="CD183" s="455"/>
      <c r="CE183" s="455"/>
      <c r="CF183" s="455"/>
      <c r="CG183" s="455"/>
      <c r="CH183" s="455"/>
      <c r="CI183" s="455"/>
      <c r="CJ183" s="455"/>
      <c r="CK183" s="455"/>
      <c r="CL183" s="455"/>
      <c r="CM183" s="455"/>
      <c r="CN183" s="455"/>
      <c r="CO183" s="455"/>
      <c r="CP183" s="455"/>
      <c r="CQ183" s="455"/>
      <c r="CR183" s="455"/>
      <c r="CS183" s="455"/>
      <c r="CT183" s="455"/>
      <c r="CU183" s="455"/>
      <c r="CV183" s="455"/>
      <c r="CW183" s="455"/>
      <c r="CX183" s="455"/>
      <c r="CY183" s="455"/>
      <c r="CZ183" s="455"/>
      <c r="DA183" s="455"/>
      <c r="DB183" s="455"/>
      <c r="DC183" s="455"/>
      <c r="DD183" s="455"/>
      <c r="DE183" s="455"/>
      <c r="DF183" s="455"/>
      <c r="DG183" s="455"/>
      <c r="DH183" s="455"/>
      <c r="DI183" s="455"/>
      <c r="DJ183" s="455"/>
      <c r="DK183" s="455"/>
      <c r="DL183" s="455"/>
      <c r="DM183" s="455"/>
      <c r="DN183" s="455"/>
      <c r="DO183" s="455"/>
      <c r="DP183" s="455"/>
      <c r="DQ183" s="455"/>
      <c r="DR183" s="455"/>
      <c r="DS183" s="455"/>
      <c r="DT183" s="455"/>
      <c r="DU183" s="455"/>
      <c r="DV183" s="455"/>
    </row>
    <row r="184" s="460" customFormat="1" ht="30" customHeight="1" spans="1:126">
      <c r="A184" s="502"/>
      <c r="B184" s="150">
        <v>2026</v>
      </c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>
        <v>0</v>
      </c>
      <c r="R184" s="116">
        <v>0</v>
      </c>
      <c r="S184" s="116">
        <v>0</v>
      </c>
      <c r="T184" s="116">
        <v>0</v>
      </c>
      <c r="U184" s="116">
        <v>0</v>
      </c>
      <c r="V184" s="116">
        <v>0</v>
      </c>
      <c r="W184" s="116">
        <v>0</v>
      </c>
      <c r="X184" s="116">
        <v>0</v>
      </c>
      <c r="Y184" s="116">
        <v>0</v>
      </c>
      <c r="Z184" s="116">
        <v>0</v>
      </c>
      <c r="AA184" s="116">
        <v>0</v>
      </c>
      <c r="AB184" s="116">
        <v>0</v>
      </c>
      <c r="AC184" s="116">
        <v>0</v>
      </c>
      <c r="AD184" s="116"/>
      <c r="AE184" s="116"/>
      <c r="AF184" s="116"/>
      <c r="AG184" s="116"/>
      <c r="AH184" s="116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 s="455"/>
      <c r="AW184" s="502"/>
      <c r="AX184" s="150">
        <v>2026</v>
      </c>
      <c r="AY184" s="116">
        <v>0</v>
      </c>
      <c r="AZ184" s="495"/>
      <c r="BA184" s="518"/>
      <c r="BB184" s="519" t="s">
        <v>55</v>
      </c>
      <c r="BC184" s="520"/>
      <c r="BD184" s="521" t="s">
        <v>56</v>
      </c>
      <c r="BE184" s="519"/>
      <c r="BF184" s="520"/>
      <c r="BG184" s="521"/>
      <c r="BH184" s="519" t="s">
        <v>89</v>
      </c>
      <c r="BI184" s="520"/>
      <c r="BJ184" s="521" t="s">
        <v>60</v>
      </c>
      <c r="BK184" s="455"/>
      <c r="BL184" s="455"/>
      <c r="BM184" s="455"/>
      <c r="BN184" s="455"/>
      <c r="BO184" s="455"/>
      <c r="BP184" s="455"/>
      <c r="BQ184" s="455"/>
      <c r="BR184" s="455"/>
      <c r="BS184" s="455"/>
      <c r="BT184" s="455"/>
      <c r="BU184" s="455"/>
      <c r="BV184" s="455"/>
      <c r="BW184" s="455"/>
      <c r="BX184" s="455"/>
      <c r="BY184" s="455"/>
      <c r="BZ184" s="455"/>
      <c r="CA184" s="455"/>
      <c r="CB184" s="455"/>
      <c r="CC184" s="455"/>
      <c r="CD184" s="455"/>
      <c r="CE184" s="455"/>
      <c r="CF184" s="455"/>
      <c r="CG184" s="455"/>
      <c r="CH184" s="455"/>
      <c r="CI184" s="455"/>
      <c r="CJ184" s="455"/>
      <c r="CK184" s="455"/>
      <c r="CL184" s="455"/>
      <c r="CM184" s="455"/>
      <c r="CN184" s="455"/>
      <c r="CO184" s="455"/>
      <c r="CP184" s="455"/>
      <c r="CQ184" s="455"/>
      <c r="CR184" s="455"/>
      <c r="CS184" s="455"/>
      <c r="CT184" s="455"/>
      <c r="CU184" s="455"/>
      <c r="CV184" s="455"/>
      <c r="CW184" s="455"/>
      <c r="CX184" s="455"/>
      <c r="CY184" s="455"/>
      <c r="CZ184" s="455"/>
      <c r="DA184" s="455"/>
      <c r="DB184" s="455"/>
      <c r="DC184" s="455"/>
      <c r="DD184" s="455"/>
      <c r="DE184" s="455"/>
      <c r="DF184" s="455"/>
      <c r="DG184" s="455"/>
      <c r="DH184" s="455"/>
      <c r="DI184" s="455"/>
      <c r="DJ184" s="455"/>
      <c r="DK184" s="455"/>
      <c r="DL184" s="455"/>
      <c r="DM184" s="455"/>
      <c r="DN184" s="455"/>
      <c r="DO184" s="455"/>
      <c r="DP184" s="455"/>
      <c r="DQ184" s="455"/>
      <c r="DR184" s="455"/>
      <c r="DS184" s="455"/>
      <c r="DT184" s="455"/>
      <c r="DU184" s="455"/>
      <c r="DV184" s="455"/>
    </row>
    <row r="185" s="460" customFormat="1" ht="30" customHeight="1" spans="1:126">
      <c r="A185" s="502"/>
      <c r="B185" s="141" t="s">
        <v>13</v>
      </c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 s="455"/>
      <c r="AW185" s="502"/>
      <c r="AX185" s="141" t="s">
        <v>13</v>
      </c>
      <c r="AY185" s="116"/>
      <c r="AZ185" s="495"/>
      <c r="BA185" s="522" t="s">
        <v>90</v>
      </c>
      <c r="BB185" s="523" t="s">
        <v>91</v>
      </c>
      <c r="BC185" s="524"/>
      <c r="BD185" s="525" t="s">
        <v>60</v>
      </c>
      <c r="BE185" s="523" t="s">
        <v>92</v>
      </c>
      <c r="BF185" s="524"/>
      <c r="BG185" s="525" t="s">
        <v>56</v>
      </c>
      <c r="BH185" s="523" t="s">
        <v>93</v>
      </c>
      <c r="BI185" s="524"/>
      <c r="BJ185" s="525" t="s">
        <v>94</v>
      </c>
      <c r="BK185" s="455"/>
      <c r="BL185" s="455"/>
      <c r="BM185" s="455"/>
      <c r="BN185" s="455"/>
      <c r="BO185" s="455"/>
      <c r="BP185" s="455"/>
      <c r="BQ185" s="455"/>
      <c r="BR185" s="455"/>
      <c r="BS185" s="455"/>
      <c r="BT185" s="455"/>
      <c r="BU185" s="455"/>
      <c r="BV185" s="455"/>
      <c r="BW185" s="455"/>
      <c r="BX185" s="455"/>
      <c r="BY185" s="455"/>
      <c r="BZ185" s="455"/>
      <c r="CA185" s="455"/>
      <c r="CB185" s="455"/>
      <c r="CC185" s="455"/>
      <c r="CD185" s="455"/>
      <c r="CE185" s="455"/>
      <c r="CF185" s="455"/>
      <c r="CG185" s="455"/>
      <c r="CH185" s="455"/>
      <c r="CI185" s="455"/>
      <c r="CJ185" s="455"/>
      <c r="CK185" s="455"/>
      <c r="CL185" s="455"/>
      <c r="CM185" s="455"/>
      <c r="CN185" s="455"/>
      <c r="CO185" s="455"/>
      <c r="CP185" s="455"/>
      <c r="CQ185" s="455"/>
      <c r="CR185" s="455"/>
      <c r="CS185" s="455"/>
      <c r="CT185" s="455"/>
      <c r="CU185" s="455"/>
      <c r="CV185" s="455"/>
      <c r="CW185" s="455"/>
      <c r="CX185" s="455"/>
      <c r="CY185" s="455"/>
      <c r="CZ185" s="455"/>
      <c r="DA185" s="455"/>
      <c r="DB185" s="455"/>
      <c r="DC185" s="455"/>
      <c r="DD185" s="455"/>
      <c r="DE185" s="455"/>
      <c r="DF185" s="455"/>
      <c r="DG185" s="455"/>
      <c r="DH185" s="455"/>
      <c r="DI185" s="455"/>
      <c r="DJ185" s="455"/>
      <c r="DK185" s="455"/>
      <c r="DL185" s="455"/>
      <c r="DM185" s="455"/>
      <c r="DN185" s="455"/>
      <c r="DO185" s="455"/>
      <c r="DP185" s="455"/>
      <c r="DQ185" s="455"/>
      <c r="DR185" s="455"/>
      <c r="DS185" s="455"/>
      <c r="DT185" s="455"/>
      <c r="DU185" s="455"/>
      <c r="DV185" s="455"/>
    </row>
    <row r="186" s="460" customFormat="1" ht="30" customHeight="1" spans="1:126">
      <c r="A186" s="502"/>
      <c r="B186" s="124" t="s">
        <v>14</v>
      </c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  <c r="AE186" s="146"/>
      <c r="AF186" s="146"/>
      <c r="AG186" s="146"/>
      <c r="AH186" s="14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 s="455"/>
      <c r="AW186" s="502"/>
      <c r="AX186" s="124" t="s">
        <v>14</v>
      </c>
      <c r="AY186" s="146"/>
      <c r="AZ186" s="526"/>
      <c r="BA186" s="522" t="s">
        <v>95</v>
      </c>
      <c r="BB186" s="523" t="s">
        <v>96</v>
      </c>
      <c r="BC186" s="524"/>
      <c r="BD186" s="525" t="s">
        <v>60</v>
      </c>
      <c r="BE186" s="523" t="s">
        <v>97</v>
      </c>
      <c r="BF186" s="524"/>
      <c r="BG186" s="525" t="s">
        <v>60</v>
      </c>
      <c r="BH186" s="523" t="s">
        <v>98</v>
      </c>
      <c r="BI186" s="527"/>
      <c r="BJ186" s="525" t="s">
        <v>60</v>
      </c>
      <c r="BK186" s="455"/>
      <c r="BL186" s="455"/>
      <c r="BM186" s="455"/>
      <c r="BN186" s="455"/>
      <c r="BO186" s="455"/>
      <c r="BP186" s="455"/>
      <c r="BQ186" s="455"/>
      <c r="BR186" s="455"/>
      <c r="BS186" s="455"/>
      <c r="BT186" s="455"/>
      <c r="BU186" s="455"/>
      <c r="BV186" s="455"/>
      <c r="BW186" s="455"/>
      <c r="BX186" s="455"/>
      <c r="BY186" s="455"/>
      <c r="BZ186" s="455"/>
      <c r="CA186" s="455"/>
      <c r="CB186" s="455"/>
      <c r="CC186" s="455"/>
      <c r="CD186" s="455"/>
      <c r="CE186" s="455"/>
      <c r="CF186" s="455"/>
      <c r="CG186" s="455"/>
      <c r="CH186" s="455"/>
      <c r="CI186" s="455"/>
      <c r="CJ186" s="455"/>
      <c r="CK186" s="455"/>
      <c r="CL186" s="455"/>
      <c r="CM186" s="455"/>
      <c r="CN186" s="455"/>
      <c r="CO186" s="455"/>
      <c r="CP186" s="455"/>
      <c r="CQ186" s="455"/>
      <c r="CR186" s="455"/>
      <c r="CS186" s="455"/>
      <c r="CT186" s="455"/>
      <c r="CU186" s="455"/>
      <c r="CV186" s="455"/>
      <c r="CW186" s="455"/>
      <c r="CX186" s="455"/>
      <c r="CY186" s="455"/>
      <c r="CZ186" s="455"/>
      <c r="DA186" s="455"/>
      <c r="DB186" s="455"/>
      <c r="DC186" s="455"/>
      <c r="DD186" s="455"/>
      <c r="DE186" s="455"/>
      <c r="DF186" s="455"/>
      <c r="DG186" s="455"/>
      <c r="DH186" s="455"/>
      <c r="DI186" s="455"/>
      <c r="DJ186" s="455"/>
      <c r="DK186" s="455"/>
      <c r="DL186" s="455"/>
      <c r="DM186" s="455"/>
      <c r="DN186" s="455"/>
      <c r="DO186" s="455"/>
      <c r="DP186" s="455"/>
      <c r="DQ186" s="455"/>
      <c r="DR186" s="455"/>
      <c r="DS186" s="455"/>
      <c r="DT186" s="455"/>
      <c r="DU186" s="455"/>
      <c r="DV186" s="455"/>
    </row>
    <row r="187" s="460" customFormat="1" ht="30" customHeight="1" spans="1:126">
      <c r="A187" s="502"/>
      <c r="B187" s="125" t="s">
        <v>15</v>
      </c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 s="455"/>
      <c r="AW187" s="502"/>
      <c r="AX187" s="125" t="s">
        <v>15</v>
      </c>
      <c r="AY187" s="147"/>
      <c r="AZ187" s="528"/>
      <c r="BA187" s="522"/>
      <c r="BB187" s="523" t="s">
        <v>99</v>
      </c>
      <c r="BC187" s="524"/>
      <c r="BD187" s="525" t="s">
        <v>60</v>
      </c>
      <c r="BE187" s="529"/>
      <c r="BF187" s="529"/>
      <c r="BG187" s="529"/>
      <c r="BH187" s="527"/>
      <c r="BI187" s="527"/>
      <c r="BJ187" s="525"/>
      <c r="BK187" s="455"/>
      <c r="BL187" s="455"/>
      <c r="BM187" s="455"/>
      <c r="BN187" s="455"/>
      <c r="BO187" s="455"/>
      <c r="BP187" s="455"/>
      <c r="BQ187" s="455"/>
      <c r="BR187" s="455"/>
      <c r="BS187" s="455"/>
      <c r="BT187" s="455"/>
      <c r="BU187" s="455"/>
      <c r="BV187" s="455"/>
      <c r="BW187" s="455"/>
      <c r="BX187" s="455"/>
      <c r="BY187" s="455"/>
      <c r="BZ187" s="455"/>
      <c r="CA187" s="455"/>
      <c r="CB187" s="455"/>
      <c r="CC187" s="455"/>
      <c r="CD187" s="455"/>
      <c r="CE187" s="455"/>
      <c r="CF187" s="455"/>
      <c r="CG187" s="455"/>
      <c r="CH187" s="455"/>
      <c r="CI187" s="455"/>
      <c r="CJ187" s="455"/>
      <c r="CK187" s="455"/>
      <c r="CL187" s="455"/>
      <c r="CM187" s="455"/>
      <c r="CN187" s="455"/>
      <c r="CO187" s="455"/>
      <c r="CP187" s="455"/>
      <c r="CQ187" s="455"/>
      <c r="CR187" s="455"/>
      <c r="CS187" s="455"/>
      <c r="CT187" s="455"/>
      <c r="CU187" s="455"/>
      <c r="CV187" s="455"/>
      <c r="CW187" s="455"/>
      <c r="CX187" s="455"/>
      <c r="CY187" s="455"/>
      <c r="CZ187" s="455"/>
      <c r="DA187" s="455"/>
      <c r="DB187" s="455"/>
      <c r="DC187" s="455"/>
      <c r="DD187" s="455"/>
      <c r="DE187" s="455"/>
      <c r="DF187" s="455"/>
      <c r="DG187" s="455"/>
      <c r="DH187" s="455"/>
      <c r="DI187" s="455"/>
      <c r="DJ187" s="455"/>
      <c r="DK187" s="455"/>
      <c r="DL187" s="455"/>
      <c r="DM187" s="455"/>
      <c r="DN187" s="455"/>
      <c r="DO187" s="455"/>
      <c r="DP187" s="455"/>
      <c r="DQ187" s="455"/>
      <c r="DR187" s="455"/>
      <c r="DS187" s="455"/>
      <c r="DT187" s="455"/>
      <c r="DU187" s="455"/>
      <c r="DV187" s="455"/>
    </row>
    <row r="188" s="460" customFormat="1" ht="37" customHeight="1" spans="1:126">
      <c r="A188" s="502" t="s">
        <v>18</v>
      </c>
      <c r="B188" s="149">
        <v>2025</v>
      </c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  <c r="AE188" s="146"/>
      <c r="AF188" s="146"/>
      <c r="AG188" s="146"/>
      <c r="AH188" s="146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 s="455"/>
      <c r="AW188" s="502" t="s">
        <v>18</v>
      </c>
      <c r="AX188" s="149">
        <v>2025</v>
      </c>
      <c r="AY188" s="146"/>
      <c r="AZ188" s="526"/>
      <c r="BA188" s="522" t="s">
        <v>100</v>
      </c>
      <c r="BB188" s="523" t="s">
        <v>101</v>
      </c>
      <c r="BC188" s="530">
        <v>5897</v>
      </c>
      <c r="BD188" s="525" t="s">
        <v>81</v>
      </c>
      <c r="BE188" s="531" t="s">
        <v>102</v>
      </c>
      <c r="BF188" s="530"/>
      <c r="BG188" s="525" t="s">
        <v>81</v>
      </c>
      <c r="BH188" s="523" t="s">
        <v>103</v>
      </c>
      <c r="BI188" s="527"/>
      <c r="BJ188" s="532" t="s">
        <v>81</v>
      </c>
      <c r="BK188" s="455"/>
      <c r="BL188" s="455"/>
      <c r="BM188" s="455"/>
      <c r="BN188" s="455"/>
      <c r="BO188" s="455"/>
      <c r="BP188" s="455"/>
      <c r="BQ188" s="455"/>
      <c r="BR188" s="455"/>
      <c r="BS188" s="455"/>
      <c r="BT188" s="455"/>
      <c r="BU188" s="455"/>
      <c r="BV188" s="455"/>
      <c r="BW188" s="455"/>
      <c r="BX188" s="455"/>
      <c r="BY188" s="455"/>
      <c r="BZ188" s="455"/>
      <c r="CA188" s="455"/>
      <c r="CB188" s="455"/>
      <c r="CC188" s="455"/>
      <c r="CD188" s="455"/>
      <c r="CE188" s="455"/>
      <c r="CF188" s="455"/>
      <c r="CG188" s="455"/>
      <c r="CH188" s="455"/>
      <c r="CI188" s="455"/>
      <c r="CJ188" s="455"/>
      <c r="CK188" s="455"/>
      <c r="CL188" s="455"/>
      <c r="CM188" s="455"/>
      <c r="CN188" s="455"/>
      <c r="CO188" s="455"/>
      <c r="CP188" s="455"/>
      <c r="CQ188" s="455"/>
      <c r="CR188" s="455"/>
      <c r="CS188" s="455"/>
      <c r="CT188" s="455"/>
      <c r="CU188" s="455"/>
      <c r="CV188" s="455"/>
      <c r="CW188" s="455"/>
      <c r="CX188" s="455"/>
      <c r="CY188" s="455"/>
      <c r="CZ188" s="455"/>
      <c r="DA188" s="455"/>
      <c r="DB188" s="455"/>
      <c r="DC188" s="455"/>
      <c r="DD188" s="455"/>
      <c r="DE188" s="455"/>
      <c r="DF188" s="455"/>
      <c r="DG188" s="455"/>
      <c r="DH188" s="455"/>
      <c r="DI188" s="455"/>
      <c r="DJ188" s="455"/>
      <c r="DK188" s="455"/>
      <c r="DL188" s="455"/>
      <c r="DM188" s="455"/>
      <c r="DN188" s="455"/>
      <c r="DO188" s="455"/>
      <c r="DP188" s="455"/>
      <c r="DQ188" s="455"/>
      <c r="DR188" s="455"/>
      <c r="DS188" s="455"/>
      <c r="DT188" s="455"/>
      <c r="DU188" s="455"/>
      <c r="DV188" s="455"/>
    </row>
    <row r="189" s="460" customFormat="1" ht="30" customHeight="1" spans="1:126">
      <c r="A189" s="502"/>
      <c r="B189" s="150">
        <v>2026</v>
      </c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  <c r="AE189" s="146"/>
      <c r="AF189" s="146"/>
      <c r="AG189" s="146"/>
      <c r="AH189" s="146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 s="455"/>
      <c r="AW189" s="502"/>
      <c r="AX189" s="150">
        <v>2026</v>
      </c>
      <c r="AY189" s="146"/>
      <c r="AZ189" s="533"/>
      <c r="BA189" s="522" t="s">
        <v>104</v>
      </c>
      <c r="BB189" s="534" t="s">
        <v>105</v>
      </c>
      <c r="BC189" s="535"/>
      <c r="BD189" s="536"/>
      <c r="BE189" s="536"/>
      <c r="BF189" s="536"/>
      <c r="BG189" s="536"/>
      <c r="BH189" s="535"/>
      <c r="BI189" s="535"/>
      <c r="BJ189" s="537"/>
      <c r="BK189"/>
      <c r="BL189" s="455"/>
      <c r="BM189" s="455"/>
      <c r="BN189" s="455"/>
      <c r="BO189" s="455"/>
      <c r="BP189" s="455"/>
      <c r="BQ189" s="455"/>
      <c r="BR189" s="455"/>
      <c r="BS189" s="455"/>
      <c r="BT189" s="455"/>
      <c r="BU189" s="455"/>
      <c r="BV189" s="455"/>
      <c r="BW189" s="455"/>
      <c r="BX189" s="455"/>
      <c r="BY189" s="455"/>
      <c r="BZ189" s="455"/>
      <c r="CA189" s="455"/>
      <c r="CB189" s="455"/>
      <c r="CC189" s="455"/>
      <c r="CD189" s="455"/>
      <c r="CE189" s="455"/>
      <c r="CF189" s="455"/>
      <c r="CG189" s="455"/>
      <c r="CH189" s="455"/>
      <c r="CI189" s="455"/>
      <c r="CJ189" s="455"/>
      <c r="CK189" s="455"/>
      <c r="CL189" s="455"/>
      <c r="CM189" s="455"/>
      <c r="CN189" s="455"/>
      <c r="CO189" s="455"/>
      <c r="CP189" s="455"/>
      <c r="CQ189" s="455"/>
      <c r="CR189" s="455"/>
      <c r="CS189" s="455"/>
      <c r="CT189" s="455"/>
      <c r="CU189" s="455"/>
      <c r="CV189" s="455"/>
      <c r="CW189" s="455"/>
      <c r="CX189" s="455"/>
      <c r="CY189" s="455"/>
      <c r="CZ189" s="455"/>
      <c r="DA189" s="455"/>
      <c r="DB189" s="455"/>
      <c r="DC189" s="455"/>
      <c r="DD189" s="455"/>
      <c r="DE189" s="455"/>
      <c r="DF189" s="455"/>
      <c r="DG189" s="455"/>
      <c r="DH189" s="455"/>
      <c r="DI189" s="455"/>
      <c r="DJ189" s="455"/>
      <c r="DK189" s="455"/>
      <c r="DL189" s="455"/>
      <c r="DM189" s="455"/>
      <c r="DN189" s="455"/>
      <c r="DO189" s="455"/>
      <c r="DP189" s="455"/>
      <c r="DQ189" s="455"/>
      <c r="DR189" s="455"/>
      <c r="DS189" s="455"/>
      <c r="DT189" s="455"/>
      <c r="DU189" s="455"/>
      <c r="DV189" s="455"/>
    </row>
    <row r="190" s="460" customFormat="1" ht="30" customHeight="1" spans="1:126">
      <c r="A190" s="502"/>
      <c r="B190" s="141" t="s">
        <v>13</v>
      </c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 s="455"/>
      <c r="AW190" s="502"/>
      <c r="AX190" s="141" t="s">
        <v>13</v>
      </c>
      <c r="AY190" s="28"/>
      <c r="AZ190" s="471"/>
      <c r="BA190" s="538"/>
      <c r="BB190" s="539" t="s">
        <v>106</v>
      </c>
      <c r="BC190" s="540">
        <v>126162</v>
      </c>
      <c r="BD190" s="541" t="s">
        <v>107</v>
      </c>
      <c r="BE190" s="540"/>
      <c r="BF190" s="534" t="s">
        <v>108</v>
      </c>
      <c r="BG190" s="542"/>
      <c r="BH190" s="534" t="s">
        <v>109</v>
      </c>
      <c r="BI190" s="543">
        <v>126162</v>
      </c>
      <c r="BJ190" s="544"/>
      <c r="BK190" s="455">
        <f>BC190+BE190-BG190</f>
        <v>126162</v>
      </c>
      <c r="BL190"/>
      <c r="BM190" s="455"/>
      <c r="BN190" s="455"/>
      <c r="BO190" s="455"/>
      <c r="BP190" s="455"/>
      <c r="BQ190" s="455"/>
      <c r="BR190" s="455"/>
      <c r="BS190" s="455"/>
      <c r="BT190" s="455"/>
      <c r="BU190" s="455"/>
      <c r="BV190" s="455"/>
      <c r="BW190" s="455"/>
      <c r="BX190" s="455"/>
      <c r="BY190" s="455"/>
      <c r="BZ190" s="455"/>
      <c r="CA190" s="455"/>
      <c r="CB190" s="455"/>
      <c r="CC190" s="455"/>
      <c r="CD190" s="455"/>
      <c r="CE190" s="455"/>
      <c r="CF190" s="455"/>
      <c r="CG190" s="455"/>
      <c r="CH190" s="455"/>
      <c r="CI190" s="455"/>
      <c r="CJ190" s="455"/>
      <c r="CK190" s="455"/>
      <c r="CL190" s="455"/>
      <c r="CM190" s="455"/>
      <c r="CN190" s="455"/>
      <c r="CO190" s="455"/>
      <c r="CP190" s="455"/>
      <c r="CQ190" s="455"/>
      <c r="CR190" s="455"/>
      <c r="CS190" s="455"/>
      <c r="CT190" s="455"/>
      <c r="CU190" s="455"/>
      <c r="CV190" s="455"/>
      <c r="CW190" s="455"/>
      <c r="CX190" s="455"/>
      <c r="CY190" s="455"/>
      <c r="CZ190" s="455"/>
      <c r="DA190" s="455"/>
      <c r="DB190" s="455"/>
      <c r="DC190" s="455"/>
      <c r="DD190" s="455"/>
      <c r="DE190" s="455"/>
      <c r="DF190" s="455"/>
      <c r="DG190" s="455"/>
      <c r="DH190" s="455"/>
      <c r="DI190" s="455"/>
      <c r="DJ190" s="455"/>
      <c r="DK190" s="455"/>
      <c r="DL190" s="455"/>
      <c r="DM190" s="455"/>
      <c r="DN190" s="455"/>
      <c r="DO190" s="455"/>
      <c r="DP190" s="455"/>
      <c r="DQ190" s="455"/>
      <c r="DR190" s="455"/>
      <c r="DS190" s="455"/>
      <c r="DT190" s="455"/>
      <c r="DU190" s="455"/>
      <c r="DV190" s="455"/>
    </row>
    <row r="191" s="460" customFormat="1" ht="30" customHeight="1" spans="1:126">
      <c r="A191" s="502"/>
      <c r="B191" s="124" t="s">
        <v>14</v>
      </c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 s="455"/>
      <c r="AW191" s="502"/>
      <c r="AX191" s="124" t="s">
        <v>14</v>
      </c>
      <c r="AY191" s="28"/>
      <c r="AZ191" s="471"/>
      <c r="BA191" s="522" t="s">
        <v>110</v>
      </c>
      <c r="BB191" s="534" t="s">
        <v>111</v>
      </c>
      <c r="BC191" s="535"/>
      <c r="BD191" s="536"/>
      <c r="BE191" s="536"/>
      <c r="BF191" s="536"/>
      <c r="BG191" s="536"/>
      <c r="BH191" s="535"/>
      <c r="BI191" s="535"/>
      <c r="BJ191" s="537"/>
      <c r="BK191"/>
      <c r="BL191"/>
      <c r="BM191" s="455"/>
      <c r="BN191" s="455"/>
      <c r="BO191" s="455"/>
      <c r="BP191" s="455"/>
      <c r="BQ191" s="455"/>
      <c r="BR191" s="455"/>
      <c r="BS191" s="455"/>
      <c r="BT191" s="455"/>
      <c r="BU191" s="455"/>
      <c r="BV191" s="455"/>
      <c r="BW191" s="455"/>
      <c r="BX191" s="455"/>
      <c r="BY191" s="455"/>
      <c r="BZ191" s="455"/>
      <c r="CA191" s="455"/>
      <c r="CB191" s="455"/>
      <c r="CC191" s="455"/>
      <c r="CD191" s="455"/>
      <c r="CE191" s="455"/>
      <c r="CF191" s="455"/>
      <c r="CG191" s="455"/>
      <c r="CH191" s="455"/>
      <c r="CI191" s="455"/>
      <c r="CJ191" s="455"/>
      <c r="CK191" s="455"/>
      <c r="CL191" s="455"/>
      <c r="CM191" s="455"/>
      <c r="CN191" s="455"/>
      <c r="CO191" s="455"/>
      <c r="CP191" s="455"/>
      <c r="CQ191" s="455"/>
      <c r="CR191" s="455"/>
      <c r="CS191" s="455"/>
      <c r="CT191" s="455"/>
      <c r="CU191" s="455"/>
      <c r="CV191" s="455"/>
      <c r="CW191" s="455"/>
      <c r="CX191" s="455"/>
      <c r="CY191" s="455"/>
      <c r="CZ191" s="455"/>
      <c r="DA191" s="455"/>
      <c r="DB191" s="455"/>
      <c r="DC191" s="455"/>
      <c r="DD191" s="455"/>
      <c r="DE191" s="455"/>
      <c r="DF191" s="455"/>
      <c r="DG191" s="455"/>
      <c r="DH191" s="455"/>
      <c r="DI191" s="455"/>
      <c r="DJ191" s="455"/>
      <c r="DK191" s="455"/>
      <c r="DL191" s="455"/>
      <c r="DM191" s="455"/>
      <c r="DN191" s="455"/>
      <c r="DO191" s="455"/>
      <c r="DP191" s="455"/>
      <c r="DQ191" s="455"/>
      <c r="DR191" s="455"/>
      <c r="DS191" s="455"/>
      <c r="DT191" s="455"/>
      <c r="DU191" s="455"/>
      <c r="DV191" s="455"/>
    </row>
    <row r="192" s="460" customFormat="1" ht="30" customHeight="1" spans="1:126">
      <c r="A192" s="502"/>
      <c r="B192" s="125" t="s">
        <v>15</v>
      </c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 s="455"/>
      <c r="AW192" s="502"/>
      <c r="AX192" s="125" t="s">
        <v>15</v>
      </c>
      <c r="AY192" s="28"/>
      <c r="AZ192" s="471"/>
      <c r="BA192" s="538"/>
      <c r="BB192" s="539" t="s">
        <v>106</v>
      </c>
      <c r="BC192" s="545">
        <v>70124</v>
      </c>
      <c r="BD192" s="541" t="s">
        <v>107</v>
      </c>
      <c r="BE192" s="546"/>
      <c r="BF192" s="547" t="s">
        <v>108</v>
      </c>
      <c r="BG192" s="548">
        <v>379</v>
      </c>
      <c r="BH192" s="534" t="s">
        <v>109</v>
      </c>
      <c r="BI192" s="549">
        <v>69745</v>
      </c>
      <c r="BJ192" s="550"/>
      <c r="BK192" s="455">
        <f>BC192+BE192-BG192</f>
        <v>69745</v>
      </c>
      <c r="BL192"/>
      <c r="BM192" s="455"/>
      <c r="BN192" s="455"/>
      <c r="BO192" s="455"/>
      <c r="BP192" s="455"/>
      <c r="BQ192" s="455"/>
      <c r="BR192" s="455"/>
      <c r="BS192" s="455"/>
      <c r="BT192" s="455"/>
      <c r="BU192" s="455"/>
      <c r="BV192" s="455"/>
      <c r="BW192" s="455"/>
      <c r="BX192" s="455"/>
      <c r="BY192" s="455"/>
      <c r="BZ192" s="455"/>
      <c r="CA192" s="455"/>
      <c r="CB192" s="455"/>
      <c r="CC192" s="455"/>
      <c r="CD192" s="455"/>
      <c r="CE192" s="455"/>
      <c r="CF192" s="455"/>
      <c r="CG192" s="455"/>
      <c r="CH192" s="455"/>
      <c r="CI192" s="455"/>
      <c r="CJ192" s="455"/>
      <c r="CK192" s="455"/>
      <c r="CL192" s="455"/>
      <c r="CM192" s="455"/>
      <c r="CN192" s="455"/>
      <c r="CO192" s="455"/>
      <c r="CP192" s="455"/>
      <c r="CQ192" s="455"/>
      <c r="CR192" s="455"/>
      <c r="CS192" s="455"/>
      <c r="CT192" s="455"/>
      <c r="CU192" s="455"/>
      <c r="CV192" s="455"/>
      <c r="CW192" s="455"/>
      <c r="CX192" s="455"/>
      <c r="CY192" s="455"/>
      <c r="CZ192" s="455"/>
      <c r="DA192" s="455"/>
      <c r="DB192" s="455"/>
      <c r="DC192" s="455"/>
      <c r="DD192" s="455"/>
      <c r="DE192" s="455"/>
      <c r="DF192" s="455"/>
      <c r="DG192" s="455"/>
      <c r="DH192" s="455"/>
      <c r="DI192" s="455"/>
      <c r="DJ192" s="455"/>
      <c r="DK192" s="455"/>
      <c r="DL192" s="455"/>
      <c r="DM192" s="455"/>
      <c r="DN192" s="455"/>
      <c r="DO192" s="455"/>
      <c r="DP192" s="455"/>
      <c r="DQ192" s="455"/>
      <c r="DR192" s="455"/>
      <c r="DS192" s="455"/>
      <c r="DT192" s="455"/>
      <c r="DU192" s="455"/>
      <c r="DV192" s="455"/>
    </row>
    <row r="193" s="460" customFormat="1" ht="30" customHeight="1" spans="1:126">
      <c r="A193" s="502" t="s">
        <v>112</v>
      </c>
      <c r="B193" s="49">
        <v>2025</v>
      </c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 s="455"/>
      <c r="AW193" s="502" t="s">
        <v>112</v>
      </c>
      <c r="AX193" s="49">
        <v>2025</v>
      </c>
      <c r="AY193" s="28"/>
      <c r="AZ193" s="471"/>
      <c r="BA193" s="441" t="s">
        <v>113</v>
      </c>
      <c r="BB193" s="551">
        <f>BC171</f>
        <v>80400</v>
      </c>
      <c r="BC193" s="441" t="s">
        <v>114</v>
      </c>
      <c r="BD193" s="552">
        <v>0</v>
      </c>
      <c r="BE193" s="441" t="s">
        <v>115</v>
      </c>
      <c r="BF193" s="552">
        <v>22.75</v>
      </c>
      <c r="BG193" s="553" t="s">
        <v>116</v>
      </c>
      <c r="BH193" s="552">
        <v>0</v>
      </c>
      <c r="BI193" s="441" t="s">
        <v>117</v>
      </c>
      <c r="BJ193" s="554"/>
      <c r="BK193" s="455"/>
      <c r="BL193"/>
      <c r="BM193" s="455"/>
      <c r="BN193" s="455"/>
      <c r="BO193" s="455"/>
      <c r="BP193" s="455"/>
      <c r="BQ193" s="455"/>
      <c r="BR193" s="455"/>
      <c r="BS193" s="455"/>
      <c r="BT193" s="455"/>
      <c r="BU193" s="455"/>
      <c r="BV193" s="455"/>
      <c r="BW193" s="455"/>
      <c r="BX193" s="455"/>
      <c r="BY193" s="455"/>
      <c r="BZ193" s="455"/>
      <c r="CA193" s="455"/>
      <c r="CB193" s="455"/>
      <c r="CC193" s="455"/>
      <c r="CD193" s="455"/>
      <c r="CE193" s="455"/>
      <c r="CF193" s="455"/>
      <c r="CG193" s="455"/>
      <c r="CH193" s="455"/>
      <c r="CI193" s="455"/>
      <c r="CJ193" s="455"/>
      <c r="CK193" s="455"/>
      <c r="CL193" s="455"/>
      <c r="CM193" s="455"/>
      <c r="CN193" s="455"/>
      <c r="CO193" s="455"/>
      <c r="CP193" s="455"/>
      <c r="CQ193" s="455"/>
      <c r="CR193" s="455"/>
      <c r="CS193" s="455"/>
      <c r="CT193" s="455"/>
      <c r="CU193" s="455"/>
      <c r="CV193" s="455"/>
      <c r="CW193" s="455"/>
      <c r="CX193" s="455"/>
      <c r="CY193" s="455"/>
      <c r="CZ193" s="455"/>
      <c r="DA193" s="455"/>
      <c r="DB193" s="455"/>
      <c r="DC193" s="455"/>
      <c r="DD193" s="455"/>
      <c r="DE193" s="455"/>
      <c r="DF193" s="455"/>
      <c r="DG193" s="455"/>
      <c r="DH193" s="455"/>
      <c r="DI193" s="455"/>
      <c r="DJ193" s="455"/>
      <c r="DK193" s="455"/>
      <c r="DL193" s="455"/>
      <c r="DM193" s="455"/>
      <c r="DN193" s="455"/>
      <c r="DO193" s="455"/>
      <c r="DP193" s="455"/>
      <c r="DQ193" s="455"/>
      <c r="DR193" s="455"/>
      <c r="DS193" s="455"/>
      <c r="DT193" s="455"/>
      <c r="DU193" s="455"/>
      <c r="DV193" s="455"/>
    </row>
    <row r="194" s="461" customFormat="1" ht="30" customHeight="1" spans="1:126">
      <c r="A194" s="503"/>
      <c r="B194" s="114">
        <v>2026</v>
      </c>
      <c r="C194" s="28"/>
      <c r="D194" s="28"/>
      <c r="E194" s="28"/>
      <c r="F194" s="28"/>
      <c r="G194" s="87"/>
      <c r="H194" s="28"/>
      <c r="I194" s="28"/>
      <c r="J194" s="28"/>
      <c r="K194" s="28"/>
      <c r="L194" s="28"/>
      <c r="M194" s="28"/>
      <c r="N194" s="28"/>
      <c r="O194" s="28"/>
      <c r="P194" s="28"/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/>
      <c r="AE194" s="28"/>
      <c r="AF194" s="28"/>
      <c r="AG194" s="28"/>
      <c r="AH194" s="28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 s="504"/>
      <c r="AW194" s="503"/>
      <c r="AX194" s="114">
        <v>2026</v>
      </c>
      <c r="AY194" s="87">
        <f>BH193/0.4</f>
        <v>0</v>
      </c>
      <c r="AZ194" s="555"/>
      <c r="BA194" s="471"/>
      <c r="BB194" s="471"/>
      <c r="BC194" s="471"/>
      <c r="BD194" s="471"/>
      <c r="BE194" s="471"/>
      <c r="BF194" s="471"/>
      <c r="BG194" s="471"/>
      <c r="BH194" s="455"/>
      <c r="BI194" s="455"/>
      <c r="BJ194" s="455"/>
      <c r="BK194" s="504"/>
      <c r="BL194" s="504"/>
      <c r="BM194" s="504"/>
      <c r="BN194" s="504"/>
      <c r="BO194" s="504"/>
      <c r="BP194" s="504"/>
      <c r="BQ194" s="504"/>
      <c r="BR194" s="504"/>
      <c r="BS194" s="504"/>
      <c r="BT194" s="504"/>
      <c r="BU194" s="504"/>
      <c r="BV194" s="504"/>
      <c r="BW194" s="504"/>
      <c r="BX194" s="504"/>
      <c r="BY194" s="504"/>
      <c r="BZ194" s="504"/>
      <c r="CA194" s="504"/>
      <c r="CB194" s="504"/>
      <c r="CC194" s="504"/>
      <c r="CD194" s="504"/>
      <c r="CE194" s="504"/>
      <c r="CF194" s="504"/>
      <c r="CG194" s="504"/>
      <c r="CH194" s="504"/>
      <c r="CI194" s="504"/>
      <c r="CJ194" s="504"/>
      <c r="CK194" s="504"/>
      <c r="CL194" s="504"/>
      <c r="CM194" s="504"/>
      <c r="CN194" s="504"/>
      <c r="CO194" s="504"/>
      <c r="CP194" s="504"/>
      <c r="CQ194" s="504"/>
      <c r="CR194" s="504"/>
      <c r="CS194" s="504"/>
      <c r="CT194" s="504"/>
      <c r="CU194" s="504"/>
      <c r="CV194" s="504"/>
      <c r="CW194" s="504"/>
      <c r="CX194" s="504"/>
      <c r="CY194" s="504"/>
      <c r="CZ194" s="504"/>
      <c r="DA194" s="504"/>
      <c r="DB194" s="504"/>
      <c r="DC194" s="504"/>
      <c r="DD194" s="504"/>
      <c r="DE194" s="504"/>
      <c r="DF194" s="504"/>
      <c r="DG194" s="504"/>
      <c r="DH194" s="504"/>
      <c r="DI194" s="504"/>
      <c r="DJ194" s="504"/>
      <c r="DK194" s="504"/>
      <c r="DL194" s="504"/>
      <c r="DM194" s="504"/>
      <c r="DN194" s="504"/>
      <c r="DO194" s="504"/>
      <c r="DP194" s="504"/>
      <c r="DQ194" s="504"/>
      <c r="DR194" s="504"/>
      <c r="DS194" s="504"/>
      <c r="DT194" s="504"/>
      <c r="DU194" s="504"/>
      <c r="DV194" s="504"/>
    </row>
    <row r="195" s="460" customFormat="1" ht="30" customHeight="1" spans="1:126">
      <c r="A195" s="502"/>
      <c r="B195" s="117" t="s">
        <v>13</v>
      </c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 s="455"/>
      <c r="AW195" s="502"/>
      <c r="AX195" s="117" t="s">
        <v>13</v>
      </c>
      <c r="AY195" s="28"/>
      <c r="AZ195" s="471"/>
      <c r="BA195" s="471"/>
      <c r="BB195" s="471"/>
      <c r="BC195" s="471"/>
      <c r="BD195" s="471"/>
      <c r="BE195" s="471"/>
      <c r="BF195" s="471"/>
      <c r="BG195" s="471"/>
      <c r="BH195" s="455"/>
      <c r="BI195" s="455"/>
      <c r="BJ195" s="455"/>
      <c r="BK195" s="455"/>
      <c r="BL195" s="455"/>
      <c r="BM195" s="455"/>
      <c r="BN195" s="455"/>
      <c r="BO195" s="455"/>
      <c r="BP195" s="455"/>
      <c r="BQ195" s="455"/>
      <c r="BR195" s="455"/>
      <c r="BS195" s="455"/>
      <c r="BT195" s="455"/>
      <c r="BU195" s="455"/>
      <c r="BV195" s="455"/>
      <c r="BW195" s="455"/>
      <c r="BX195" s="455"/>
      <c r="BY195" s="455"/>
      <c r="BZ195" s="455"/>
      <c r="CA195" s="455"/>
      <c r="CB195" s="455"/>
      <c r="CC195" s="455"/>
      <c r="CD195" s="455"/>
      <c r="CE195" s="455"/>
      <c r="CF195" s="455"/>
      <c r="CG195" s="455"/>
      <c r="CH195" s="455"/>
      <c r="CI195" s="455"/>
      <c r="CJ195" s="455"/>
      <c r="CK195" s="455"/>
      <c r="CL195" s="455"/>
      <c r="CM195" s="455"/>
      <c r="CN195" s="455"/>
      <c r="CO195" s="455"/>
      <c r="CP195" s="455"/>
      <c r="CQ195" s="455"/>
      <c r="CR195" s="455"/>
      <c r="CS195" s="455"/>
      <c r="CT195" s="455"/>
      <c r="CU195" s="455"/>
      <c r="CV195" s="455"/>
      <c r="CW195" s="455"/>
      <c r="CX195" s="455"/>
      <c r="CY195" s="455"/>
      <c r="CZ195" s="455"/>
      <c r="DA195" s="455"/>
      <c r="DB195" s="455"/>
      <c r="DC195" s="455"/>
      <c r="DD195" s="455"/>
      <c r="DE195" s="455"/>
      <c r="DF195" s="455"/>
      <c r="DG195" s="455"/>
      <c r="DH195" s="455"/>
      <c r="DI195" s="455"/>
      <c r="DJ195" s="455"/>
      <c r="DK195" s="455"/>
      <c r="DL195" s="455"/>
      <c r="DM195" s="455"/>
      <c r="DN195" s="455"/>
      <c r="DO195" s="455"/>
      <c r="DP195" s="455"/>
      <c r="DQ195" s="455"/>
      <c r="DR195" s="455"/>
      <c r="DS195" s="455"/>
      <c r="DT195" s="455"/>
      <c r="DU195" s="455"/>
      <c r="DV195" s="455"/>
    </row>
    <row r="196" s="460" customFormat="1" ht="30" customHeight="1" spans="1:126">
      <c r="A196" s="502"/>
      <c r="B196" s="124" t="s">
        <v>14</v>
      </c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 s="455"/>
      <c r="AW196" s="502"/>
      <c r="AX196" s="124" t="s">
        <v>14</v>
      </c>
      <c r="AY196" s="28"/>
      <c r="AZ196" s="471"/>
      <c r="BA196" s="471"/>
      <c r="BB196" s="471"/>
      <c r="BC196" s="471"/>
      <c r="BD196" s="471"/>
      <c r="BE196" s="471"/>
      <c r="BF196" s="471"/>
      <c r="BG196" s="471"/>
      <c r="BH196" s="455"/>
      <c r="BI196" s="455"/>
      <c r="BJ196" s="455"/>
      <c r="BK196" s="455"/>
      <c r="BL196" s="455"/>
      <c r="BM196" s="455"/>
      <c r="BN196" s="455"/>
      <c r="BO196" s="455"/>
      <c r="BP196" s="455"/>
      <c r="BQ196" s="455"/>
      <c r="BR196" s="455"/>
      <c r="BS196" s="455"/>
      <c r="BT196" s="455"/>
      <c r="BU196" s="455"/>
      <c r="BV196" s="455"/>
      <c r="BW196" s="455"/>
      <c r="BX196" s="455"/>
      <c r="BY196" s="455"/>
      <c r="BZ196" s="455"/>
      <c r="CA196" s="455"/>
      <c r="CB196" s="455"/>
      <c r="CC196" s="455"/>
      <c r="CD196" s="455"/>
      <c r="CE196" s="455"/>
      <c r="CF196" s="455"/>
      <c r="CG196" s="455"/>
      <c r="CH196" s="455"/>
      <c r="CI196" s="455"/>
      <c r="CJ196" s="455"/>
      <c r="CK196" s="455"/>
      <c r="CL196" s="455"/>
      <c r="CM196" s="455"/>
      <c r="CN196" s="455"/>
      <c r="CO196" s="455"/>
      <c r="CP196" s="455"/>
      <c r="CQ196" s="455"/>
      <c r="CR196" s="455"/>
      <c r="CS196" s="455"/>
      <c r="CT196" s="455"/>
      <c r="CU196" s="455"/>
      <c r="CV196" s="455"/>
      <c r="CW196" s="455"/>
      <c r="CX196" s="455"/>
      <c r="CY196" s="455"/>
      <c r="CZ196" s="455"/>
      <c r="DA196" s="455"/>
      <c r="DB196" s="455"/>
      <c r="DC196" s="455"/>
      <c r="DD196" s="455"/>
      <c r="DE196" s="455"/>
      <c r="DF196" s="455"/>
      <c r="DG196" s="455"/>
      <c r="DH196" s="455"/>
      <c r="DI196" s="455"/>
      <c r="DJ196" s="455"/>
      <c r="DK196" s="455"/>
      <c r="DL196" s="455"/>
      <c r="DM196" s="455"/>
      <c r="DN196" s="455"/>
      <c r="DO196" s="455"/>
      <c r="DP196" s="455"/>
      <c r="DQ196" s="455"/>
      <c r="DR196" s="455"/>
      <c r="DS196" s="455"/>
      <c r="DT196" s="455"/>
      <c r="DU196" s="455"/>
      <c r="DV196" s="455"/>
    </row>
    <row r="197" s="460" customFormat="1" ht="30" customHeight="1" spans="1:126">
      <c r="A197" s="502"/>
      <c r="B197" s="125" t="s">
        <v>15</v>
      </c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 s="455"/>
      <c r="AW197" s="502"/>
      <c r="AX197" s="125" t="s">
        <v>15</v>
      </c>
      <c r="AY197" s="28"/>
      <c r="AZ197" s="471"/>
      <c r="BA197" s="471"/>
      <c r="BB197" s="471"/>
      <c r="BC197" s="471"/>
      <c r="BD197" s="471"/>
      <c r="BE197" s="471"/>
      <c r="BF197" s="471"/>
      <c r="BG197" s="471"/>
      <c r="BH197" s="455"/>
      <c r="BI197" s="455"/>
      <c r="BJ197" s="455"/>
      <c r="BK197" s="455"/>
      <c r="BL197" s="455"/>
      <c r="BM197" s="455"/>
      <c r="BN197" s="455"/>
      <c r="BO197" s="455"/>
      <c r="BP197" s="455"/>
      <c r="BQ197" s="455"/>
      <c r="BR197" s="455"/>
      <c r="BS197" s="455"/>
      <c r="BT197" s="455"/>
      <c r="BU197" s="455"/>
      <c r="BV197" s="455"/>
      <c r="BW197" s="455"/>
      <c r="BX197" s="455"/>
      <c r="BY197" s="455"/>
      <c r="BZ197" s="455"/>
      <c r="CA197" s="455"/>
      <c r="CB197" s="455"/>
      <c r="CC197" s="455"/>
      <c r="CD197" s="455"/>
      <c r="CE197" s="455"/>
      <c r="CF197" s="455"/>
      <c r="CG197" s="455"/>
      <c r="CH197" s="455"/>
      <c r="CI197" s="455"/>
      <c r="CJ197" s="455"/>
      <c r="CK197" s="455"/>
      <c r="CL197" s="455"/>
      <c r="CM197" s="455"/>
      <c r="CN197" s="455"/>
      <c r="CO197" s="455"/>
      <c r="CP197" s="455"/>
      <c r="CQ197" s="455"/>
      <c r="CR197" s="455"/>
      <c r="CS197" s="455"/>
      <c r="CT197" s="455"/>
      <c r="CU197" s="455"/>
      <c r="CV197" s="455"/>
      <c r="CW197" s="455"/>
      <c r="CX197" s="455"/>
      <c r="CY197" s="455"/>
      <c r="CZ197" s="455"/>
      <c r="DA197" s="455"/>
      <c r="DB197" s="455"/>
      <c r="DC197" s="455"/>
      <c r="DD197" s="455"/>
      <c r="DE197" s="455"/>
      <c r="DF197" s="455"/>
      <c r="DG197" s="455"/>
      <c r="DH197" s="455"/>
      <c r="DI197" s="455"/>
      <c r="DJ197" s="455"/>
      <c r="DK197" s="455"/>
      <c r="DL197" s="455"/>
      <c r="DM197" s="455"/>
      <c r="DN197" s="455"/>
      <c r="DO197" s="455"/>
      <c r="DP197" s="455"/>
      <c r="DQ197" s="455"/>
      <c r="DR197" s="455"/>
      <c r="DS197" s="455"/>
      <c r="DT197" s="455"/>
      <c r="DU197" s="455"/>
      <c r="DV197" s="455"/>
    </row>
    <row r="198" s="460" customFormat="1" ht="30" customHeight="1" spans="1:126">
      <c r="A198" s="556" t="s">
        <v>118</v>
      </c>
      <c r="B198" s="49">
        <v>2025</v>
      </c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 s="455"/>
      <c r="AW198" s="556" t="s">
        <v>118</v>
      </c>
      <c r="AX198" s="49">
        <v>2025</v>
      </c>
      <c r="AY198" s="28"/>
      <c r="AZ198" s="471"/>
      <c r="BA198" s="471"/>
      <c r="BB198" s="471"/>
      <c r="BC198" s="471"/>
      <c r="BD198" s="471"/>
      <c r="BE198" s="471"/>
      <c r="BF198" s="471"/>
      <c r="BG198" s="471"/>
      <c r="BH198" s="455"/>
      <c r="BI198" s="455"/>
      <c r="BJ198" s="455"/>
      <c r="BK198" s="455"/>
      <c r="BL198" s="455"/>
      <c r="BM198" s="455"/>
      <c r="BN198" s="455"/>
      <c r="BO198" s="455"/>
      <c r="BP198" s="455"/>
      <c r="BQ198" s="455"/>
      <c r="BR198" s="455"/>
      <c r="BS198" s="455"/>
      <c r="BT198" s="455"/>
      <c r="BU198" s="455"/>
      <c r="BV198" s="455"/>
      <c r="BW198" s="455"/>
      <c r="BX198" s="455"/>
      <c r="BY198" s="455"/>
      <c r="BZ198" s="455"/>
      <c r="CA198" s="455"/>
      <c r="CB198" s="455"/>
      <c r="CC198" s="455"/>
      <c r="CD198" s="455"/>
      <c r="CE198" s="455"/>
      <c r="CF198" s="455"/>
      <c r="CG198" s="455"/>
      <c r="CH198" s="455"/>
      <c r="CI198" s="455"/>
      <c r="CJ198" s="455"/>
      <c r="CK198" s="455"/>
      <c r="CL198" s="455"/>
      <c r="CM198" s="455"/>
      <c r="CN198" s="455"/>
      <c r="CO198" s="455"/>
      <c r="CP198" s="455"/>
      <c r="CQ198" s="455"/>
      <c r="CR198" s="455"/>
      <c r="CS198" s="455"/>
      <c r="CT198" s="455"/>
      <c r="CU198" s="455"/>
      <c r="CV198" s="455"/>
      <c r="CW198" s="455"/>
      <c r="CX198" s="455"/>
      <c r="CY198" s="455"/>
      <c r="CZ198" s="455"/>
      <c r="DA198" s="455"/>
      <c r="DB198" s="455"/>
      <c r="DC198" s="455"/>
      <c r="DD198" s="455"/>
      <c r="DE198" s="455"/>
      <c r="DF198" s="455"/>
      <c r="DG198" s="455"/>
      <c r="DH198" s="455"/>
      <c r="DI198" s="455"/>
      <c r="DJ198" s="455"/>
      <c r="DK198" s="455"/>
      <c r="DL198" s="455"/>
      <c r="DM198" s="455"/>
      <c r="DN198" s="455"/>
      <c r="DO198" s="455"/>
      <c r="DP198" s="455"/>
      <c r="DQ198" s="455"/>
      <c r="DR198" s="455"/>
      <c r="DS198" s="455"/>
      <c r="DT198" s="455"/>
      <c r="DU198" s="455"/>
      <c r="DV198" s="455"/>
    </row>
    <row r="199" s="460" customFormat="1" ht="30" customHeight="1" spans="1:126">
      <c r="A199" s="502"/>
      <c r="B199" s="155">
        <v>2026</v>
      </c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 s="455"/>
      <c r="AW199" s="502"/>
      <c r="AX199" s="155">
        <v>2026</v>
      </c>
      <c r="AY199" s="28"/>
      <c r="AZ199" s="471"/>
      <c r="BA199" s="555"/>
      <c r="BB199" s="555"/>
      <c r="BC199" s="555"/>
      <c r="BD199" s="555"/>
      <c r="BE199" s="555"/>
      <c r="BF199" s="555"/>
      <c r="BG199" s="555"/>
      <c r="BH199" s="504"/>
      <c r="BI199" s="504"/>
      <c r="BJ199" s="504"/>
      <c r="BK199" s="455"/>
      <c r="BL199" s="455"/>
      <c r="BM199" s="455"/>
      <c r="BN199" s="455"/>
      <c r="BO199" s="455"/>
      <c r="BP199" s="455"/>
      <c r="BQ199" s="455"/>
      <c r="BR199" s="455"/>
      <c r="BS199" s="455"/>
      <c r="BT199" s="455"/>
      <c r="BU199" s="455"/>
      <c r="BV199" s="455"/>
      <c r="BW199" s="455"/>
      <c r="BX199" s="455"/>
      <c r="BY199" s="455"/>
      <c r="BZ199" s="455"/>
      <c r="CA199" s="455"/>
      <c r="CB199" s="455"/>
      <c r="CC199" s="455"/>
      <c r="CD199" s="455"/>
      <c r="CE199" s="455"/>
      <c r="CF199" s="455"/>
      <c r="CG199" s="455"/>
      <c r="CH199" s="455"/>
      <c r="CI199" s="455"/>
      <c r="CJ199" s="455"/>
      <c r="CK199" s="455"/>
      <c r="CL199" s="455"/>
      <c r="CM199" s="455"/>
      <c r="CN199" s="455"/>
      <c r="CO199" s="455"/>
      <c r="CP199" s="455"/>
      <c r="CQ199" s="455"/>
      <c r="CR199" s="455"/>
      <c r="CS199" s="455"/>
      <c r="CT199" s="455"/>
      <c r="CU199" s="455"/>
      <c r="CV199" s="455"/>
      <c r="CW199" s="455"/>
      <c r="CX199" s="455"/>
      <c r="CY199" s="455"/>
      <c r="CZ199" s="455"/>
      <c r="DA199" s="455"/>
      <c r="DB199" s="455"/>
      <c r="DC199" s="455"/>
      <c r="DD199" s="455"/>
      <c r="DE199" s="455"/>
      <c r="DF199" s="455"/>
      <c r="DG199" s="455"/>
      <c r="DH199" s="455"/>
      <c r="DI199" s="455"/>
      <c r="DJ199" s="455"/>
      <c r="DK199" s="455"/>
      <c r="DL199" s="455"/>
      <c r="DM199" s="455"/>
      <c r="DN199" s="455"/>
      <c r="DO199" s="455"/>
      <c r="DP199" s="455"/>
      <c r="DQ199" s="455"/>
      <c r="DR199" s="455"/>
      <c r="DS199" s="455"/>
      <c r="DT199" s="455"/>
      <c r="DU199" s="455"/>
      <c r="DV199" s="455"/>
    </row>
    <row r="200" s="460" customFormat="1" ht="30" customHeight="1" spans="1:126">
      <c r="A200" s="502"/>
      <c r="B200" s="117" t="s">
        <v>13</v>
      </c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 s="455"/>
      <c r="AW200" s="502"/>
      <c r="AX200" s="117" t="s">
        <v>13</v>
      </c>
      <c r="AY200" s="28"/>
      <c r="AZ200" s="471"/>
      <c r="BA200" s="471"/>
      <c r="BB200" s="471"/>
      <c r="BC200" s="471"/>
      <c r="BD200" s="471"/>
      <c r="BE200" s="471"/>
      <c r="BF200" s="471"/>
      <c r="BG200" s="471"/>
      <c r="BH200" s="455"/>
      <c r="BI200" s="455"/>
      <c r="BJ200" s="455"/>
      <c r="BK200" s="455"/>
      <c r="BL200" s="455"/>
      <c r="BM200" s="455"/>
      <c r="BN200" s="455"/>
      <c r="BO200" s="455"/>
      <c r="BP200" s="455"/>
      <c r="BQ200" s="455"/>
      <c r="BR200" s="455"/>
      <c r="BS200" s="455"/>
      <c r="BT200" s="455"/>
      <c r="BU200" s="455"/>
      <c r="BV200" s="455"/>
      <c r="BW200" s="455"/>
      <c r="BX200" s="455"/>
      <c r="BY200" s="455"/>
      <c r="BZ200" s="455"/>
      <c r="CA200" s="455"/>
      <c r="CB200" s="455"/>
      <c r="CC200" s="455"/>
      <c r="CD200" s="455"/>
      <c r="CE200" s="455"/>
      <c r="CF200" s="455"/>
      <c r="CG200" s="455"/>
      <c r="CH200" s="455"/>
      <c r="CI200" s="455"/>
      <c r="CJ200" s="455"/>
      <c r="CK200" s="455"/>
      <c r="CL200" s="455"/>
      <c r="CM200" s="455"/>
      <c r="CN200" s="455"/>
      <c r="CO200" s="455"/>
      <c r="CP200" s="455"/>
      <c r="CQ200" s="455"/>
      <c r="CR200" s="455"/>
      <c r="CS200" s="455"/>
      <c r="CT200" s="455"/>
      <c r="CU200" s="455"/>
      <c r="CV200" s="455"/>
      <c r="CW200" s="455"/>
      <c r="CX200" s="455"/>
      <c r="CY200" s="455"/>
      <c r="CZ200" s="455"/>
      <c r="DA200" s="455"/>
      <c r="DB200" s="455"/>
      <c r="DC200" s="455"/>
      <c r="DD200" s="455"/>
      <c r="DE200" s="455"/>
      <c r="DF200" s="455"/>
      <c r="DG200" s="455"/>
      <c r="DH200" s="455"/>
      <c r="DI200" s="455"/>
      <c r="DJ200" s="455"/>
      <c r="DK200" s="455"/>
      <c r="DL200" s="455"/>
      <c r="DM200" s="455"/>
      <c r="DN200" s="455"/>
      <c r="DO200" s="455"/>
      <c r="DP200" s="455"/>
      <c r="DQ200" s="455"/>
      <c r="DR200" s="455"/>
      <c r="DS200" s="455"/>
      <c r="DT200" s="455"/>
      <c r="DU200" s="455"/>
      <c r="DV200" s="455"/>
    </row>
    <row r="201" s="460" customFormat="1" ht="30" customHeight="1" spans="1:126">
      <c r="A201" s="502"/>
      <c r="B201" s="124" t="s">
        <v>14</v>
      </c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 s="455"/>
      <c r="AW201" s="502"/>
      <c r="AX201" s="124" t="s">
        <v>14</v>
      </c>
      <c r="AY201" s="28"/>
      <c r="AZ201" s="471"/>
      <c r="BA201" s="471"/>
      <c r="BB201" s="471"/>
      <c r="BC201" s="471"/>
      <c r="BD201" s="471"/>
      <c r="BE201" s="471"/>
      <c r="BF201" s="471"/>
      <c r="BG201" s="471"/>
      <c r="BH201" s="455"/>
      <c r="BI201" s="455"/>
      <c r="BJ201" s="455"/>
      <c r="BK201" s="455"/>
      <c r="BL201" s="455"/>
      <c r="BM201" s="455"/>
      <c r="BN201" s="455"/>
      <c r="BO201" s="455"/>
      <c r="BP201" s="455"/>
      <c r="BQ201" s="455"/>
      <c r="BR201" s="455"/>
      <c r="BS201" s="455"/>
      <c r="BT201" s="455"/>
      <c r="BU201" s="455"/>
      <c r="BV201" s="455"/>
      <c r="BW201" s="455"/>
      <c r="BX201" s="455"/>
      <c r="BY201" s="455"/>
      <c r="BZ201" s="455"/>
      <c r="CA201" s="455"/>
      <c r="CB201" s="455"/>
      <c r="CC201" s="455"/>
      <c r="CD201" s="455"/>
      <c r="CE201" s="455"/>
      <c r="CF201" s="455"/>
      <c r="CG201" s="455"/>
      <c r="CH201" s="455"/>
      <c r="CI201" s="455"/>
      <c r="CJ201" s="455"/>
      <c r="CK201" s="455"/>
      <c r="CL201" s="455"/>
      <c r="CM201" s="455"/>
      <c r="CN201" s="455"/>
      <c r="CO201" s="455"/>
      <c r="CP201" s="455"/>
      <c r="CQ201" s="455"/>
      <c r="CR201" s="455"/>
      <c r="CS201" s="455"/>
      <c r="CT201" s="455"/>
      <c r="CU201" s="455"/>
      <c r="CV201" s="455"/>
      <c r="CW201" s="455"/>
      <c r="CX201" s="455"/>
      <c r="CY201" s="455"/>
      <c r="CZ201" s="455"/>
      <c r="DA201" s="455"/>
      <c r="DB201" s="455"/>
      <c r="DC201" s="455"/>
      <c r="DD201" s="455"/>
      <c r="DE201" s="455"/>
      <c r="DF201" s="455"/>
      <c r="DG201" s="455"/>
      <c r="DH201" s="455"/>
      <c r="DI201" s="455"/>
      <c r="DJ201" s="455"/>
      <c r="DK201" s="455"/>
      <c r="DL201" s="455"/>
      <c r="DM201" s="455"/>
      <c r="DN201" s="455"/>
      <c r="DO201" s="455"/>
      <c r="DP201" s="455"/>
      <c r="DQ201" s="455"/>
      <c r="DR201" s="455"/>
      <c r="DS201" s="455"/>
      <c r="DT201" s="455"/>
      <c r="DU201" s="455"/>
      <c r="DV201" s="455"/>
    </row>
    <row r="202" s="460" customFormat="1" ht="30" customHeight="1" spans="1:126">
      <c r="A202" s="502"/>
      <c r="B202" s="125" t="s">
        <v>15</v>
      </c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 s="455"/>
      <c r="AW202" s="502"/>
      <c r="AX202" s="125" t="s">
        <v>15</v>
      </c>
      <c r="AY202" s="28"/>
      <c r="AZ202" s="471"/>
      <c r="BA202" s="471"/>
      <c r="BB202" s="471"/>
      <c r="BC202" s="471"/>
      <c r="BD202" s="471"/>
      <c r="BE202" s="471"/>
      <c r="BF202" s="471"/>
      <c r="BG202" s="471"/>
      <c r="BH202" s="455"/>
      <c r="BI202" s="455"/>
      <c r="BJ202" s="455"/>
      <c r="BK202" s="455"/>
      <c r="BL202" s="455"/>
      <c r="BM202" s="455"/>
      <c r="BN202" s="455"/>
      <c r="BO202" s="455"/>
      <c r="BP202" s="455"/>
      <c r="BQ202" s="455"/>
      <c r="BR202" s="455"/>
      <c r="BS202" s="455"/>
      <c r="BT202" s="455"/>
      <c r="BU202" s="455"/>
      <c r="BV202" s="455"/>
      <c r="BW202" s="455"/>
      <c r="BX202" s="455"/>
      <c r="BY202" s="455"/>
      <c r="BZ202" s="455"/>
      <c r="CA202" s="455"/>
      <c r="CB202" s="455"/>
      <c r="CC202" s="455"/>
      <c r="CD202" s="455"/>
      <c r="CE202" s="455"/>
      <c r="CF202" s="455"/>
      <c r="CG202" s="455"/>
      <c r="CH202" s="455"/>
      <c r="CI202" s="455"/>
      <c r="CJ202" s="455"/>
      <c r="CK202" s="455"/>
      <c r="CL202" s="455"/>
      <c r="CM202" s="455"/>
      <c r="CN202" s="455"/>
      <c r="CO202" s="455"/>
      <c r="CP202" s="455"/>
      <c r="CQ202" s="455"/>
      <c r="CR202" s="455"/>
      <c r="CS202" s="455"/>
      <c r="CT202" s="455"/>
      <c r="CU202" s="455"/>
      <c r="CV202" s="455"/>
      <c r="CW202" s="455"/>
      <c r="CX202" s="455"/>
      <c r="CY202" s="455"/>
      <c r="CZ202" s="455"/>
      <c r="DA202" s="455"/>
      <c r="DB202" s="455"/>
      <c r="DC202" s="455"/>
      <c r="DD202" s="455"/>
      <c r="DE202" s="455"/>
      <c r="DF202" s="455"/>
      <c r="DG202" s="455"/>
      <c r="DH202" s="455"/>
      <c r="DI202" s="455"/>
      <c r="DJ202" s="455"/>
      <c r="DK202" s="455"/>
      <c r="DL202" s="455"/>
      <c r="DM202" s="455"/>
      <c r="DN202" s="455"/>
      <c r="DO202" s="455"/>
      <c r="DP202" s="455"/>
      <c r="DQ202" s="455"/>
      <c r="DR202" s="455"/>
      <c r="DS202" s="455"/>
      <c r="DT202" s="455"/>
      <c r="DU202" s="455"/>
      <c r="DV202" s="455"/>
    </row>
    <row r="203" s="460" customFormat="1" ht="30" customHeight="1" spans="1:126">
      <c r="A203" s="502" t="s">
        <v>119</v>
      </c>
      <c r="B203" s="49">
        <v>2025</v>
      </c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 s="455"/>
      <c r="AW203" s="502" t="s">
        <v>119</v>
      </c>
      <c r="AX203" s="49">
        <v>2025</v>
      </c>
      <c r="AY203" s="28"/>
      <c r="AZ203" s="471"/>
      <c r="BA203"/>
      <c r="BB203"/>
      <c r="BC203"/>
      <c r="BD203"/>
      <c r="BE203"/>
      <c r="BF203"/>
      <c r="BG203"/>
      <c r="BH203"/>
      <c r="BI203"/>
      <c r="BJ203"/>
      <c r="BK203" s="455"/>
      <c r="BL203" s="455"/>
      <c r="BM203" s="455"/>
      <c r="BN203" s="455"/>
      <c r="BO203" s="455"/>
      <c r="BP203" s="455"/>
      <c r="BQ203" s="455"/>
      <c r="BR203" s="455"/>
      <c r="BS203" s="455"/>
      <c r="BT203" s="455"/>
      <c r="BU203" s="455"/>
      <c r="BV203" s="455"/>
      <c r="BW203" s="455"/>
      <c r="BX203" s="455"/>
      <c r="BY203" s="455"/>
      <c r="BZ203" s="455"/>
      <c r="CA203" s="455"/>
      <c r="CB203" s="455"/>
      <c r="CC203" s="455"/>
      <c r="CD203" s="455"/>
      <c r="CE203" s="455"/>
      <c r="CF203" s="455"/>
      <c r="CG203" s="455"/>
      <c r="CH203" s="455"/>
      <c r="CI203" s="455"/>
      <c r="CJ203" s="455"/>
      <c r="CK203" s="455"/>
      <c r="CL203" s="455"/>
      <c r="CM203" s="455"/>
      <c r="CN203" s="455"/>
      <c r="CO203" s="455"/>
      <c r="CP203" s="455"/>
      <c r="CQ203" s="455"/>
      <c r="CR203" s="455"/>
      <c r="CS203" s="455"/>
      <c r="CT203" s="455"/>
      <c r="CU203" s="455"/>
      <c r="CV203" s="455"/>
      <c r="CW203" s="455"/>
      <c r="CX203" s="455"/>
      <c r="CY203" s="455"/>
      <c r="CZ203" s="455"/>
      <c r="DA203" s="455"/>
      <c r="DB203" s="455"/>
      <c r="DC203" s="455"/>
      <c r="DD203" s="455"/>
      <c r="DE203" s="455"/>
      <c r="DF203" s="455"/>
      <c r="DG203" s="455"/>
      <c r="DH203" s="455"/>
      <c r="DI203" s="455"/>
      <c r="DJ203" s="455"/>
      <c r="DK203" s="455"/>
      <c r="DL203" s="455"/>
      <c r="DM203" s="455"/>
      <c r="DN203" s="455"/>
      <c r="DO203" s="455"/>
      <c r="DP203" s="455"/>
      <c r="DQ203" s="455"/>
      <c r="DR203" s="455"/>
      <c r="DS203" s="455"/>
      <c r="DT203" s="455"/>
      <c r="DU203" s="455"/>
      <c r="DV203" s="455"/>
    </row>
    <row r="204" s="461" customFormat="1" ht="30" customHeight="1" spans="1:126">
      <c r="A204" s="503"/>
      <c r="B204" s="114">
        <v>2026</v>
      </c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/>
      <c r="AE204" s="28"/>
      <c r="AF204" s="28"/>
      <c r="AG204" s="28"/>
      <c r="AH204" s="28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 s="504"/>
      <c r="AW204" s="503"/>
      <c r="AX204" s="114">
        <v>2026</v>
      </c>
      <c r="AY204" s="28">
        <f>BG190</f>
        <v>0</v>
      </c>
      <c r="AZ204" s="555"/>
      <c r="BA204" s="557"/>
      <c r="BB204" s="557"/>
      <c r="BC204" s="471"/>
      <c r="BD204" s="471"/>
      <c r="BE204" s="471"/>
      <c r="BF204" s="471"/>
      <c r="BG204" s="471"/>
      <c r="BH204" s="455"/>
      <c r="BI204" s="455"/>
      <c r="BJ204" s="455"/>
      <c r="BK204" s="504"/>
      <c r="BL204" s="504"/>
      <c r="BM204" s="504"/>
      <c r="BN204" s="504"/>
      <c r="BO204" s="504"/>
      <c r="BP204" s="504"/>
      <c r="BQ204" s="504"/>
      <c r="BR204" s="504"/>
      <c r="BS204" s="504"/>
      <c r="BT204" s="504"/>
      <c r="BU204" s="504"/>
      <c r="BV204" s="504"/>
      <c r="BW204" s="504"/>
      <c r="BX204" s="504"/>
      <c r="BY204" s="504"/>
      <c r="BZ204" s="504"/>
      <c r="CA204" s="504"/>
      <c r="CB204" s="504"/>
      <c r="CC204" s="504"/>
      <c r="CD204" s="504"/>
      <c r="CE204" s="504"/>
      <c r="CF204" s="504"/>
      <c r="CG204" s="504"/>
      <c r="CH204" s="504"/>
      <c r="CI204" s="504"/>
      <c r="CJ204" s="504"/>
      <c r="CK204" s="504"/>
      <c r="CL204" s="504"/>
      <c r="CM204" s="504"/>
      <c r="CN204" s="504"/>
      <c r="CO204" s="504"/>
      <c r="CP204" s="504"/>
      <c r="CQ204" s="504"/>
      <c r="CR204" s="504"/>
      <c r="CS204" s="504"/>
      <c r="CT204" s="504"/>
      <c r="CU204" s="504"/>
      <c r="CV204" s="504"/>
      <c r="CW204" s="504"/>
      <c r="CX204" s="504"/>
      <c r="CY204" s="504"/>
      <c r="CZ204" s="504"/>
      <c r="DA204" s="504"/>
      <c r="DB204" s="504"/>
      <c r="DC204" s="504"/>
      <c r="DD204" s="504"/>
      <c r="DE204" s="504"/>
      <c r="DF204" s="504"/>
      <c r="DG204" s="504"/>
      <c r="DH204" s="504"/>
      <c r="DI204" s="504"/>
      <c r="DJ204" s="504"/>
      <c r="DK204" s="504"/>
      <c r="DL204" s="504"/>
      <c r="DM204" s="504"/>
      <c r="DN204" s="504"/>
      <c r="DO204" s="504"/>
      <c r="DP204" s="504"/>
      <c r="DQ204" s="504"/>
      <c r="DR204" s="504"/>
      <c r="DS204" s="504"/>
      <c r="DT204" s="504"/>
      <c r="DU204" s="504"/>
      <c r="DV204" s="504"/>
    </row>
    <row r="205" s="460" customFormat="1" ht="30" customHeight="1" spans="1:126">
      <c r="A205" s="558"/>
      <c r="B205" s="117" t="s">
        <v>13</v>
      </c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 s="455"/>
      <c r="AW205" s="558"/>
      <c r="AX205" s="117" t="s">
        <v>13</v>
      </c>
      <c r="AY205" s="28"/>
      <c r="AZ205" s="471"/>
      <c r="BA205" s="557"/>
      <c r="BB205" s="557"/>
      <c r="BC205" s="471"/>
      <c r="BD205" s="471"/>
      <c r="BE205" s="471"/>
      <c r="BF205" s="471"/>
      <c r="BG205" s="471"/>
      <c r="BH205" s="455"/>
      <c r="BI205" s="455"/>
      <c r="BJ205" s="455"/>
      <c r="BK205" s="455"/>
      <c r="BL205" s="455"/>
      <c r="BM205" s="455"/>
      <c r="BN205" s="455"/>
      <c r="BO205" s="455"/>
      <c r="BP205" s="455"/>
      <c r="BQ205" s="455"/>
      <c r="BR205" s="455"/>
      <c r="BS205" s="455"/>
      <c r="BT205" s="455"/>
      <c r="BU205" s="455"/>
      <c r="BV205" s="455"/>
      <c r="BW205" s="455"/>
      <c r="BX205" s="455"/>
      <c r="BY205" s="455"/>
      <c r="BZ205" s="455"/>
      <c r="CA205" s="455"/>
      <c r="CB205" s="455"/>
      <c r="CC205" s="455"/>
      <c r="CD205" s="455"/>
      <c r="CE205" s="455"/>
      <c r="CF205" s="455"/>
      <c r="CG205" s="455"/>
      <c r="CH205" s="455"/>
      <c r="CI205" s="455"/>
      <c r="CJ205" s="455"/>
      <c r="CK205" s="455"/>
      <c r="CL205" s="455"/>
      <c r="CM205" s="455"/>
      <c r="CN205" s="455"/>
      <c r="CO205" s="455"/>
      <c r="CP205" s="455"/>
      <c r="CQ205" s="455"/>
      <c r="CR205" s="455"/>
      <c r="CS205" s="455"/>
      <c r="CT205" s="455"/>
      <c r="CU205" s="455"/>
      <c r="CV205" s="455"/>
      <c r="CW205" s="455"/>
      <c r="CX205" s="455"/>
      <c r="CY205" s="455"/>
      <c r="CZ205" s="455"/>
      <c r="DA205" s="455"/>
      <c r="DB205" s="455"/>
      <c r="DC205" s="455"/>
      <c r="DD205" s="455"/>
      <c r="DE205" s="455"/>
      <c r="DF205" s="455"/>
      <c r="DG205" s="455"/>
      <c r="DH205" s="455"/>
      <c r="DI205" s="455"/>
      <c r="DJ205" s="455"/>
      <c r="DK205" s="455"/>
      <c r="DL205" s="455"/>
      <c r="DM205" s="455"/>
      <c r="DN205" s="455"/>
      <c r="DO205" s="455"/>
      <c r="DP205" s="455"/>
      <c r="DQ205" s="455"/>
      <c r="DR205" s="455"/>
      <c r="DS205" s="455"/>
      <c r="DT205" s="455"/>
      <c r="DU205" s="455"/>
      <c r="DV205" s="455"/>
    </row>
    <row r="206" s="460" customFormat="1" ht="30" customHeight="1" spans="1:126">
      <c r="A206" s="502"/>
      <c r="B206" s="124" t="s">
        <v>14</v>
      </c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 s="455"/>
      <c r="AW206" s="502"/>
      <c r="AX206" s="124" t="s">
        <v>14</v>
      </c>
      <c r="AY206" s="28"/>
      <c r="AZ206" s="471"/>
      <c r="BA206" s="557"/>
      <c r="BB206" s="557"/>
      <c r="BC206" s="471"/>
      <c r="BD206" s="471"/>
      <c r="BE206" s="471"/>
      <c r="BF206" s="471"/>
      <c r="BG206" s="471"/>
      <c r="BH206" s="455"/>
      <c r="BI206" s="455"/>
      <c r="BJ206" s="455"/>
      <c r="BK206" s="455"/>
      <c r="BL206" s="455"/>
      <c r="BM206" s="455"/>
      <c r="BN206" s="455"/>
      <c r="BO206" s="455"/>
      <c r="BP206" s="455"/>
      <c r="BQ206" s="455"/>
      <c r="BR206" s="455"/>
      <c r="BS206" s="455"/>
      <c r="BT206" s="455"/>
      <c r="BU206" s="455"/>
      <c r="BV206" s="455"/>
      <c r="BW206" s="455"/>
      <c r="BX206" s="455"/>
      <c r="BY206" s="455"/>
      <c r="BZ206" s="455"/>
      <c r="CA206" s="455"/>
      <c r="CB206" s="455"/>
      <c r="CC206" s="455"/>
      <c r="CD206" s="455"/>
      <c r="CE206" s="455"/>
      <c r="CF206" s="455"/>
      <c r="CG206" s="455"/>
      <c r="CH206" s="455"/>
      <c r="CI206" s="455"/>
      <c r="CJ206" s="455"/>
      <c r="CK206" s="455"/>
      <c r="CL206" s="455"/>
      <c r="CM206" s="455"/>
      <c r="CN206" s="455"/>
      <c r="CO206" s="455"/>
      <c r="CP206" s="455"/>
      <c r="CQ206" s="455"/>
      <c r="CR206" s="455"/>
      <c r="CS206" s="455"/>
      <c r="CT206" s="455"/>
      <c r="CU206" s="455"/>
      <c r="CV206" s="455"/>
      <c r="CW206" s="455"/>
      <c r="CX206" s="455"/>
      <c r="CY206" s="455"/>
      <c r="CZ206" s="455"/>
      <c r="DA206" s="455"/>
      <c r="DB206" s="455"/>
      <c r="DC206" s="455"/>
      <c r="DD206" s="455"/>
      <c r="DE206" s="455"/>
      <c r="DF206" s="455"/>
      <c r="DG206" s="455"/>
      <c r="DH206" s="455"/>
      <c r="DI206" s="455"/>
      <c r="DJ206" s="455"/>
      <c r="DK206" s="455"/>
      <c r="DL206" s="455"/>
      <c r="DM206" s="455"/>
      <c r="DN206" s="455"/>
      <c r="DO206" s="455"/>
      <c r="DP206" s="455"/>
      <c r="DQ206" s="455"/>
      <c r="DR206" s="455"/>
      <c r="DS206" s="455"/>
      <c r="DT206" s="455"/>
      <c r="DU206" s="455"/>
      <c r="DV206" s="455"/>
    </row>
    <row r="207" s="460" customFormat="1" ht="30" customHeight="1" spans="1:126">
      <c r="A207" s="502"/>
      <c r="B207" s="125" t="s">
        <v>15</v>
      </c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 s="455"/>
      <c r="AW207" s="502"/>
      <c r="AX207" s="125" t="s">
        <v>15</v>
      </c>
      <c r="AY207" s="28"/>
      <c r="AZ207" s="471"/>
      <c r="BA207" s="557"/>
      <c r="BB207" s="557"/>
      <c r="BC207" s="471"/>
      <c r="BD207" s="471"/>
      <c r="BE207" s="471"/>
      <c r="BF207" s="471"/>
      <c r="BG207" s="471"/>
      <c r="BH207" s="455"/>
      <c r="BI207" s="455"/>
      <c r="BJ207" s="455"/>
      <c r="BK207" s="455"/>
      <c r="BL207" s="455"/>
      <c r="BM207" s="455"/>
      <c r="BN207" s="455"/>
      <c r="BO207" s="455"/>
      <c r="BP207" s="455"/>
      <c r="BQ207" s="455"/>
      <c r="BR207" s="455"/>
      <c r="BS207" s="455"/>
      <c r="BT207" s="455"/>
      <c r="BU207" s="455"/>
      <c r="BV207" s="455"/>
      <c r="BW207" s="455"/>
      <c r="BX207" s="455"/>
      <c r="BY207" s="455"/>
      <c r="BZ207" s="455"/>
      <c r="CA207" s="455"/>
      <c r="CB207" s="455"/>
      <c r="CC207" s="455"/>
      <c r="CD207" s="455"/>
      <c r="CE207" s="455"/>
      <c r="CF207" s="455"/>
      <c r="CG207" s="455"/>
      <c r="CH207" s="455"/>
      <c r="CI207" s="455"/>
      <c r="CJ207" s="455"/>
      <c r="CK207" s="455"/>
      <c r="CL207" s="455"/>
      <c r="CM207" s="455"/>
      <c r="CN207" s="455"/>
      <c r="CO207" s="455"/>
      <c r="CP207" s="455"/>
      <c r="CQ207" s="455"/>
      <c r="CR207" s="455"/>
      <c r="CS207" s="455"/>
      <c r="CT207" s="455"/>
      <c r="CU207" s="455"/>
      <c r="CV207" s="455"/>
      <c r="CW207" s="455"/>
      <c r="CX207" s="455"/>
      <c r="CY207" s="455"/>
      <c r="CZ207" s="455"/>
      <c r="DA207" s="455"/>
      <c r="DB207" s="455"/>
      <c r="DC207" s="455"/>
      <c r="DD207" s="455"/>
      <c r="DE207" s="455"/>
      <c r="DF207" s="455"/>
      <c r="DG207" s="455"/>
      <c r="DH207" s="455"/>
      <c r="DI207" s="455"/>
      <c r="DJ207" s="455"/>
      <c r="DK207" s="455"/>
      <c r="DL207" s="455"/>
      <c r="DM207" s="455"/>
      <c r="DN207" s="455"/>
      <c r="DO207" s="455"/>
      <c r="DP207" s="455"/>
      <c r="DQ207" s="455"/>
      <c r="DR207" s="455"/>
      <c r="DS207" s="455"/>
      <c r="DT207" s="455"/>
      <c r="DU207" s="455"/>
      <c r="DV207" s="455"/>
    </row>
    <row r="208" s="460" customFormat="1" ht="30" customHeight="1" spans="1:126">
      <c r="A208" s="502" t="s">
        <v>120</v>
      </c>
      <c r="B208" s="149">
        <v>2025</v>
      </c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 s="455"/>
      <c r="AW208" s="502" t="s">
        <v>120</v>
      </c>
      <c r="AX208" s="149">
        <v>2025</v>
      </c>
      <c r="AY208" s="28"/>
      <c r="AZ208" s="471"/>
      <c r="BA208" s="557"/>
      <c r="BB208" s="557"/>
      <c r="BC208" s="471"/>
      <c r="BD208" s="471"/>
      <c r="BE208" s="471"/>
      <c r="BF208" s="471"/>
      <c r="BG208" s="471"/>
      <c r="BH208" s="455"/>
      <c r="BI208" s="455"/>
      <c r="BJ208" s="455"/>
      <c r="BK208" s="455"/>
      <c r="BL208" s="455"/>
      <c r="BM208" s="455"/>
      <c r="BN208" s="455"/>
      <c r="BO208" s="455"/>
      <c r="BP208" s="455"/>
      <c r="BQ208" s="455"/>
      <c r="BR208" s="455"/>
      <c r="BS208" s="455"/>
      <c r="BT208" s="455"/>
      <c r="BU208" s="455"/>
      <c r="BV208" s="455"/>
      <c r="BW208" s="455"/>
      <c r="BX208" s="455"/>
      <c r="BY208" s="455"/>
      <c r="BZ208" s="455"/>
      <c r="CA208" s="455"/>
      <c r="CB208" s="455"/>
      <c r="CC208" s="455"/>
      <c r="CD208" s="455"/>
      <c r="CE208" s="455"/>
      <c r="CF208" s="455"/>
      <c r="CG208" s="455"/>
      <c r="CH208" s="455"/>
      <c r="CI208" s="455"/>
      <c r="CJ208" s="455"/>
      <c r="CK208" s="455"/>
      <c r="CL208" s="455"/>
      <c r="CM208" s="455"/>
      <c r="CN208" s="455"/>
      <c r="CO208" s="455"/>
      <c r="CP208" s="455"/>
      <c r="CQ208" s="455"/>
      <c r="CR208" s="455"/>
      <c r="CS208" s="455"/>
      <c r="CT208" s="455"/>
      <c r="CU208" s="455"/>
      <c r="CV208" s="455"/>
      <c r="CW208" s="455"/>
      <c r="CX208" s="455"/>
      <c r="CY208" s="455"/>
      <c r="CZ208" s="455"/>
      <c r="DA208" s="455"/>
      <c r="DB208" s="455"/>
      <c r="DC208" s="455"/>
      <c r="DD208" s="455"/>
      <c r="DE208" s="455"/>
      <c r="DF208" s="455"/>
      <c r="DG208" s="455"/>
      <c r="DH208" s="455"/>
      <c r="DI208" s="455"/>
      <c r="DJ208" s="455"/>
      <c r="DK208" s="455"/>
      <c r="DL208" s="455"/>
      <c r="DM208" s="455"/>
      <c r="DN208" s="455"/>
      <c r="DO208" s="455"/>
      <c r="DP208" s="455"/>
      <c r="DQ208" s="455"/>
      <c r="DR208" s="455"/>
      <c r="DS208" s="455"/>
      <c r="DT208" s="455"/>
      <c r="DU208" s="455"/>
      <c r="DV208" s="455"/>
    </row>
    <row r="209" s="460" customFormat="1" ht="30" customHeight="1" spans="1:126">
      <c r="A209" s="502"/>
      <c r="B209" s="150">
        <v>2026</v>
      </c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  <c r="AD209" s="165"/>
      <c r="AE209" s="165"/>
      <c r="AF209" s="165"/>
      <c r="AG209" s="165"/>
      <c r="AH209" s="165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 s="559"/>
      <c r="AW209" s="502"/>
      <c r="AX209" s="150">
        <v>2026</v>
      </c>
      <c r="AY209" s="165"/>
      <c r="AZ209" s="557"/>
      <c r="BA209" s="557"/>
      <c r="BB209" s="557"/>
      <c r="BC209" s="555"/>
      <c r="BD209" s="555"/>
      <c r="BE209" s="555"/>
      <c r="BF209" s="555"/>
      <c r="BG209" s="555"/>
      <c r="BH209" s="504"/>
      <c r="BI209" s="504"/>
      <c r="BJ209" s="504"/>
      <c r="BK209" s="455"/>
      <c r="BL209" s="455"/>
      <c r="BM209" s="455"/>
      <c r="BN209" s="455"/>
      <c r="BO209" s="455"/>
      <c r="BP209" s="455"/>
      <c r="BQ209" s="455"/>
      <c r="BR209" s="455"/>
      <c r="BS209" s="455"/>
      <c r="BT209" s="455"/>
      <c r="BU209" s="455"/>
      <c r="BV209" s="455"/>
      <c r="BW209" s="455"/>
      <c r="BX209" s="455"/>
      <c r="BY209" s="455"/>
      <c r="BZ209" s="455"/>
      <c r="CA209" s="455"/>
      <c r="CB209" s="455"/>
      <c r="CC209" s="455"/>
      <c r="CD209" s="455"/>
      <c r="CE209" s="455"/>
      <c r="CF209" s="455"/>
      <c r="CG209" s="455"/>
      <c r="CH209" s="455"/>
      <c r="CI209" s="455"/>
      <c r="CJ209" s="455"/>
      <c r="CK209" s="455"/>
      <c r="CL209" s="455"/>
      <c r="CM209" s="455"/>
      <c r="CN209" s="455"/>
      <c r="CO209" s="455"/>
      <c r="CP209" s="455"/>
      <c r="CQ209" s="455"/>
      <c r="CR209" s="455"/>
      <c r="CS209" s="455"/>
      <c r="CT209" s="455"/>
      <c r="CU209" s="455"/>
      <c r="CV209" s="455"/>
      <c r="CW209" s="455"/>
      <c r="CX209" s="455"/>
      <c r="CY209" s="455"/>
      <c r="CZ209" s="455"/>
      <c r="DA209" s="455"/>
      <c r="DB209" s="455"/>
      <c r="DC209" s="455"/>
      <c r="DD209" s="455"/>
      <c r="DE209" s="455"/>
      <c r="DF209" s="455"/>
      <c r="DG209" s="455"/>
      <c r="DH209" s="455"/>
      <c r="DI209" s="455"/>
      <c r="DJ209" s="455"/>
      <c r="DK209" s="455"/>
      <c r="DL209" s="455"/>
      <c r="DM209" s="455"/>
      <c r="DN209" s="455"/>
      <c r="DO209" s="455"/>
      <c r="DP209" s="455"/>
      <c r="DQ209" s="455"/>
      <c r="DR209" s="455"/>
      <c r="DS209" s="455"/>
      <c r="DT209" s="455"/>
      <c r="DU209" s="455"/>
      <c r="DV209" s="455"/>
    </row>
    <row r="210" s="460" customFormat="1" ht="30" customHeight="1" spans="1:126">
      <c r="A210" s="502"/>
      <c r="B210" s="141" t="s">
        <v>13</v>
      </c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 s="559"/>
      <c r="AW210" s="502"/>
      <c r="AX210" s="141" t="s">
        <v>13</v>
      </c>
      <c r="AY210" s="28"/>
      <c r="AZ210" s="557"/>
      <c r="BA210" s="471"/>
      <c r="BB210" s="471"/>
      <c r="BC210" s="471"/>
      <c r="BD210" s="471"/>
      <c r="BE210" s="471"/>
      <c r="BF210" s="471"/>
      <c r="BG210" s="471"/>
      <c r="BH210" s="455"/>
      <c r="BI210" s="455"/>
      <c r="BJ210" s="455"/>
      <c r="BK210" s="455"/>
      <c r="BL210" s="455"/>
      <c r="BM210" s="455"/>
      <c r="BN210" s="455"/>
      <c r="BO210" s="455"/>
      <c r="BP210" s="455"/>
      <c r="BQ210" s="455"/>
      <c r="BR210" s="455"/>
      <c r="BS210" s="455"/>
      <c r="BT210" s="455"/>
      <c r="BU210" s="455"/>
      <c r="BV210" s="455"/>
      <c r="BW210" s="455"/>
      <c r="BX210" s="455"/>
      <c r="BY210" s="455"/>
      <c r="BZ210" s="455"/>
      <c r="CA210" s="455"/>
      <c r="CB210" s="455"/>
      <c r="CC210" s="455"/>
      <c r="CD210" s="455"/>
      <c r="CE210" s="455"/>
      <c r="CF210" s="455"/>
      <c r="CG210" s="455"/>
      <c r="CH210" s="455"/>
      <c r="CI210" s="455"/>
      <c r="CJ210" s="455"/>
      <c r="CK210" s="455"/>
      <c r="CL210" s="455"/>
      <c r="CM210" s="455"/>
      <c r="CN210" s="455"/>
      <c r="CO210" s="455"/>
      <c r="CP210" s="455"/>
      <c r="CQ210" s="455"/>
      <c r="CR210" s="455"/>
      <c r="CS210" s="455"/>
      <c r="CT210" s="455"/>
      <c r="CU210" s="455"/>
      <c r="CV210" s="455"/>
      <c r="CW210" s="455"/>
      <c r="CX210" s="455"/>
      <c r="CY210" s="455"/>
      <c r="CZ210" s="455"/>
      <c r="DA210" s="455"/>
      <c r="DB210" s="455"/>
      <c r="DC210" s="455"/>
      <c r="DD210" s="455"/>
      <c r="DE210" s="455"/>
      <c r="DF210" s="455"/>
      <c r="DG210" s="455"/>
      <c r="DH210" s="455"/>
      <c r="DI210" s="455"/>
      <c r="DJ210" s="455"/>
      <c r="DK210" s="455"/>
      <c r="DL210" s="455"/>
      <c r="DM210" s="455"/>
      <c r="DN210" s="455"/>
      <c r="DO210" s="455"/>
      <c r="DP210" s="455"/>
      <c r="DQ210" s="455"/>
      <c r="DR210" s="455"/>
      <c r="DS210" s="455"/>
      <c r="DT210" s="455"/>
      <c r="DU210" s="455"/>
      <c r="DV210" s="455"/>
    </row>
    <row r="211" s="460" customFormat="1" ht="30" customHeight="1" spans="1:126">
      <c r="A211" s="502"/>
      <c r="B211" s="124" t="s">
        <v>14</v>
      </c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 s="559"/>
      <c r="AW211" s="502"/>
      <c r="AX211" s="124" t="s">
        <v>14</v>
      </c>
      <c r="AY211" s="165"/>
      <c r="AZ211" s="557"/>
      <c r="BA211" s="471"/>
      <c r="BB211" s="471"/>
      <c r="BC211" s="471"/>
      <c r="BD211" s="471"/>
      <c r="BE211" s="471"/>
      <c r="BF211" s="471"/>
      <c r="BG211" s="471"/>
      <c r="BH211" s="455"/>
      <c r="BI211" s="455"/>
      <c r="BJ211" s="455"/>
      <c r="BK211" s="455"/>
      <c r="BL211" s="455"/>
      <c r="BM211" s="455"/>
      <c r="BN211" s="455"/>
      <c r="BO211" s="455"/>
      <c r="BP211" s="455"/>
      <c r="BQ211" s="455"/>
      <c r="BR211" s="455"/>
      <c r="BS211" s="455"/>
      <c r="BT211" s="455"/>
      <c r="BU211" s="455"/>
      <c r="BV211" s="455"/>
      <c r="BW211" s="455"/>
      <c r="BX211" s="455"/>
      <c r="BY211" s="455"/>
      <c r="BZ211" s="455"/>
      <c r="CA211" s="455"/>
      <c r="CB211" s="455"/>
      <c r="CC211" s="455"/>
      <c r="CD211" s="455"/>
      <c r="CE211" s="455"/>
      <c r="CF211" s="455"/>
      <c r="CG211" s="455"/>
      <c r="CH211" s="455"/>
      <c r="CI211" s="455"/>
      <c r="CJ211" s="455"/>
      <c r="CK211" s="455"/>
      <c r="CL211" s="455"/>
      <c r="CM211" s="455"/>
      <c r="CN211" s="455"/>
      <c r="CO211" s="455"/>
      <c r="CP211" s="455"/>
      <c r="CQ211" s="455"/>
      <c r="CR211" s="455"/>
      <c r="CS211" s="455"/>
      <c r="CT211" s="455"/>
      <c r="CU211" s="455"/>
      <c r="CV211" s="455"/>
      <c r="CW211" s="455"/>
      <c r="CX211" s="455"/>
      <c r="CY211" s="455"/>
      <c r="CZ211" s="455"/>
      <c r="DA211" s="455"/>
      <c r="DB211" s="455"/>
      <c r="DC211" s="455"/>
      <c r="DD211" s="455"/>
      <c r="DE211" s="455"/>
      <c r="DF211" s="455"/>
      <c r="DG211" s="455"/>
      <c r="DH211" s="455"/>
      <c r="DI211" s="455"/>
      <c r="DJ211" s="455"/>
      <c r="DK211" s="455"/>
      <c r="DL211" s="455"/>
      <c r="DM211" s="455"/>
      <c r="DN211" s="455"/>
      <c r="DO211" s="455"/>
      <c r="DP211" s="455"/>
      <c r="DQ211" s="455"/>
      <c r="DR211" s="455"/>
      <c r="DS211" s="455"/>
      <c r="DT211" s="455"/>
      <c r="DU211" s="455"/>
      <c r="DV211" s="455"/>
    </row>
    <row r="212" s="460" customFormat="1" ht="30" customHeight="1" spans="1:126">
      <c r="A212" s="502"/>
      <c r="B212" s="125" t="s">
        <v>15</v>
      </c>
      <c r="C212" s="165"/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  <c r="AE212" s="165"/>
      <c r="AF212" s="165"/>
      <c r="AG212" s="165"/>
      <c r="AH212" s="165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 s="559"/>
      <c r="AW212" s="502"/>
      <c r="AX212" s="125" t="s">
        <v>15</v>
      </c>
      <c r="AY212" s="165"/>
      <c r="AZ212" s="557"/>
      <c r="BA212" s="471"/>
      <c r="BB212" s="471"/>
      <c r="BC212" s="471"/>
      <c r="BD212" s="471"/>
      <c r="BE212" s="471"/>
      <c r="BF212" s="471"/>
      <c r="BG212" s="471"/>
      <c r="BH212" s="455"/>
      <c r="BI212" s="455"/>
      <c r="BJ212" s="455"/>
      <c r="BK212" s="455"/>
      <c r="BL212" s="455"/>
      <c r="BM212" s="455"/>
      <c r="BN212" s="455"/>
      <c r="BO212" s="455"/>
      <c r="BP212" s="455"/>
      <c r="BQ212" s="455"/>
      <c r="BR212" s="455"/>
      <c r="BS212" s="455"/>
      <c r="BT212" s="455"/>
      <c r="BU212" s="455"/>
      <c r="BV212" s="455"/>
      <c r="BW212" s="455"/>
      <c r="BX212" s="455"/>
      <c r="BY212" s="455"/>
      <c r="BZ212" s="455"/>
      <c r="CA212" s="455"/>
      <c r="CB212" s="455"/>
      <c r="CC212" s="455"/>
      <c r="CD212" s="455"/>
      <c r="CE212" s="455"/>
      <c r="CF212" s="455"/>
      <c r="CG212" s="455"/>
      <c r="CH212" s="455"/>
      <c r="CI212" s="455"/>
      <c r="CJ212" s="455"/>
      <c r="CK212" s="455"/>
      <c r="CL212" s="455"/>
      <c r="CM212" s="455"/>
      <c r="CN212" s="455"/>
      <c r="CO212" s="455"/>
      <c r="CP212" s="455"/>
      <c r="CQ212" s="455"/>
      <c r="CR212" s="455"/>
      <c r="CS212" s="455"/>
      <c r="CT212" s="455"/>
      <c r="CU212" s="455"/>
      <c r="CV212" s="455"/>
      <c r="CW212" s="455"/>
      <c r="CX212" s="455"/>
      <c r="CY212" s="455"/>
      <c r="CZ212" s="455"/>
      <c r="DA212" s="455"/>
      <c r="DB212" s="455"/>
      <c r="DC212" s="455"/>
      <c r="DD212" s="455"/>
      <c r="DE212" s="455"/>
      <c r="DF212" s="455"/>
      <c r="DG212" s="455"/>
      <c r="DH212" s="455"/>
      <c r="DI212" s="455"/>
      <c r="DJ212" s="455"/>
      <c r="DK212" s="455"/>
      <c r="DL212" s="455"/>
      <c r="DM212" s="455"/>
      <c r="DN212" s="455"/>
      <c r="DO212" s="455"/>
      <c r="DP212" s="455"/>
      <c r="DQ212" s="455"/>
      <c r="DR212" s="455"/>
      <c r="DS212" s="455"/>
      <c r="DT212" s="455"/>
      <c r="DU212" s="455"/>
      <c r="DV212" s="455"/>
    </row>
    <row r="213" s="460" customFormat="1" ht="30" customHeight="1" spans="1:126">
      <c r="A213" s="502" t="s">
        <v>121</v>
      </c>
      <c r="B213" s="49">
        <v>2025</v>
      </c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  <c r="AD213" s="165"/>
      <c r="AE213" s="165"/>
      <c r="AF213" s="165"/>
      <c r="AG213" s="165"/>
      <c r="AH213" s="165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 s="559"/>
      <c r="AW213" s="502" t="s">
        <v>121</v>
      </c>
      <c r="AX213" s="49">
        <v>2025</v>
      </c>
      <c r="AY213" s="165"/>
      <c r="AZ213" s="557"/>
      <c r="BA213" s="555"/>
      <c r="BB213" s="555"/>
      <c r="BC213" s="555"/>
      <c r="BD213" s="555"/>
      <c r="BE213" s="555"/>
      <c r="BF213" s="555"/>
      <c r="BG213" s="555"/>
      <c r="BH213" s="504"/>
      <c r="BI213" s="504"/>
      <c r="BJ213" s="504"/>
      <c r="BK213" s="455"/>
      <c r="BL213" s="455"/>
      <c r="BM213" s="455"/>
      <c r="BN213" s="455"/>
      <c r="BO213" s="455"/>
      <c r="BP213" s="455"/>
      <c r="BQ213" s="455"/>
      <c r="BR213" s="455"/>
      <c r="BS213" s="455"/>
      <c r="BT213" s="455"/>
      <c r="BU213" s="455"/>
      <c r="BV213" s="455"/>
      <c r="BW213" s="455"/>
      <c r="BX213" s="455"/>
      <c r="BY213" s="455"/>
      <c r="BZ213" s="455"/>
      <c r="CA213" s="455"/>
      <c r="CB213" s="455"/>
      <c r="CC213" s="455"/>
      <c r="CD213" s="455"/>
      <c r="CE213" s="455"/>
      <c r="CF213" s="455"/>
      <c r="CG213" s="455"/>
      <c r="CH213" s="455"/>
      <c r="CI213" s="455"/>
      <c r="CJ213" s="455"/>
      <c r="CK213" s="455"/>
      <c r="CL213" s="455"/>
      <c r="CM213" s="455"/>
      <c r="CN213" s="455"/>
      <c r="CO213" s="455"/>
      <c r="CP213" s="455"/>
      <c r="CQ213" s="455"/>
      <c r="CR213" s="455"/>
      <c r="CS213" s="455"/>
      <c r="CT213" s="455"/>
      <c r="CU213" s="455"/>
      <c r="CV213" s="455"/>
      <c r="CW213" s="455"/>
      <c r="CX213" s="455"/>
      <c r="CY213" s="455"/>
      <c r="CZ213" s="455"/>
      <c r="DA213" s="455"/>
      <c r="DB213" s="455"/>
      <c r="DC213" s="455"/>
      <c r="DD213" s="455"/>
      <c r="DE213" s="455"/>
      <c r="DF213" s="455"/>
      <c r="DG213" s="455"/>
      <c r="DH213" s="455"/>
      <c r="DI213" s="455"/>
      <c r="DJ213" s="455"/>
      <c r="DK213" s="455"/>
      <c r="DL213" s="455"/>
      <c r="DM213" s="455"/>
      <c r="DN213" s="455"/>
      <c r="DO213" s="455"/>
      <c r="DP213" s="455"/>
      <c r="DQ213" s="455"/>
      <c r="DR213" s="455"/>
      <c r="DS213" s="455"/>
      <c r="DT213" s="455"/>
      <c r="DU213" s="455"/>
      <c r="DV213" s="455"/>
    </row>
    <row r="214" s="461" customFormat="1" ht="30" customHeight="1" spans="1:126">
      <c r="A214" s="503"/>
      <c r="B214" s="114">
        <v>2026</v>
      </c>
      <c r="C214" s="560"/>
      <c r="D214" s="384"/>
      <c r="E214" s="384"/>
      <c r="F214" s="384"/>
      <c r="G214" s="418"/>
      <c r="H214" s="384"/>
      <c r="I214" s="384"/>
      <c r="J214" s="384"/>
      <c r="K214" s="384"/>
      <c r="L214" s="384"/>
      <c r="M214" s="384"/>
      <c r="N214" s="384"/>
      <c r="O214" s="384"/>
      <c r="P214" s="384"/>
      <c r="Q214" s="384">
        <v>0</v>
      </c>
      <c r="R214" s="384">
        <v>0</v>
      </c>
      <c r="S214" s="384">
        <v>0</v>
      </c>
      <c r="T214" s="384">
        <v>0</v>
      </c>
      <c r="U214" s="384">
        <v>0</v>
      </c>
      <c r="V214" s="384">
        <v>0</v>
      </c>
      <c r="W214" s="384">
        <v>0</v>
      </c>
      <c r="X214" s="384">
        <v>0</v>
      </c>
      <c r="Y214" s="384">
        <v>0</v>
      </c>
      <c r="Z214" s="384">
        <v>0</v>
      </c>
      <c r="AA214" s="384">
        <v>0</v>
      </c>
      <c r="AB214" s="384">
        <v>0</v>
      </c>
      <c r="AC214" s="384">
        <v>0</v>
      </c>
      <c r="AD214" s="384"/>
      <c r="AE214" s="384"/>
      <c r="AF214" s="384"/>
      <c r="AG214" s="384"/>
      <c r="AH214" s="38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 s="559"/>
      <c r="AW214" s="503"/>
      <c r="AX214" s="114">
        <v>2026</v>
      </c>
      <c r="AY214" s="418">
        <f>BD193*1000</f>
        <v>0</v>
      </c>
      <c r="AZ214" s="557"/>
      <c r="BA214" s="555"/>
      <c r="BB214" s="555"/>
      <c r="BC214" s="555"/>
      <c r="BD214" s="555"/>
      <c r="BE214" s="555"/>
      <c r="BF214" s="555"/>
      <c r="BG214" s="555"/>
      <c r="BH214" s="504"/>
      <c r="BI214" s="504"/>
      <c r="BJ214" s="504"/>
      <c r="BK214" s="504"/>
      <c r="BL214" s="504"/>
      <c r="BM214" s="504"/>
      <c r="BN214" s="504"/>
      <c r="BO214" s="504"/>
      <c r="BP214" s="504"/>
      <c r="BQ214" s="504"/>
      <c r="BR214" s="504"/>
      <c r="BS214" s="504"/>
      <c r="BT214" s="504"/>
      <c r="BU214" s="504"/>
      <c r="BV214" s="504"/>
      <c r="BW214" s="504"/>
      <c r="BX214" s="504"/>
      <c r="BY214" s="504"/>
      <c r="BZ214" s="504"/>
      <c r="CA214" s="504"/>
      <c r="CB214" s="504"/>
      <c r="CC214" s="504"/>
      <c r="CD214" s="504"/>
      <c r="CE214" s="504"/>
      <c r="CF214" s="504"/>
      <c r="CG214" s="504"/>
      <c r="CH214" s="504"/>
      <c r="CI214" s="504"/>
      <c r="CJ214" s="504"/>
      <c r="CK214" s="504"/>
      <c r="CL214" s="504"/>
      <c r="CM214" s="504"/>
      <c r="CN214" s="504"/>
      <c r="CO214" s="504"/>
      <c r="CP214" s="504"/>
      <c r="CQ214" s="504"/>
      <c r="CR214" s="504"/>
      <c r="CS214" s="504"/>
      <c r="CT214" s="504"/>
      <c r="CU214" s="504"/>
      <c r="CV214" s="504"/>
      <c r="CW214" s="504"/>
      <c r="CX214" s="504"/>
      <c r="CY214" s="504"/>
      <c r="CZ214" s="504"/>
      <c r="DA214" s="504"/>
      <c r="DB214" s="504"/>
      <c r="DC214" s="504"/>
      <c r="DD214" s="504"/>
      <c r="DE214" s="504"/>
      <c r="DF214" s="504"/>
      <c r="DG214" s="504"/>
      <c r="DH214" s="504"/>
      <c r="DI214" s="504"/>
      <c r="DJ214" s="504"/>
      <c r="DK214" s="504"/>
      <c r="DL214" s="504"/>
      <c r="DM214" s="504"/>
      <c r="DN214" s="504"/>
      <c r="DO214" s="504"/>
      <c r="DP214" s="504"/>
      <c r="DQ214" s="504"/>
      <c r="DR214" s="504"/>
      <c r="DS214" s="504"/>
      <c r="DT214" s="504"/>
      <c r="DU214" s="504"/>
      <c r="DV214" s="504"/>
    </row>
    <row r="215" s="460" customFormat="1" ht="30" customHeight="1" spans="1:126">
      <c r="A215" s="502"/>
      <c r="B215" s="117" t="s">
        <v>13</v>
      </c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 s="455"/>
      <c r="AW215" s="502"/>
      <c r="AX215" s="117" t="s">
        <v>13</v>
      </c>
      <c r="AY215" s="28"/>
      <c r="AZ215" s="471"/>
      <c r="BA215" s="471"/>
      <c r="BB215" s="471"/>
      <c r="BC215" s="471"/>
      <c r="BD215" s="471"/>
      <c r="BE215" s="471"/>
      <c r="BF215" s="471"/>
      <c r="BG215" s="471"/>
      <c r="BH215" s="455"/>
      <c r="BI215" s="455"/>
      <c r="BJ215" s="455"/>
      <c r="BK215" s="455"/>
      <c r="BL215" s="455"/>
      <c r="BM215" s="455"/>
      <c r="BN215" s="455"/>
      <c r="BO215" s="455"/>
      <c r="BP215" s="455"/>
      <c r="BQ215" s="455"/>
      <c r="BR215" s="455"/>
      <c r="BS215" s="455"/>
      <c r="BT215" s="455"/>
      <c r="BU215" s="455"/>
      <c r="BV215" s="455"/>
      <c r="BW215" s="455"/>
      <c r="BX215" s="455"/>
      <c r="BY215" s="455"/>
      <c r="BZ215" s="455"/>
      <c r="CA215" s="455"/>
      <c r="CB215" s="455"/>
      <c r="CC215" s="455"/>
      <c r="CD215" s="455"/>
      <c r="CE215" s="455"/>
      <c r="CF215" s="455"/>
      <c r="CG215" s="455"/>
      <c r="CH215" s="455"/>
      <c r="CI215" s="455"/>
      <c r="CJ215" s="455"/>
      <c r="CK215" s="455"/>
      <c r="CL215" s="455"/>
      <c r="CM215" s="455"/>
      <c r="CN215" s="455"/>
      <c r="CO215" s="455"/>
      <c r="CP215" s="455"/>
      <c r="CQ215" s="455"/>
      <c r="CR215" s="455"/>
      <c r="CS215" s="455"/>
      <c r="CT215" s="455"/>
      <c r="CU215" s="455"/>
      <c r="CV215" s="455"/>
      <c r="CW215" s="455"/>
      <c r="CX215" s="455"/>
      <c r="CY215" s="455"/>
      <c r="CZ215" s="455"/>
      <c r="DA215" s="455"/>
      <c r="DB215" s="455"/>
      <c r="DC215" s="455"/>
      <c r="DD215" s="455"/>
      <c r="DE215" s="455"/>
      <c r="DF215" s="455"/>
      <c r="DG215" s="455"/>
      <c r="DH215" s="455"/>
      <c r="DI215" s="455"/>
      <c r="DJ215" s="455"/>
      <c r="DK215" s="455"/>
      <c r="DL215" s="455"/>
      <c r="DM215" s="455"/>
      <c r="DN215" s="455"/>
      <c r="DO215" s="455"/>
      <c r="DP215" s="455"/>
      <c r="DQ215" s="455"/>
      <c r="DR215" s="455"/>
      <c r="DS215" s="455"/>
      <c r="DT215" s="455"/>
      <c r="DU215" s="455"/>
      <c r="DV215" s="455"/>
    </row>
    <row r="216" s="460" customFormat="1" ht="30" customHeight="1" spans="1:126">
      <c r="A216" s="502"/>
      <c r="B216" s="124" t="s">
        <v>14</v>
      </c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 s="455"/>
      <c r="AW216" s="502"/>
      <c r="AX216" s="124" t="s">
        <v>14</v>
      </c>
      <c r="AY216" s="28"/>
      <c r="AZ216" s="471"/>
      <c r="BA216" s="471"/>
      <c r="BB216" s="471"/>
      <c r="BC216" s="471"/>
      <c r="BD216" s="471"/>
      <c r="BE216" s="471"/>
      <c r="BF216" s="471"/>
      <c r="BG216" s="471"/>
      <c r="BH216" s="455"/>
      <c r="BI216" s="455"/>
      <c r="BJ216" s="455"/>
      <c r="BK216" s="455"/>
      <c r="BL216" s="455"/>
      <c r="BM216" s="455"/>
      <c r="BN216" s="455"/>
      <c r="BO216" s="455"/>
      <c r="BP216" s="455"/>
      <c r="BQ216" s="455"/>
      <c r="BR216" s="455"/>
      <c r="BS216" s="455"/>
      <c r="BT216" s="455"/>
      <c r="BU216" s="455"/>
      <c r="BV216" s="455"/>
      <c r="BW216" s="455"/>
      <c r="BX216" s="455"/>
      <c r="BY216" s="455"/>
      <c r="BZ216" s="455"/>
      <c r="CA216" s="455"/>
      <c r="CB216" s="455"/>
      <c r="CC216" s="455"/>
      <c r="CD216" s="455"/>
      <c r="CE216" s="455"/>
      <c r="CF216" s="455"/>
      <c r="CG216" s="455"/>
      <c r="CH216" s="455"/>
      <c r="CI216" s="455"/>
      <c r="CJ216" s="455"/>
      <c r="CK216" s="455"/>
      <c r="CL216" s="455"/>
      <c r="CM216" s="455"/>
      <c r="CN216" s="455"/>
      <c r="CO216" s="455"/>
      <c r="CP216" s="455"/>
      <c r="CQ216" s="455"/>
      <c r="CR216" s="455"/>
      <c r="CS216" s="455"/>
      <c r="CT216" s="455"/>
      <c r="CU216" s="455"/>
      <c r="CV216" s="455"/>
      <c r="CW216" s="455"/>
      <c r="CX216" s="455"/>
      <c r="CY216" s="455"/>
      <c r="CZ216" s="455"/>
      <c r="DA216" s="455"/>
      <c r="DB216" s="455"/>
      <c r="DC216" s="455"/>
      <c r="DD216" s="455"/>
      <c r="DE216" s="455"/>
      <c r="DF216" s="455"/>
      <c r="DG216" s="455"/>
      <c r="DH216" s="455"/>
      <c r="DI216" s="455"/>
      <c r="DJ216" s="455"/>
      <c r="DK216" s="455"/>
      <c r="DL216" s="455"/>
      <c r="DM216" s="455"/>
      <c r="DN216" s="455"/>
      <c r="DO216" s="455"/>
      <c r="DP216" s="455"/>
      <c r="DQ216" s="455"/>
      <c r="DR216" s="455"/>
      <c r="DS216" s="455"/>
      <c r="DT216" s="455"/>
      <c r="DU216" s="455"/>
      <c r="DV216" s="455"/>
    </row>
    <row r="217" s="460" customFormat="1" ht="30" customHeight="1" spans="1:126">
      <c r="A217" s="490"/>
      <c r="B217" s="174" t="s">
        <v>15</v>
      </c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 s="455"/>
      <c r="AW217" s="490"/>
      <c r="AX217" s="174" t="s">
        <v>15</v>
      </c>
      <c r="AY217" s="28"/>
      <c r="AZ217" s="471"/>
      <c r="BA217" s="471"/>
      <c r="BB217" s="471"/>
      <c r="BC217" s="471"/>
      <c r="BD217" s="471"/>
      <c r="BE217" s="471"/>
      <c r="BF217" s="471"/>
      <c r="BG217" s="471"/>
      <c r="BH217" s="455"/>
      <c r="BI217" s="455"/>
      <c r="BJ217" s="455"/>
      <c r="BK217" s="455"/>
      <c r="BL217" s="455"/>
      <c r="BM217" s="455"/>
      <c r="BN217" s="455"/>
      <c r="BO217" s="455"/>
      <c r="BP217" s="455"/>
      <c r="BQ217" s="455"/>
      <c r="BR217" s="455"/>
      <c r="BS217" s="455"/>
      <c r="BT217" s="455"/>
      <c r="BU217" s="455"/>
      <c r="BV217" s="455"/>
      <c r="BW217" s="455"/>
      <c r="BX217" s="455"/>
      <c r="BY217" s="455"/>
      <c r="BZ217" s="455"/>
      <c r="CA217" s="455"/>
      <c r="CB217" s="455"/>
      <c r="CC217" s="455"/>
      <c r="CD217" s="455"/>
      <c r="CE217" s="455"/>
      <c r="CF217" s="455"/>
      <c r="CG217" s="455"/>
      <c r="CH217" s="455"/>
      <c r="CI217" s="455"/>
      <c r="CJ217" s="455"/>
      <c r="CK217" s="455"/>
      <c r="CL217" s="455"/>
      <c r="CM217" s="455"/>
      <c r="CN217" s="455"/>
      <c r="CO217" s="455"/>
      <c r="CP217" s="455"/>
      <c r="CQ217" s="455"/>
      <c r="CR217" s="455"/>
      <c r="CS217" s="455"/>
      <c r="CT217" s="455"/>
      <c r="CU217" s="455"/>
      <c r="CV217" s="455"/>
      <c r="CW217" s="455"/>
      <c r="CX217" s="455"/>
      <c r="CY217" s="455"/>
      <c r="CZ217" s="455"/>
      <c r="DA217" s="455"/>
      <c r="DB217" s="455"/>
      <c r="DC217" s="455"/>
      <c r="DD217" s="455"/>
      <c r="DE217" s="455"/>
      <c r="DF217" s="455"/>
      <c r="DG217" s="455"/>
      <c r="DH217" s="455"/>
      <c r="DI217" s="455"/>
      <c r="DJ217" s="455"/>
      <c r="DK217" s="455"/>
      <c r="DL217" s="455"/>
      <c r="DM217" s="455"/>
      <c r="DN217" s="455"/>
      <c r="DO217" s="455"/>
      <c r="DP217" s="455"/>
      <c r="DQ217" s="455"/>
      <c r="DR217" s="455"/>
      <c r="DS217" s="455"/>
      <c r="DT217" s="455"/>
      <c r="DU217" s="455"/>
      <c r="DV217" s="455"/>
    </row>
    <row r="218" s="460" customFormat="1" ht="30" customHeight="1" spans="1:126">
      <c r="A218" s="490" t="s">
        <v>122</v>
      </c>
      <c r="B218" s="49">
        <v>2025</v>
      </c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 s="455"/>
      <c r="AW218" s="490" t="s">
        <v>122</v>
      </c>
      <c r="AX218" s="49">
        <v>2025</v>
      </c>
      <c r="AY218" s="28"/>
      <c r="AZ218" s="471"/>
      <c r="BA218" s="471"/>
      <c r="BB218" s="471"/>
      <c r="BC218" s="471"/>
      <c r="BD218" s="471"/>
      <c r="BE218" s="471"/>
      <c r="BF218" s="471"/>
      <c r="BG218" s="471"/>
      <c r="BH218" s="455"/>
      <c r="BI218" s="455"/>
      <c r="BJ218" s="455"/>
      <c r="BK218" s="455"/>
      <c r="BL218" s="455"/>
      <c r="BM218" s="455"/>
      <c r="BN218" s="455"/>
      <c r="BO218" s="455"/>
      <c r="BP218" s="455"/>
      <c r="BQ218" s="455"/>
      <c r="BR218" s="455"/>
      <c r="BS218" s="455"/>
      <c r="BT218" s="455"/>
      <c r="BU218" s="455"/>
      <c r="BV218" s="455"/>
      <c r="BW218" s="455"/>
      <c r="BX218" s="455"/>
      <c r="BY218" s="455"/>
      <c r="BZ218" s="455"/>
      <c r="CA218" s="455"/>
      <c r="CB218" s="455"/>
      <c r="CC218" s="455"/>
      <c r="CD218" s="455"/>
      <c r="CE218" s="455"/>
      <c r="CF218" s="455"/>
      <c r="CG218" s="455"/>
      <c r="CH218" s="455"/>
      <c r="CI218" s="455"/>
      <c r="CJ218" s="455"/>
      <c r="CK218" s="455"/>
      <c r="CL218" s="455"/>
      <c r="CM218" s="455"/>
      <c r="CN218" s="455"/>
      <c r="CO218" s="455"/>
      <c r="CP218" s="455"/>
      <c r="CQ218" s="455"/>
      <c r="CR218" s="455"/>
      <c r="CS218" s="455"/>
      <c r="CT218" s="455"/>
      <c r="CU218" s="455"/>
      <c r="CV218" s="455"/>
      <c r="CW218" s="455"/>
      <c r="CX218" s="455"/>
      <c r="CY218" s="455"/>
      <c r="CZ218" s="455"/>
      <c r="DA218" s="455"/>
      <c r="DB218" s="455"/>
      <c r="DC218" s="455"/>
      <c r="DD218" s="455"/>
      <c r="DE218" s="455"/>
      <c r="DF218" s="455"/>
      <c r="DG218" s="455"/>
      <c r="DH218" s="455"/>
      <c r="DI218" s="455"/>
      <c r="DJ218" s="455"/>
      <c r="DK218" s="455"/>
      <c r="DL218" s="455"/>
      <c r="DM218" s="455"/>
      <c r="DN218" s="455"/>
      <c r="DO218" s="455"/>
      <c r="DP218" s="455"/>
      <c r="DQ218" s="455"/>
      <c r="DR218" s="455"/>
      <c r="DS218" s="455"/>
      <c r="DT218" s="455"/>
      <c r="DU218" s="455"/>
      <c r="DV218" s="455"/>
    </row>
    <row r="219" s="461" customFormat="1" ht="30" customHeight="1" spans="1:126">
      <c r="A219" s="502"/>
      <c r="B219" s="175">
        <v>2026</v>
      </c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>
        <v>226</v>
      </c>
      <c r="R219" s="28">
        <v>609</v>
      </c>
      <c r="S219" s="28">
        <v>1318</v>
      </c>
      <c r="T219" s="28">
        <v>2849</v>
      </c>
      <c r="U219" s="28">
        <v>866</v>
      </c>
      <c r="V219" s="28">
        <v>524</v>
      </c>
      <c r="W219" s="28">
        <v>460</v>
      </c>
      <c r="X219" s="28">
        <v>466</v>
      </c>
      <c r="Y219" s="28">
        <v>453</v>
      </c>
      <c r="Z219" s="28">
        <v>502</v>
      </c>
      <c r="AA219" s="28">
        <v>413</v>
      </c>
      <c r="AB219" s="28">
        <v>477</v>
      </c>
      <c r="AC219" s="28">
        <v>1005</v>
      </c>
      <c r="AD219" s="28"/>
      <c r="AE219" s="28"/>
      <c r="AF219" s="28"/>
      <c r="AG219" s="28"/>
      <c r="AH219" s="28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 s="504"/>
      <c r="AW219" s="502"/>
      <c r="AX219" s="175">
        <v>2026</v>
      </c>
      <c r="AY219" s="28">
        <f>BC172</f>
        <v>1005</v>
      </c>
      <c r="AZ219" s="555"/>
      <c r="BA219" s="471"/>
      <c r="BB219" s="471"/>
      <c r="BC219" s="471"/>
      <c r="BD219" s="471"/>
      <c r="BE219" s="471"/>
      <c r="BF219" s="471"/>
      <c r="BG219" s="471"/>
      <c r="BH219" s="455"/>
      <c r="BI219" s="455"/>
      <c r="BJ219" s="455"/>
      <c r="BK219" s="504"/>
      <c r="BL219" s="504"/>
      <c r="BM219" s="504"/>
      <c r="BN219" s="504"/>
      <c r="BO219" s="504"/>
      <c r="BP219" s="504"/>
      <c r="BQ219" s="504"/>
      <c r="BR219" s="504"/>
      <c r="BS219" s="504"/>
      <c r="BT219" s="504"/>
      <c r="BU219" s="504"/>
      <c r="BV219" s="504"/>
      <c r="BW219" s="504"/>
      <c r="BX219" s="504"/>
      <c r="BY219" s="504"/>
      <c r="BZ219" s="504"/>
      <c r="CA219" s="504"/>
      <c r="CB219" s="504"/>
      <c r="CC219" s="504"/>
      <c r="CD219" s="504"/>
      <c r="CE219" s="504"/>
      <c r="CF219" s="504"/>
      <c r="CG219" s="504"/>
      <c r="CH219" s="504"/>
      <c r="CI219" s="504"/>
      <c r="CJ219" s="504"/>
      <c r="CK219" s="504"/>
      <c r="CL219" s="504"/>
      <c r="CM219" s="504"/>
      <c r="CN219" s="504"/>
      <c r="CO219" s="504"/>
      <c r="CP219" s="504"/>
      <c r="CQ219" s="504"/>
      <c r="CR219" s="504"/>
      <c r="CS219" s="504"/>
      <c r="CT219" s="504"/>
      <c r="CU219" s="504"/>
      <c r="CV219" s="504"/>
      <c r="CW219" s="504"/>
      <c r="CX219" s="504"/>
      <c r="CY219" s="504"/>
      <c r="CZ219" s="504"/>
      <c r="DA219" s="504"/>
      <c r="DB219" s="504"/>
      <c r="DC219" s="504"/>
      <c r="DD219" s="504"/>
      <c r="DE219" s="504"/>
      <c r="DF219" s="504"/>
      <c r="DG219" s="504"/>
      <c r="DH219" s="504"/>
      <c r="DI219" s="504"/>
      <c r="DJ219" s="504"/>
      <c r="DK219" s="504"/>
      <c r="DL219" s="504"/>
      <c r="DM219" s="504"/>
      <c r="DN219" s="504"/>
      <c r="DO219" s="504"/>
      <c r="DP219" s="504"/>
      <c r="DQ219" s="504"/>
      <c r="DR219" s="504"/>
      <c r="DS219" s="504"/>
      <c r="DT219" s="504"/>
      <c r="DU219" s="504"/>
      <c r="DV219" s="504"/>
    </row>
    <row r="220" s="461" customFormat="1" ht="30" customHeight="1" spans="1:126">
      <c r="A220" s="502" t="s">
        <v>123</v>
      </c>
      <c r="B220" s="175">
        <v>2026</v>
      </c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>
        <v>252</v>
      </c>
      <c r="R220" s="28">
        <v>365</v>
      </c>
      <c r="S220" s="28">
        <v>1051</v>
      </c>
      <c r="T220" s="28">
        <v>1555</v>
      </c>
      <c r="U220" s="28">
        <v>837</v>
      </c>
      <c r="V220" s="28">
        <v>440</v>
      </c>
      <c r="W220" s="28">
        <v>415</v>
      </c>
      <c r="X220" s="28">
        <v>410</v>
      </c>
      <c r="Y220" s="28">
        <v>345</v>
      </c>
      <c r="Z220" s="28">
        <v>396</v>
      </c>
      <c r="AA220" s="28">
        <v>362</v>
      </c>
      <c r="AB220" s="28">
        <v>396</v>
      </c>
      <c r="AC220" s="28">
        <v>739</v>
      </c>
      <c r="AD220" s="28"/>
      <c r="AE220" s="28"/>
      <c r="AF220" s="28"/>
      <c r="AG220" s="28"/>
      <c r="AH220" s="28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 s="504"/>
      <c r="AW220" s="502" t="s">
        <v>123</v>
      </c>
      <c r="AX220" s="175">
        <v>2026</v>
      </c>
      <c r="AY220" s="28">
        <f>BC173</f>
        <v>739</v>
      </c>
      <c r="AZ220" s="555"/>
      <c r="BA220" s="471"/>
      <c r="BB220" s="471"/>
      <c r="BC220" s="471"/>
      <c r="BD220" s="471"/>
      <c r="BE220" s="471"/>
      <c r="BF220" s="471"/>
      <c r="BG220" s="471"/>
      <c r="BH220" s="455"/>
      <c r="BI220" s="455"/>
      <c r="BJ220" s="455"/>
      <c r="BK220" s="504"/>
      <c r="BL220" s="504"/>
      <c r="BM220" s="504"/>
      <c r="BN220" s="504"/>
      <c r="BO220" s="504"/>
      <c r="BP220" s="504"/>
      <c r="BQ220" s="504"/>
      <c r="BR220" s="504"/>
      <c r="BS220" s="504"/>
      <c r="BT220" s="504"/>
      <c r="BU220" s="504"/>
      <c r="BV220" s="504"/>
      <c r="BW220" s="504"/>
      <c r="BX220" s="504"/>
      <c r="BY220" s="504"/>
      <c r="BZ220" s="504"/>
      <c r="CA220" s="504"/>
      <c r="CB220" s="504"/>
      <c r="CC220" s="504"/>
      <c r="CD220" s="504"/>
      <c r="CE220" s="504"/>
      <c r="CF220" s="504"/>
      <c r="CG220" s="504"/>
      <c r="CH220" s="504"/>
      <c r="CI220" s="504"/>
      <c r="CJ220" s="504"/>
      <c r="CK220" s="504"/>
      <c r="CL220" s="504"/>
      <c r="CM220" s="504"/>
      <c r="CN220" s="504"/>
      <c r="CO220" s="504"/>
      <c r="CP220" s="504"/>
      <c r="CQ220" s="504"/>
      <c r="CR220" s="504"/>
      <c r="CS220" s="504"/>
      <c r="CT220" s="504"/>
      <c r="CU220" s="504"/>
      <c r="CV220" s="504"/>
      <c r="CW220" s="504"/>
      <c r="CX220" s="504"/>
      <c r="CY220" s="504"/>
      <c r="CZ220" s="504"/>
      <c r="DA220" s="504"/>
      <c r="DB220" s="504"/>
      <c r="DC220" s="504"/>
      <c r="DD220" s="504"/>
      <c r="DE220" s="504"/>
      <c r="DF220" s="504"/>
      <c r="DG220" s="504"/>
      <c r="DH220" s="504"/>
      <c r="DI220" s="504"/>
      <c r="DJ220" s="504"/>
      <c r="DK220" s="504"/>
      <c r="DL220" s="504"/>
      <c r="DM220" s="504"/>
      <c r="DN220" s="504"/>
      <c r="DO220" s="504"/>
      <c r="DP220" s="504"/>
      <c r="DQ220" s="504"/>
      <c r="DR220" s="504"/>
      <c r="DS220" s="504"/>
      <c r="DT220" s="504"/>
      <c r="DU220" s="504"/>
      <c r="DV220" s="504"/>
    </row>
    <row r="221" s="460" customFormat="1" ht="30" customHeight="1" spans="1:126">
      <c r="A221" s="561" t="s">
        <v>31</v>
      </c>
      <c r="B221" s="49">
        <v>2025</v>
      </c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 s="455"/>
      <c r="AW221" s="561" t="s">
        <v>31</v>
      </c>
      <c r="AX221" s="49">
        <v>2025</v>
      </c>
      <c r="AY221" s="28"/>
      <c r="AZ221" s="471"/>
      <c r="BA221" s="471"/>
      <c r="BB221" s="471"/>
      <c r="BC221" s="471"/>
      <c r="BD221" s="471"/>
      <c r="BE221" s="471"/>
      <c r="BF221" s="471"/>
      <c r="BG221" s="471"/>
      <c r="BH221" s="455"/>
      <c r="BI221" s="455"/>
      <c r="BJ221" s="455"/>
      <c r="BK221" s="455"/>
      <c r="BL221" s="455"/>
      <c r="BM221" s="455"/>
      <c r="BN221" s="455"/>
      <c r="BO221" s="455"/>
      <c r="BP221" s="455"/>
      <c r="BQ221" s="455"/>
      <c r="BR221" s="455"/>
      <c r="BS221" s="455"/>
      <c r="BT221" s="455"/>
      <c r="BU221" s="455"/>
      <c r="BV221" s="455"/>
      <c r="BW221" s="455"/>
      <c r="BX221" s="455"/>
      <c r="BY221" s="455"/>
      <c r="BZ221" s="455"/>
      <c r="CA221" s="455"/>
      <c r="CB221" s="455"/>
      <c r="CC221" s="455"/>
      <c r="CD221" s="455"/>
      <c r="CE221" s="455"/>
      <c r="CF221" s="455"/>
      <c r="CG221" s="455"/>
      <c r="CH221" s="455"/>
      <c r="CI221" s="455"/>
      <c r="CJ221" s="455"/>
      <c r="CK221" s="455"/>
      <c r="CL221" s="455"/>
      <c r="CM221" s="455"/>
      <c r="CN221" s="455"/>
      <c r="CO221" s="455"/>
      <c r="CP221" s="455"/>
      <c r="CQ221" s="455"/>
      <c r="CR221" s="455"/>
      <c r="CS221" s="455"/>
      <c r="CT221" s="455"/>
      <c r="CU221" s="455"/>
      <c r="CV221" s="455"/>
      <c r="CW221" s="455"/>
      <c r="CX221" s="455"/>
      <c r="CY221" s="455"/>
      <c r="CZ221" s="455"/>
      <c r="DA221" s="455"/>
      <c r="DB221" s="455"/>
      <c r="DC221" s="455"/>
      <c r="DD221" s="455"/>
      <c r="DE221" s="455"/>
      <c r="DF221" s="455"/>
      <c r="DG221" s="455"/>
      <c r="DH221" s="455"/>
      <c r="DI221" s="455"/>
      <c r="DJ221" s="455"/>
      <c r="DK221" s="455"/>
      <c r="DL221" s="455"/>
      <c r="DM221" s="455"/>
      <c r="DN221" s="455"/>
      <c r="DO221" s="455"/>
      <c r="DP221" s="455"/>
      <c r="DQ221" s="455"/>
      <c r="DR221" s="455"/>
      <c r="DS221" s="455"/>
      <c r="DT221" s="455"/>
      <c r="DU221" s="455"/>
      <c r="DV221" s="455"/>
    </row>
    <row r="222" s="460" customFormat="1" ht="30" customHeight="1" spans="1:126">
      <c r="A222" s="558"/>
      <c r="B222" s="114">
        <v>2026</v>
      </c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0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483</v>
      </c>
      <c r="AD222" s="28"/>
      <c r="AE222" s="28"/>
      <c r="AF222" s="28"/>
      <c r="AG222" s="28"/>
      <c r="AH222" s="28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 s="455"/>
      <c r="AW222" s="558"/>
      <c r="AX222" s="114">
        <v>2026</v>
      </c>
      <c r="AY222" s="28">
        <f>BI173</f>
        <v>483</v>
      </c>
      <c r="AZ222" s="471"/>
      <c r="BA222" s="555"/>
      <c r="BB222" s="555"/>
      <c r="BC222" s="555"/>
      <c r="BD222" s="555"/>
      <c r="BE222" s="555"/>
      <c r="BF222" s="555"/>
      <c r="BG222" s="555"/>
      <c r="BH222" s="504"/>
      <c r="BI222" s="504"/>
      <c r="BJ222" s="504"/>
      <c r="BK222" s="455"/>
      <c r="BL222" s="455"/>
      <c r="BM222" s="455"/>
      <c r="BN222" s="455"/>
      <c r="BO222" s="455"/>
      <c r="BP222" s="455"/>
      <c r="BQ222" s="455"/>
      <c r="BR222" s="455"/>
      <c r="BS222" s="455"/>
      <c r="BT222" s="455"/>
      <c r="BU222" s="455"/>
      <c r="BV222" s="455"/>
      <c r="BW222" s="455"/>
      <c r="BX222" s="455"/>
      <c r="BY222" s="455"/>
      <c r="BZ222" s="455"/>
      <c r="CA222" s="455"/>
      <c r="CB222" s="455"/>
      <c r="CC222" s="455"/>
      <c r="CD222" s="455"/>
      <c r="CE222" s="455"/>
      <c r="CF222" s="455"/>
      <c r="CG222" s="455"/>
      <c r="CH222" s="455"/>
      <c r="CI222" s="455"/>
      <c r="CJ222" s="455"/>
      <c r="CK222" s="455"/>
      <c r="CL222" s="455"/>
      <c r="CM222" s="455"/>
      <c r="CN222" s="455"/>
      <c r="CO222" s="455"/>
      <c r="CP222" s="455"/>
      <c r="CQ222" s="455"/>
      <c r="CR222" s="455"/>
      <c r="CS222" s="455"/>
      <c r="CT222" s="455"/>
      <c r="CU222" s="455"/>
      <c r="CV222" s="455"/>
      <c r="CW222" s="455"/>
      <c r="CX222" s="455"/>
      <c r="CY222" s="455"/>
      <c r="CZ222" s="455"/>
      <c r="DA222" s="455"/>
      <c r="DB222" s="455"/>
      <c r="DC222" s="455"/>
      <c r="DD222" s="455"/>
      <c r="DE222" s="455"/>
      <c r="DF222" s="455"/>
      <c r="DG222" s="455"/>
      <c r="DH222" s="455"/>
      <c r="DI222" s="455"/>
      <c r="DJ222" s="455"/>
      <c r="DK222" s="455"/>
      <c r="DL222" s="455"/>
      <c r="DM222" s="455"/>
      <c r="DN222" s="455"/>
      <c r="DO222" s="455"/>
      <c r="DP222" s="455"/>
      <c r="DQ222" s="455"/>
      <c r="DR222" s="455"/>
      <c r="DS222" s="455"/>
      <c r="DT222" s="455"/>
      <c r="DU222" s="455"/>
      <c r="DV222" s="455"/>
    </row>
    <row r="223" s="460" customFormat="1" ht="30" customHeight="1" spans="1:126">
      <c r="A223" s="558"/>
      <c r="B223" s="117" t="s">
        <v>13</v>
      </c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 s="455"/>
      <c r="AW223" s="558"/>
      <c r="AX223" s="117" t="s">
        <v>13</v>
      </c>
      <c r="AY223" s="28"/>
      <c r="AZ223" s="471"/>
      <c r="BA223" s="471"/>
      <c r="BB223" s="471"/>
      <c r="BC223" s="471"/>
      <c r="BD223" s="471"/>
      <c r="BE223" s="471"/>
      <c r="BF223" s="471"/>
      <c r="BG223" s="471"/>
      <c r="BH223" s="455"/>
      <c r="BI223" s="455"/>
      <c r="BJ223" s="455"/>
      <c r="BK223" s="455"/>
      <c r="BL223" s="455"/>
      <c r="BM223" s="455"/>
      <c r="BN223" s="455"/>
      <c r="BO223" s="455"/>
      <c r="BP223" s="455"/>
      <c r="BQ223" s="455"/>
      <c r="BR223" s="455"/>
      <c r="BS223" s="455"/>
      <c r="BT223" s="455"/>
      <c r="BU223" s="455"/>
      <c r="BV223" s="455"/>
      <c r="BW223" s="455"/>
      <c r="BX223" s="455"/>
      <c r="BY223" s="455"/>
      <c r="BZ223" s="455"/>
      <c r="CA223" s="455"/>
      <c r="CB223" s="455"/>
      <c r="CC223" s="455"/>
      <c r="CD223" s="455"/>
      <c r="CE223" s="455"/>
      <c r="CF223" s="455"/>
      <c r="CG223" s="455"/>
      <c r="CH223" s="455"/>
      <c r="CI223" s="455"/>
      <c r="CJ223" s="455"/>
      <c r="CK223" s="455"/>
      <c r="CL223" s="455"/>
      <c r="CM223" s="455"/>
      <c r="CN223" s="455"/>
      <c r="CO223" s="455"/>
      <c r="CP223" s="455"/>
      <c r="CQ223" s="455"/>
      <c r="CR223" s="455"/>
      <c r="CS223" s="455"/>
      <c r="CT223" s="455"/>
      <c r="CU223" s="455"/>
      <c r="CV223" s="455"/>
      <c r="CW223" s="455"/>
      <c r="CX223" s="455"/>
      <c r="CY223" s="455"/>
      <c r="CZ223" s="455"/>
      <c r="DA223" s="455"/>
      <c r="DB223" s="455"/>
      <c r="DC223" s="455"/>
      <c r="DD223" s="455"/>
      <c r="DE223" s="455"/>
      <c r="DF223" s="455"/>
      <c r="DG223" s="455"/>
      <c r="DH223" s="455"/>
      <c r="DI223" s="455"/>
      <c r="DJ223" s="455"/>
      <c r="DK223" s="455"/>
      <c r="DL223" s="455"/>
      <c r="DM223" s="455"/>
      <c r="DN223" s="455"/>
      <c r="DO223" s="455"/>
      <c r="DP223" s="455"/>
      <c r="DQ223" s="455"/>
      <c r="DR223" s="455"/>
      <c r="DS223" s="455"/>
      <c r="DT223" s="455"/>
      <c r="DU223" s="455"/>
      <c r="DV223" s="455"/>
    </row>
    <row r="224" s="460" customFormat="1" ht="30" customHeight="1" spans="1:126">
      <c r="A224" s="558"/>
      <c r="B224" s="124" t="s">
        <v>14</v>
      </c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 s="455"/>
      <c r="AW224" s="558"/>
      <c r="AX224" s="124" t="s">
        <v>14</v>
      </c>
      <c r="AY224" s="28"/>
      <c r="AZ224" s="471"/>
      <c r="BA224" s="471"/>
      <c r="BB224" s="471"/>
      <c r="BC224" s="471"/>
      <c r="BD224" s="471"/>
      <c r="BE224" s="471"/>
      <c r="BF224" s="471"/>
      <c r="BG224" s="471"/>
      <c r="BH224" s="455"/>
      <c r="BI224" s="455"/>
      <c r="BJ224" s="455"/>
      <c r="BK224" s="455"/>
      <c r="BL224" s="455"/>
      <c r="BM224" s="455"/>
      <c r="BN224" s="455"/>
      <c r="BO224" s="455"/>
      <c r="BP224" s="455"/>
      <c r="BQ224" s="455"/>
      <c r="BR224" s="455"/>
      <c r="BS224" s="455"/>
      <c r="BT224" s="455"/>
      <c r="BU224" s="455"/>
      <c r="BV224" s="455"/>
      <c r="BW224" s="455"/>
      <c r="BX224" s="455"/>
      <c r="BY224" s="455"/>
      <c r="BZ224" s="455"/>
      <c r="CA224" s="455"/>
      <c r="CB224" s="455"/>
      <c r="CC224" s="455"/>
      <c r="CD224" s="455"/>
      <c r="CE224" s="455"/>
      <c r="CF224" s="455"/>
      <c r="CG224" s="455"/>
      <c r="CH224" s="455"/>
      <c r="CI224" s="455"/>
      <c r="CJ224" s="455"/>
      <c r="CK224" s="455"/>
      <c r="CL224" s="455"/>
      <c r="CM224" s="455"/>
      <c r="CN224" s="455"/>
      <c r="CO224" s="455"/>
      <c r="CP224" s="455"/>
      <c r="CQ224" s="455"/>
      <c r="CR224" s="455"/>
      <c r="CS224" s="455"/>
      <c r="CT224" s="455"/>
      <c r="CU224" s="455"/>
      <c r="CV224" s="455"/>
      <c r="CW224" s="455"/>
      <c r="CX224" s="455"/>
      <c r="CY224" s="455"/>
      <c r="CZ224" s="455"/>
      <c r="DA224" s="455"/>
      <c r="DB224" s="455"/>
      <c r="DC224" s="455"/>
      <c r="DD224" s="455"/>
      <c r="DE224" s="455"/>
      <c r="DF224" s="455"/>
      <c r="DG224" s="455"/>
      <c r="DH224" s="455"/>
      <c r="DI224" s="455"/>
      <c r="DJ224" s="455"/>
      <c r="DK224" s="455"/>
      <c r="DL224" s="455"/>
      <c r="DM224" s="455"/>
      <c r="DN224" s="455"/>
      <c r="DO224" s="455"/>
      <c r="DP224" s="455"/>
      <c r="DQ224" s="455"/>
      <c r="DR224" s="455"/>
      <c r="DS224" s="455"/>
      <c r="DT224" s="455"/>
      <c r="DU224" s="455"/>
      <c r="DV224" s="455"/>
    </row>
    <row r="225" s="460" customFormat="1" ht="30" customHeight="1" spans="1:126">
      <c r="A225" s="558"/>
      <c r="B225" s="177" t="s">
        <v>15</v>
      </c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 s="455"/>
      <c r="AW225" s="558"/>
      <c r="AX225" s="177" t="s">
        <v>15</v>
      </c>
      <c r="AY225" s="28"/>
      <c r="AZ225" s="471"/>
      <c r="BA225" s="555"/>
      <c r="BB225" s="555"/>
      <c r="BC225" s="555"/>
      <c r="BD225" s="555"/>
      <c r="BE225" s="555"/>
      <c r="BF225" s="555"/>
      <c r="BG225" s="555"/>
      <c r="BH225" s="504"/>
      <c r="BI225" s="504"/>
      <c r="BJ225" s="504"/>
      <c r="BK225" s="455"/>
      <c r="BL225" s="455"/>
      <c r="BM225" s="455"/>
      <c r="BN225" s="455"/>
      <c r="BO225" s="455"/>
      <c r="BP225" s="455"/>
      <c r="BQ225" s="455"/>
      <c r="BR225" s="455"/>
      <c r="BS225" s="455"/>
      <c r="BT225" s="455"/>
      <c r="BU225" s="455"/>
      <c r="BV225" s="455"/>
      <c r="BW225" s="455"/>
      <c r="BX225" s="455"/>
      <c r="BY225" s="455"/>
      <c r="BZ225" s="455"/>
      <c r="CA225" s="455"/>
      <c r="CB225" s="455"/>
      <c r="CC225" s="455"/>
      <c r="CD225" s="455"/>
      <c r="CE225" s="455"/>
      <c r="CF225" s="455"/>
      <c r="CG225" s="455"/>
      <c r="CH225" s="455"/>
      <c r="CI225" s="455"/>
      <c r="CJ225" s="455"/>
      <c r="CK225" s="455"/>
      <c r="CL225" s="455"/>
      <c r="CM225" s="455"/>
      <c r="CN225" s="455"/>
      <c r="CO225" s="455"/>
      <c r="CP225" s="455"/>
      <c r="CQ225" s="455"/>
      <c r="CR225" s="455"/>
      <c r="CS225" s="455"/>
      <c r="CT225" s="455"/>
      <c r="CU225" s="455"/>
      <c r="CV225" s="455"/>
      <c r="CW225" s="455"/>
      <c r="CX225" s="455"/>
      <c r="CY225" s="455"/>
      <c r="CZ225" s="455"/>
      <c r="DA225" s="455"/>
      <c r="DB225" s="455"/>
      <c r="DC225" s="455"/>
      <c r="DD225" s="455"/>
      <c r="DE225" s="455"/>
      <c r="DF225" s="455"/>
      <c r="DG225" s="455"/>
      <c r="DH225" s="455"/>
      <c r="DI225" s="455"/>
      <c r="DJ225" s="455"/>
      <c r="DK225" s="455"/>
      <c r="DL225" s="455"/>
      <c r="DM225" s="455"/>
      <c r="DN225" s="455"/>
      <c r="DO225" s="455"/>
      <c r="DP225" s="455"/>
      <c r="DQ225" s="455"/>
      <c r="DR225" s="455"/>
      <c r="DS225" s="455"/>
      <c r="DT225" s="455"/>
      <c r="DU225" s="455"/>
      <c r="DV225" s="455"/>
    </row>
    <row r="226" s="460" customFormat="1" ht="30" customHeight="1" spans="1:126">
      <c r="A226" s="502" t="s">
        <v>124</v>
      </c>
      <c r="B226" s="49">
        <v>2025</v>
      </c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 s="455"/>
      <c r="AW226" s="502" t="s">
        <v>124</v>
      </c>
      <c r="AX226" s="49">
        <v>2025</v>
      </c>
      <c r="AY226" s="28"/>
      <c r="AZ226" s="471"/>
      <c r="BA226" s="471"/>
      <c r="BB226" s="471"/>
      <c r="BC226" s="471"/>
      <c r="BD226" s="471"/>
      <c r="BE226" s="471"/>
      <c r="BF226" s="471"/>
      <c r="BG226" s="471"/>
      <c r="BH226" s="455"/>
      <c r="BI226" s="455"/>
      <c r="BJ226" s="455"/>
      <c r="BK226" s="455"/>
      <c r="BL226" s="455"/>
      <c r="BM226" s="455"/>
      <c r="BN226" s="455"/>
      <c r="BO226" s="455"/>
      <c r="BP226" s="455"/>
      <c r="BQ226" s="455"/>
      <c r="BR226" s="455"/>
      <c r="BS226" s="455"/>
      <c r="BT226" s="455"/>
      <c r="BU226" s="455"/>
      <c r="BV226" s="455"/>
      <c r="BW226" s="455"/>
      <c r="BX226" s="455"/>
      <c r="BY226" s="455"/>
      <c r="BZ226" s="455"/>
      <c r="CA226" s="455"/>
      <c r="CB226" s="455"/>
      <c r="CC226" s="455"/>
      <c r="CD226" s="455"/>
      <c r="CE226" s="455"/>
      <c r="CF226" s="455"/>
      <c r="CG226" s="455"/>
      <c r="CH226" s="455"/>
      <c r="CI226" s="455"/>
      <c r="CJ226" s="455"/>
      <c r="CK226" s="455"/>
      <c r="CL226" s="455"/>
      <c r="CM226" s="455"/>
      <c r="CN226" s="455"/>
      <c r="CO226" s="455"/>
      <c r="CP226" s="455"/>
      <c r="CQ226" s="455"/>
      <c r="CR226" s="455"/>
      <c r="CS226" s="455"/>
      <c r="CT226" s="455"/>
      <c r="CU226" s="455"/>
      <c r="CV226" s="455"/>
      <c r="CW226" s="455"/>
      <c r="CX226" s="455"/>
      <c r="CY226" s="455"/>
      <c r="CZ226" s="455"/>
      <c r="DA226" s="455"/>
      <c r="DB226" s="455"/>
      <c r="DC226" s="455"/>
      <c r="DD226" s="455"/>
      <c r="DE226" s="455"/>
      <c r="DF226" s="455"/>
      <c r="DG226" s="455"/>
      <c r="DH226" s="455"/>
      <c r="DI226" s="455"/>
      <c r="DJ226" s="455"/>
      <c r="DK226" s="455"/>
      <c r="DL226" s="455"/>
      <c r="DM226" s="455"/>
      <c r="DN226" s="455"/>
      <c r="DO226" s="455"/>
      <c r="DP226" s="455"/>
      <c r="DQ226" s="455"/>
      <c r="DR226" s="455"/>
      <c r="DS226" s="455"/>
      <c r="DT226" s="455"/>
      <c r="DU226" s="455"/>
      <c r="DV226" s="455"/>
    </row>
    <row r="227" s="461" customFormat="1" ht="30" customHeight="1" spans="1:126">
      <c r="A227" s="503"/>
      <c r="B227" s="114">
        <v>2026</v>
      </c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>
        <v>399</v>
      </c>
      <c r="R227" s="28">
        <v>2362</v>
      </c>
      <c r="S227" s="28">
        <v>2999</v>
      </c>
      <c r="T227" s="28">
        <v>3070</v>
      </c>
      <c r="U227" s="28">
        <v>2731</v>
      </c>
      <c r="V227" s="28">
        <v>1819</v>
      </c>
      <c r="W227" s="28">
        <v>1409</v>
      </c>
      <c r="X227" s="28">
        <v>1511</v>
      </c>
      <c r="Y227" s="28">
        <v>1704</v>
      </c>
      <c r="Z227" s="28">
        <v>3648</v>
      </c>
      <c r="AA227" s="28">
        <v>2699</v>
      </c>
      <c r="AB227" s="28">
        <v>2633</v>
      </c>
      <c r="AC227" s="28">
        <v>3055</v>
      </c>
      <c r="AD227" s="28"/>
      <c r="AE227" s="28"/>
      <c r="AF227" s="28"/>
      <c r="AG227" s="28"/>
      <c r="AH227" s="28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 s="504"/>
      <c r="AW227" s="503"/>
      <c r="AX227" s="114">
        <v>2026</v>
      </c>
      <c r="AY227" s="28">
        <f>BF172-BJ193</f>
        <v>3055</v>
      </c>
      <c r="AZ227" s="555"/>
      <c r="BA227" s="471"/>
      <c r="BB227" s="471"/>
      <c r="BC227" s="471"/>
      <c r="BD227" s="471"/>
      <c r="BE227" s="471"/>
      <c r="BF227" s="471"/>
      <c r="BG227" s="471"/>
      <c r="BH227" s="455"/>
      <c r="BI227" s="455"/>
      <c r="BJ227" s="455"/>
      <c r="BK227" s="504"/>
      <c r="BL227" s="504"/>
      <c r="BM227" s="504"/>
      <c r="BN227" s="504"/>
      <c r="BO227" s="504"/>
      <c r="BP227" s="504"/>
      <c r="BQ227" s="504"/>
      <c r="BR227" s="504"/>
      <c r="BS227" s="504"/>
      <c r="BT227" s="504"/>
      <c r="BU227" s="504"/>
      <c r="BV227" s="504"/>
      <c r="BW227" s="504"/>
      <c r="BX227" s="504"/>
      <c r="BY227" s="504"/>
      <c r="BZ227" s="504"/>
      <c r="CA227" s="504"/>
      <c r="CB227" s="504"/>
      <c r="CC227" s="504"/>
      <c r="CD227" s="504"/>
      <c r="CE227" s="504"/>
      <c r="CF227" s="504"/>
      <c r="CG227" s="504"/>
      <c r="CH227" s="504"/>
      <c r="CI227" s="504"/>
      <c r="CJ227" s="504"/>
      <c r="CK227" s="504"/>
      <c r="CL227" s="504"/>
      <c r="CM227" s="504"/>
      <c r="CN227" s="504"/>
      <c r="CO227" s="504"/>
      <c r="CP227" s="504"/>
      <c r="CQ227" s="504"/>
      <c r="CR227" s="504"/>
      <c r="CS227" s="504"/>
      <c r="CT227" s="504"/>
      <c r="CU227" s="504"/>
      <c r="CV227" s="504"/>
      <c r="CW227" s="504"/>
      <c r="CX227" s="504"/>
      <c r="CY227" s="504"/>
      <c r="CZ227" s="504"/>
      <c r="DA227" s="504"/>
      <c r="DB227" s="504"/>
      <c r="DC227" s="504"/>
      <c r="DD227" s="504"/>
      <c r="DE227" s="504"/>
      <c r="DF227" s="504"/>
      <c r="DG227" s="504"/>
      <c r="DH227" s="504"/>
      <c r="DI227" s="504"/>
      <c r="DJ227" s="504"/>
      <c r="DK227" s="504"/>
      <c r="DL227" s="504"/>
      <c r="DM227" s="504"/>
      <c r="DN227" s="504"/>
      <c r="DO227" s="504"/>
      <c r="DP227" s="504"/>
      <c r="DQ227" s="504"/>
      <c r="DR227" s="504"/>
      <c r="DS227" s="504"/>
      <c r="DT227" s="504"/>
      <c r="DU227" s="504"/>
      <c r="DV227" s="504"/>
    </row>
    <row r="228" s="460" customFormat="1" ht="30" customHeight="1" spans="1:126">
      <c r="A228" s="502"/>
      <c r="B228" s="125" t="s">
        <v>15</v>
      </c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 s="455"/>
      <c r="AW228" s="502"/>
      <c r="AX228" s="125" t="s">
        <v>15</v>
      </c>
      <c r="AY228" s="28"/>
      <c r="AZ228" s="471"/>
      <c r="BA228" s="471"/>
      <c r="BB228" s="471"/>
      <c r="BC228" s="471"/>
      <c r="BD228" s="471"/>
      <c r="BE228" s="471"/>
      <c r="BF228" s="471"/>
      <c r="BG228" s="471"/>
      <c r="BH228" s="455"/>
      <c r="BI228" s="455"/>
      <c r="BJ228" s="455"/>
      <c r="BK228" s="455"/>
      <c r="BL228" s="455"/>
      <c r="BM228" s="455"/>
      <c r="BN228" s="455"/>
      <c r="BO228" s="455"/>
      <c r="BP228" s="455"/>
      <c r="BQ228" s="455"/>
      <c r="BR228" s="455"/>
      <c r="BS228" s="455"/>
      <c r="BT228" s="455"/>
      <c r="BU228" s="455"/>
      <c r="BV228" s="455"/>
      <c r="BW228" s="455"/>
      <c r="BX228" s="455"/>
      <c r="BY228" s="455"/>
      <c r="BZ228" s="455"/>
      <c r="CA228" s="455"/>
      <c r="CB228" s="455"/>
      <c r="CC228" s="455"/>
      <c r="CD228" s="455"/>
      <c r="CE228" s="455"/>
      <c r="CF228" s="455"/>
      <c r="CG228" s="455"/>
      <c r="CH228" s="455"/>
      <c r="CI228" s="455"/>
      <c r="CJ228" s="455"/>
      <c r="CK228" s="455"/>
      <c r="CL228" s="455"/>
      <c r="CM228" s="455"/>
      <c r="CN228" s="455"/>
      <c r="CO228" s="455"/>
      <c r="CP228" s="455"/>
      <c r="CQ228" s="455"/>
      <c r="CR228" s="455"/>
      <c r="CS228" s="455"/>
      <c r="CT228" s="455"/>
      <c r="CU228" s="455"/>
      <c r="CV228" s="455"/>
      <c r="CW228" s="455"/>
      <c r="CX228" s="455"/>
      <c r="CY228" s="455"/>
      <c r="CZ228" s="455"/>
      <c r="DA228" s="455"/>
      <c r="DB228" s="455"/>
      <c r="DC228" s="455"/>
      <c r="DD228" s="455"/>
      <c r="DE228" s="455"/>
      <c r="DF228" s="455"/>
      <c r="DG228" s="455"/>
      <c r="DH228" s="455"/>
      <c r="DI228" s="455"/>
      <c r="DJ228" s="455"/>
      <c r="DK228" s="455"/>
      <c r="DL228" s="455"/>
      <c r="DM228" s="455"/>
      <c r="DN228" s="455"/>
      <c r="DO228" s="455"/>
      <c r="DP228" s="455"/>
      <c r="DQ228" s="455"/>
      <c r="DR228" s="455"/>
      <c r="DS228" s="455"/>
      <c r="DT228" s="455"/>
      <c r="DU228" s="455"/>
      <c r="DV228" s="455"/>
    </row>
    <row r="229" s="460" customFormat="1" ht="30" customHeight="1" spans="1:126">
      <c r="A229" s="502" t="s">
        <v>32</v>
      </c>
      <c r="B229" s="49">
        <v>2025</v>
      </c>
      <c r="C229" s="257"/>
      <c r="D229" s="257"/>
      <c r="E229" s="257"/>
      <c r="F229" s="257"/>
      <c r="G229" s="28"/>
      <c r="H229" s="257"/>
      <c r="I229" s="257"/>
      <c r="J229" s="257"/>
      <c r="K229" s="257"/>
      <c r="L229" s="257"/>
      <c r="M229" s="257"/>
      <c r="N229" s="257"/>
      <c r="O229" s="257"/>
      <c r="P229" s="257"/>
      <c r="Q229" s="257"/>
      <c r="R229" s="257"/>
      <c r="S229" s="257"/>
      <c r="T229" s="257"/>
      <c r="U229" s="257"/>
      <c r="V229" s="257"/>
      <c r="W229" s="257"/>
      <c r="X229" s="257"/>
      <c r="Y229" s="257"/>
      <c r="Z229" s="257"/>
      <c r="AA229" s="257"/>
      <c r="AB229" s="257"/>
      <c r="AC229" s="257"/>
      <c r="AD229" s="257"/>
      <c r="AE229" s="257"/>
      <c r="AF229" s="257"/>
      <c r="AG229" s="257"/>
      <c r="AH229" s="257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 s="455"/>
      <c r="AW229" s="502" t="s">
        <v>32</v>
      </c>
      <c r="AX229" s="49">
        <v>2025</v>
      </c>
      <c r="AY229" s="28"/>
      <c r="AZ229" s="471"/>
      <c r="BA229" s="471"/>
      <c r="BB229" s="471"/>
      <c r="BC229" s="471"/>
      <c r="BD229" s="471"/>
      <c r="BE229" s="471"/>
      <c r="BF229" s="471"/>
      <c r="BG229" s="471"/>
      <c r="BH229" s="455"/>
      <c r="BI229" s="455"/>
      <c r="BJ229" s="455"/>
      <c r="BK229" s="455"/>
      <c r="BL229" s="455"/>
      <c r="BM229" s="455"/>
      <c r="BN229" s="455"/>
      <c r="BO229" s="455"/>
      <c r="BP229" s="455"/>
      <c r="BQ229" s="455"/>
      <c r="BR229" s="455"/>
      <c r="BS229" s="455"/>
      <c r="BT229" s="455"/>
      <c r="BU229" s="455"/>
      <c r="BV229" s="455"/>
      <c r="BW229" s="455"/>
      <c r="BX229" s="455"/>
      <c r="BY229" s="455"/>
      <c r="BZ229" s="455"/>
      <c r="CA229" s="455"/>
      <c r="CB229" s="455"/>
      <c r="CC229" s="455"/>
      <c r="CD229" s="455"/>
      <c r="CE229" s="455"/>
      <c r="CF229" s="455"/>
      <c r="CG229" s="455"/>
      <c r="CH229" s="455"/>
      <c r="CI229" s="455"/>
      <c r="CJ229" s="455"/>
      <c r="CK229" s="455"/>
      <c r="CL229" s="455"/>
      <c r="CM229" s="455"/>
      <c r="CN229" s="455"/>
      <c r="CO229" s="455"/>
      <c r="CP229" s="455"/>
      <c r="CQ229" s="455"/>
      <c r="CR229" s="455"/>
      <c r="CS229" s="455"/>
      <c r="CT229" s="455"/>
      <c r="CU229" s="455"/>
      <c r="CV229" s="455"/>
      <c r="CW229" s="455"/>
      <c r="CX229" s="455"/>
      <c r="CY229" s="455"/>
      <c r="CZ229" s="455"/>
      <c r="DA229" s="455"/>
      <c r="DB229" s="455"/>
      <c r="DC229" s="455"/>
      <c r="DD229" s="455"/>
      <c r="DE229" s="455"/>
      <c r="DF229" s="455"/>
      <c r="DG229" s="455"/>
      <c r="DH229" s="455"/>
      <c r="DI229" s="455"/>
      <c r="DJ229" s="455"/>
      <c r="DK229" s="455"/>
      <c r="DL229" s="455"/>
      <c r="DM229" s="455"/>
      <c r="DN229" s="455"/>
      <c r="DO229" s="455"/>
      <c r="DP229" s="455"/>
      <c r="DQ229" s="455"/>
      <c r="DR229" s="455"/>
      <c r="DS229" s="455"/>
      <c r="DT229" s="455"/>
      <c r="DU229" s="455"/>
      <c r="DV229" s="455"/>
    </row>
    <row r="230" s="461" customFormat="1" ht="30" customHeight="1" spans="1:126">
      <c r="A230" s="503"/>
      <c r="B230" s="114">
        <v>2026</v>
      </c>
      <c r="C230" s="385"/>
      <c r="D230" s="385"/>
      <c r="E230" s="385"/>
      <c r="F230" s="385"/>
      <c r="G230" s="28"/>
      <c r="H230" s="385"/>
      <c r="I230" s="385"/>
      <c r="J230" s="385"/>
      <c r="K230" s="385"/>
      <c r="L230" s="385"/>
      <c r="M230" s="385"/>
      <c r="N230" s="385"/>
      <c r="O230" s="385"/>
      <c r="P230" s="385"/>
      <c r="Q230" s="385">
        <v>0</v>
      </c>
      <c r="R230" s="385">
        <v>0</v>
      </c>
      <c r="S230" s="385">
        <v>0</v>
      </c>
      <c r="T230" s="385">
        <v>0</v>
      </c>
      <c r="U230" s="385">
        <v>0</v>
      </c>
      <c r="V230" s="385">
        <v>0</v>
      </c>
      <c r="W230" s="385">
        <v>0</v>
      </c>
      <c r="X230" s="385">
        <v>0</v>
      </c>
      <c r="Y230" s="385">
        <v>0</v>
      </c>
      <c r="Z230" s="385">
        <v>0</v>
      </c>
      <c r="AA230" s="385">
        <v>0</v>
      </c>
      <c r="AB230" s="385">
        <v>0</v>
      </c>
      <c r="AC230" s="385">
        <v>0</v>
      </c>
      <c r="AD230" s="385"/>
      <c r="AE230" s="385"/>
      <c r="AF230" s="385"/>
      <c r="AG230" s="385"/>
      <c r="AH230" s="385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 s="504"/>
      <c r="AW230" s="503"/>
      <c r="AX230" s="114">
        <v>2026</v>
      </c>
      <c r="AY230" s="28">
        <f>BI175</f>
        <v>0</v>
      </c>
      <c r="AZ230" s="555"/>
      <c r="BA230" s="555"/>
      <c r="BB230" s="555"/>
      <c r="BC230" s="555"/>
      <c r="BD230" s="555"/>
      <c r="BE230" s="555"/>
      <c r="BF230" s="555"/>
      <c r="BG230" s="555"/>
      <c r="BH230" s="504"/>
      <c r="BI230" s="504"/>
      <c r="BJ230" s="504"/>
      <c r="BK230" s="504"/>
      <c r="BL230" s="504"/>
      <c r="BM230" s="504"/>
      <c r="BN230" s="504"/>
      <c r="BO230" s="504"/>
      <c r="BP230" s="504"/>
      <c r="BQ230" s="504"/>
      <c r="BR230" s="504"/>
      <c r="BS230" s="504"/>
      <c r="BT230" s="504"/>
      <c r="BU230" s="504"/>
      <c r="BV230" s="504"/>
      <c r="BW230" s="504"/>
      <c r="BX230" s="504"/>
      <c r="BY230" s="504"/>
      <c r="BZ230" s="504"/>
      <c r="CA230" s="504"/>
      <c r="CB230" s="504"/>
      <c r="CC230" s="504"/>
      <c r="CD230" s="504"/>
      <c r="CE230" s="504"/>
      <c r="CF230" s="504"/>
      <c r="CG230" s="504"/>
      <c r="CH230" s="504"/>
      <c r="CI230" s="504"/>
      <c r="CJ230" s="504"/>
      <c r="CK230" s="504"/>
      <c r="CL230" s="504"/>
      <c r="CM230" s="504"/>
      <c r="CN230" s="504"/>
      <c r="CO230" s="504"/>
      <c r="CP230" s="504"/>
      <c r="CQ230" s="504"/>
      <c r="CR230" s="504"/>
      <c r="CS230" s="504"/>
      <c r="CT230" s="504"/>
      <c r="CU230" s="504"/>
      <c r="CV230" s="504"/>
      <c r="CW230" s="504"/>
      <c r="CX230" s="504"/>
      <c r="CY230" s="504"/>
      <c r="CZ230" s="504"/>
      <c r="DA230" s="504"/>
      <c r="DB230" s="504"/>
      <c r="DC230" s="504"/>
      <c r="DD230" s="504"/>
      <c r="DE230" s="504"/>
      <c r="DF230" s="504"/>
      <c r="DG230" s="504"/>
      <c r="DH230" s="504"/>
      <c r="DI230" s="504"/>
      <c r="DJ230" s="504"/>
      <c r="DK230" s="504"/>
      <c r="DL230" s="504"/>
      <c r="DM230" s="504"/>
      <c r="DN230" s="504"/>
      <c r="DO230" s="504"/>
      <c r="DP230" s="504"/>
      <c r="DQ230" s="504"/>
      <c r="DR230" s="504"/>
      <c r="DS230" s="504"/>
      <c r="DT230" s="504"/>
      <c r="DU230" s="504"/>
      <c r="DV230" s="504"/>
    </row>
    <row r="231" s="460" customFormat="1" ht="30" customHeight="1" spans="1:126">
      <c r="A231" s="502"/>
      <c r="B231" s="117" t="s">
        <v>13</v>
      </c>
      <c r="C231" s="268"/>
      <c r="D231" s="268"/>
      <c r="E231" s="268"/>
      <c r="F231" s="268"/>
      <c r="G231" s="2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  <c r="AA231" s="268"/>
      <c r="AB231" s="268"/>
      <c r="AC231" s="268"/>
      <c r="AD231" s="268"/>
      <c r="AE231" s="268"/>
      <c r="AF231" s="268"/>
      <c r="AG231" s="268"/>
      <c r="AH231" s="268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 s="455"/>
      <c r="AW231" s="502"/>
      <c r="AX231" s="117" t="s">
        <v>13</v>
      </c>
      <c r="AY231" s="28"/>
      <c r="AZ231" s="471"/>
      <c r="BA231" s="471"/>
      <c r="BB231" s="471"/>
      <c r="BC231" s="471"/>
      <c r="BD231" s="471"/>
      <c r="BE231" s="471"/>
      <c r="BF231" s="471"/>
      <c r="BG231" s="471"/>
      <c r="BH231" s="455"/>
      <c r="BI231" s="455"/>
      <c r="BJ231" s="455"/>
      <c r="BK231" s="455"/>
      <c r="BL231" s="455"/>
      <c r="BM231" s="455"/>
      <c r="BN231" s="455"/>
      <c r="BO231" s="455"/>
      <c r="BP231" s="455"/>
      <c r="BQ231" s="455"/>
      <c r="BR231" s="455"/>
      <c r="BS231" s="455"/>
      <c r="BT231" s="455"/>
      <c r="BU231" s="455"/>
      <c r="BV231" s="455"/>
      <c r="BW231" s="455"/>
      <c r="BX231" s="455"/>
      <c r="BY231" s="455"/>
      <c r="BZ231" s="455"/>
      <c r="CA231" s="455"/>
      <c r="CB231" s="455"/>
      <c r="CC231" s="455"/>
      <c r="CD231" s="455"/>
      <c r="CE231" s="455"/>
      <c r="CF231" s="455"/>
      <c r="CG231" s="455"/>
      <c r="CH231" s="455"/>
      <c r="CI231" s="455"/>
      <c r="CJ231" s="455"/>
      <c r="CK231" s="455"/>
      <c r="CL231" s="455"/>
      <c r="CM231" s="455"/>
      <c r="CN231" s="455"/>
      <c r="CO231" s="455"/>
      <c r="CP231" s="455"/>
      <c r="CQ231" s="455"/>
      <c r="CR231" s="455"/>
      <c r="CS231" s="455"/>
      <c r="CT231" s="455"/>
      <c r="CU231" s="455"/>
      <c r="CV231" s="455"/>
      <c r="CW231" s="455"/>
      <c r="CX231" s="455"/>
      <c r="CY231" s="455"/>
      <c r="CZ231" s="455"/>
      <c r="DA231" s="455"/>
      <c r="DB231" s="455"/>
      <c r="DC231" s="455"/>
      <c r="DD231" s="455"/>
      <c r="DE231" s="455"/>
      <c r="DF231" s="455"/>
      <c r="DG231" s="455"/>
      <c r="DH231" s="455"/>
      <c r="DI231" s="455"/>
      <c r="DJ231" s="455"/>
      <c r="DK231" s="455"/>
      <c r="DL231" s="455"/>
      <c r="DM231" s="455"/>
      <c r="DN231" s="455"/>
      <c r="DO231" s="455"/>
      <c r="DP231" s="455"/>
      <c r="DQ231" s="455"/>
      <c r="DR231" s="455"/>
      <c r="DS231" s="455"/>
      <c r="DT231" s="455"/>
      <c r="DU231" s="455"/>
      <c r="DV231" s="455"/>
    </row>
    <row r="232" s="460" customFormat="1" ht="30" customHeight="1" spans="1:126">
      <c r="A232" s="502"/>
      <c r="B232" s="185" t="s">
        <v>14</v>
      </c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 s="455"/>
      <c r="AW232" s="502"/>
      <c r="AX232" s="185" t="s">
        <v>14</v>
      </c>
      <c r="AY232" s="28"/>
      <c r="AZ232" s="471"/>
      <c r="BA232" s="471"/>
      <c r="BB232" s="471"/>
      <c r="BC232" s="471"/>
      <c r="BD232" s="471"/>
      <c r="BE232" s="471"/>
      <c r="BF232" s="471"/>
      <c r="BG232" s="471"/>
      <c r="BH232" s="455"/>
      <c r="BI232" s="455"/>
      <c r="BJ232" s="455"/>
      <c r="BK232" s="455"/>
      <c r="BL232" s="455"/>
      <c r="BM232" s="455"/>
      <c r="BN232" s="455"/>
      <c r="BO232" s="455"/>
      <c r="BP232" s="455"/>
      <c r="BQ232" s="455"/>
      <c r="BR232" s="455"/>
      <c r="BS232" s="455"/>
      <c r="BT232" s="455"/>
      <c r="BU232" s="455"/>
      <c r="BV232" s="455"/>
      <c r="BW232" s="455"/>
      <c r="BX232" s="455"/>
      <c r="BY232" s="455"/>
      <c r="BZ232" s="455"/>
      <c r="CA232" s="455"/>
      <c r="CB232" s="455"/>
      <c r="CC232" s="455"/>
      <c r="CD232" s="455"/>
      <c r="CE232" s="455"/>
      <c r="CF232" s="455"/>
      <c r="CG232" s="455"/>
      <c r="CH232" s="455"/>
      <c r="CI232" s="455"/>
      <c r="CJ232" s="455"/>
      <c r="CK232" s="455"/>
      <c r="CL232" s="455"/>
      <c r="CM232" s="455"/>
      <c r="CN232" s="455"/>
      <c r="CO232" s="455"/>
      <c r="CP232" s="455"/>
      <c r="CQ232" s="455"/>
      <c r="CR232" s="455"/>
      <c r="CS232" s="455"/>
      <c r="CT232" s="455"/>
      <c r="CU232" s="455"/>
      <c r="CV232" s="455"/>
      <c r="CW232" s="455"/>
      <c r="CX232" s="455"/>
      <c r="CY232" s="455"/>
      <c r="CZ232" s="455"/>
      <c r="DA232" s="455"/>
      <c r="DB232" s="455"/>
      <c r="DC232" s="455"/>
      <c r="DD232" s="455"/>
      <c r="DE232" s="455"/>
      <c r="DF232" s="455"/>
      <c r="DG232" s="455"/>
      <c r="DH232" s="455"/>
      <c r="DI232" s="455"/>
      <c r="DJ232" s="455"/>
      <c r="DK232" s="455"/>
      <c r="DL232" s="455"/>
      <c r="DM232" s="455"/>
      <c r="DN232" s="455"/>
      <c r="DO232" s="455"/>
      <c r="DP232" s="455"/>
      <c r="DQ232" s="455"/>
      <c r="DR232" s="455"/>
      <c r="DS232" s="455"/>
      <c r="DT232" s="455"/>
      <c r="DU232" s="455"/>
      <c r="DV232" s="455"/>
    </row>
    <row r="233" s="460" customFormat="1" ht="30" customHeight="1" spans="1:126">
      <c r="A233" s="502"/>
      <c r="B233" s="125" t="s">
        <v>15</v>
      </c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 s="455"/>
      <c r="AW233" s="502"/>
      <c r="AX233" s="125" t="s">
        <v>15</v>
      </c>
      <c r="AY233" s="28"/>
      <c r="AZ233" s="471"/>
      <c r="BA233" s="471"/>
      <c r="BB233" s="471"/>
      <c r="BC233" s="471"/>
      <c r="BD233" s="471"/>
      <c r="BE233" s="471"/>
      <c r="BF233" s="471"/>
      <c r="BG233" s="471"/>
      <c r="BH233" s="455"/>
      <c r="BI233" s="455"/>
      <c r="BJ233" s="455"/>
      <c r="BK233" s="455"/>
      <c r="BL233" s="455"/>
      <c r="BM233" s="455"/>
      <c r="BN233" s="455"/>
      <c r="BO233" s="455"/>
      <c r="BP233" s="455"/>
      <c r="BQ233" s="455"/>
      <c r="BR233" s="455"/>
      <c r="BS233" s="455"/>
      <c r="BT233" s="455"/>
      <c r="BU233" s="455"/>
      <c r="BV233" s="455"/>
      <c r="BW233" s="455"/>
      <c r="BX233" s="455"/>
      <c r="BY233" s="455"/>
      <c r="BZ233" s="455"/>
      <c r="CA233" s="455"/>
      <c r="CB233" s="455"/>
      <c r="CC233" s="455"/>
      <c r="CD233" s="455"/>
      <c r="CE233" s="455"/>
      <c r="CF233" s="455"/>
      <c r="CG233" s="455"/>
      <c r="CH233" s="455"/>
      <c r="CI233" s="455"/>
      <c r="CJ233" s="455"/>
      <c r="CK233" s="455"/>
      <c r="CL233" s="455"/>
      <c r="CM233" s="455"/>
      <c r="CN233" s="455"/>
      <c r="CO233" s="455"/>
      <c r="CP233" s="455"/>
      <c r="CQ233" s="455"/>
      <c r="CR233" s="455"/>
      <c r="CS233" s="455"/>
      <c r="CT233" s="455"/>
      <c r="CU233" s="455"/>
      <c r="CV233" s="455"/>
      <c r="CW233" s="455"/>
      <c r="CX233" s="455"/>
      <c r="CY233" s="455"/>
      <c r="CZ233" s="455"/>
      <c r="DA233" s="455"/>
      <c r="DB233" s="455"/>
      <c r="DC233" s="455"/>
      <c r="DD233" s="455"/>
      <c r="DE233" s="455"/>
      <c r="DF233" s="455"/>
      <c r="DG233" s="455"/>
      <c r="DH233" s="455"/>
      <c r="DI233" s="455"/>
      <c r="DJ233" s="455"/>
      <c r="DK233" s="455"/>
      <c r="DL233" s="455"/>
      <c r="DM233" s="455"/>
      <c r="DN233" s="455"/>
      <c r="DO233" s="455"/>
      <c r="DP233" s="455"/>
      <c r="DQ233" s="455"/>
      <c r="DR233" s="455"/>
      <c r="DS233" s="455"/>
      <c r="DT233" s="455"/>
      <c r="DU233" s="455"/>
      <c r="DV233" s="455"/>
    </row>
    <row r="234" s="460" customFormat="1" ht="30" customHeight="1" spans="1:126">
      <c r="A234" s="562" t="s">
        <v>33</v>
      </c>
      <c r="B234" s="49">
        <v>2025</v>
      </c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 s="455"/>
      <c r="AW234" s="562" t="s">
        <v>33</v>
      </c>
      <c r="AX234" s="49">
        <v>2025</v>
      </c>
      <c r="AY234" s="28"/>
      <c r="AZ234" s="471"/>
      <c r="BA234" s="555"/>
      <c r="BB234" s="555"/>
      <c r="BC234" s="555"/>
      <c r="BD234" s="555"/>
      <c r="BE234" s="555"/>
      <c r="BF234" s="555"/>
      <c r="BG234" s="555"/>
      <c r="BH234" s="504"/>
      <c r="BI234" s="504"/>
      <c r="BJ234" s="504"/>
      <c r="BK234" s="455"/>
      <c r="BL234" s="455"/>
      <c r="BM234" s="455"/>
      <c r="BN234" s="455"/>
      <c r="BO234" s="455"/>
      <c r="BP234" s="455"/>
      <c r="BQ234" s="455"/>
      <c r="BR234" s="455"/>
      <c r="BS234" s="455"/>
      <c r="BT234" s="455"/>
      <c r="BU234" s="455"/>
      <c r="BV234" s="455"/>
      <c r="BW234" s="455"/>
      <c r="BX234" s="455"/>
      <c r="BY234" s="455"/>
      <c r="BZ234" s="455"/>
      <c r="CA234" s="455"/>
      <c r="CB234" s="455"/>
      <c r="CC234" s="455"/>
      <c r="CD234" s="455"/>
      <c r="CE234" s="455"/>
      <c r="CF234" s="455"/>
      <c r="CG234" s="455"/>
      <c r="CH234" s="455"/>
      <c r="CI234" s="455"/>
      <c r="CJ234" s="455"/>
      <c r="CK234" s="455"/>
      <c r="CL234" s="455"/>
      <c r="CM234" s="455"/>
      <c r="CN234" s="455"/>
      <c r="CO234" s="455"/>
      <c r="CP234" s="455"/>
      <c r="CQ234" s="455"/>
      <c r="CR234" s="455"/>
      <c r="CS234" s="455"/>
      <c r="CT234" s="455"/>
      <c r="CU234" s="455"/>
      <c r="CV234" s="455"/>
      <c r="CW234" s="455"/>
      <c r="CX234" s="455"/>
      <c r="CY234" s="455"/>
      <c r="CZ234" s="455"/>
      <c r="DA234" s="455"/>
      <c r="DB234" s="455"/>
      <c r="DC234" s="455"/>
      <c r="DD234" s="455"/>
      <c r="DE234" s="455"/>
      <c r="DF234" s="455"/>
      <c r="DG234" s="455"/>
      <c r="DH234" s="455"/>
      <c r="DI234" s="455"/>
      <c r="DJ234" s="455"/>
      <c r="DK234" s="455"/>
      <c r="DL234" s="455"/>
      <c r="DM234" s="455"/>
      <c r="DN234" s="455"/>
      <c r="DO234" s="455"/>
      <c r="DP234" s="455"/>
      <c r="DQ234" s="455"/>
      <c r="DR234" s="455"/>
      <c r="DS234" s="455"/>
      <c r="DT234" s="455"/>
      <c r="DU234" s="455"/>
      <c r="DV234" s="455"/>
    </row>
    <row r="235" s="461" customFormat="1" ht="30" customHeight="1" spans="1:126">
      <c r="A235" s="563"/>
      <c r="B235" s="114">
        <v>2026</v>
      </c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>
        <v>1.26</v>
      </c>
      <c r="R235" s="87">
        <v>1.74</v>
      </c>
      <c r="S235" s="87">
        <v>2.28</v>
      </c>
      <c r="T235" s="87">
        <v>2.28</v>
      </c>
      <c r="U235" s="87">
        <v>1.74</v>
      </c>
      <c r="V235" s="87">
        <v>1.92</v>
      </c>
      <c r="W235" s="87">
        <v>1.86</v>
      </c>
      <c r="X235" s="87">
        <v>4.08</v>
      </c>
      <c r="Y235" s="87">
        <v>3.18</v>
      </c>
      <c r="Z235" s="87">
        <v>2.88</v>
      </c>
      <c r="AA235" s="87">
        <v>5.28</v>
      </c>
      <c r="AB235" s="87">
        <v>7.32</v>
      </c>
      <c r="AC235" s="87">
        <v>8.04</v>
      </c>
      <c r="AD235" s="87"/>
      <c r="AE235" s="87"/>
      <c r="AF235" s="87"/>
      <c r="AG235" s="87"/>
      <c r="AH235" s="87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 s="504"/>
      <c r="AW235" s="563"/>
      <c r="AX235" s="114">
        <v>2026</v>
      </c>
      <c r="AY235" s="87">
        <f>BB193/10000</f>
        <v>8.04</v>
      </c>
      <c r="AZ235" s="555"/>
      <c r="BA235" s="555"/>
      <c r="BB235" s="555"/>
      <c r="BC235" s="555"/>
      <c r="BD235" s="555"/>
      <c r="BE235" s="555"/>
      <c r="BF235" s="555"/>
      <c r="BG235" s="555"/>
      <c r="BH235" s="504"/>
      <c r="BI235" s="504"/>
      <c r="BJ235" s="504"/>
      <c r="BK235" s="504"/>
      <c r="BL235" s="504"/>
      <c r="BM235" s="504"/>
      <c r="BN235" s="504"/>
      <c r="BO235" s="504"/>
      <c r="BP235" s="504"/>
      <c r="BQ235" s="504"/>
      <c r="BR235" s="504"/>
      <c r="BS235" s="504"/>
      <c r="BT235" s="504"/>
      <c r="BU235" s="504"/>
      <c r="BV235" s="504"/>
      <c r="BW235" s="504"/>
      <c r="BX235" s="504"/>
      <c r="BY235" s="504"/>
      <c r="BZ235" s="504"/>
      <c r="CA235" s="504"/>
      <c r="CB235" s="504"/>
      <c r="CC235" s="504"/>
      <c r="CD235" s="504"/>
      <c r="CE235" s="504"/>
      <c r="CF235" s="504"/>
      <c r="CG235" s="504"/>
      <c r="CH235" s="504"/>
      <c r="CI235" s="504"/>
      <c r="CJ235" s="504"/>
      <c r="CK235" s="504"/>
      <c r="CL235" s="504"/>
      <c r="CM235" s="504"/>
      <c r="CN235" s="504"/>
      <c r="CO235" s="504"/>
      <c r="CP235" s="504"/>
      <c r="CQ235" s="504"/>
      <c r="CR235" s="504"/>
      <c r="CS235" s="504"/>
      <c r="CT235" s="504"/>
      <c r="CU235" s="504"/>
      <c r="CV235" s="504"/>
      <c r="CW235" s="504"/>
      <c r="CX235" s="504"/>
      <c r="CY235" s="504"/>
      <c r="CZ235" s="504"/>
      <c r="DA235" s="504"/>
      <c r="DB235" s="504"/>
      <c r="DC235" s="504"/>
      <c r="DD235" s="504"/>
      <c r="DE235" s="504"/>
      <c r="DF235" s="504"/>
      <c r="DG235" s="504"/>
      <c r="DH235" s="504"/>
      <c r="DI235" s="504"/>
      <c r="DJ235" s="504"/>
      <c r="DK235" s="504"/>
      <c r="DL235" s="504"/>
      <c r="DM235" s="504"/>
      <c r="DN235" s="504"/>
      <c r="DO235" s="504"/>
      <c r="DP235" s="504"/>
      <c r="DQ235" s="504"/>
      <c r="DR235" s="504"/>
      <c r="DS235" s="504"/>
      <c r="DT235" s="504"/>
      <c r="DU235" s="504"/>
      <c r="DV235" s="504"/>
    </row>
    <row r="236" s="460" customFormat="1" ht="30" customHeight="1" spans="1:126">
      <c r="A236" s="562"/>
      <c r="B236" s="117" t="s">
        <v>13</v>
      </c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 s="455"/>
      <c r="AW236" s="562"/>
      <c r="AX236" s="117" t="s">
        <v>13</v>
      </c>
      <c r="AY236" s="28"/>
      <c r="AZ236" s="471"/>
      <c r="BA236" s="471"/>
      <c r="BB236" s="471"/>
      <c r="BC236" s="471"/>
      <c r="BD236" s="471"/>
      <c r="BE236" s="471"/>
      <c r="BF236" s="471"/>
      <c r="BG236" s="471"/>
      <c r="BH236" s="455"/>
      <c r="BI236" s="455"/>
      <c r="BJ236" s="455"/>
      <c r="BK236" s="455"/>
      <c r="BL236" s="455"/>
      <c r="BM236" s="455"/>
      <c r="BN236" s="455"/>
      <c r="BO236" s="455"/>
      <c r="BP236" s="455"/>
      <c r="BQ236" s="455"/>
      <c r="BR236" s="455"/>
      <c r="BS236" s="455"/>
      <c r="BT236" s="455"/>
      <c r="BU236" s="455"/>
      <c r="BV236" s="455"/>
      <c r="BW236" s="455"/>
      <c r="BX236" s="455"/>
      <c r="BY236" s="455"/>
      <c r="BZ236" s="455"/>
      <c r="CA236" s="455"/>
      <c r="CB236" s="455"/>
      <c r="CC236" s="455"/>
      <c r="CD236" s="455"/>
      <c r="CE236" s="455"/>
      <c r="CF236" s="455"/>
      <c r="CG236" s="455"/>
      <c r="CH236" s="455"/>
      <c r="CI236" s="455"/>
      <c r="CJ236" s="455"/>
      <c r="CK236" s="455"/>
      <c r="CL236" s="455"/>
      <c r="CM236" s="455"/>
      <c r="CN236" s="455"/>
      <c r="CO236" s="455"/>
      <c r="CP236" s="455"/>
      <c r="CQ236" s="455"/>
      <c r="CR236" s="455"/>
      <c r="CS236" s="455"/>
      <c r="CT236" s="455"/>
      <c r="CU236" s="455"/>
      <c r="CV236" s="455"/>
      <c r="CW236" s="455"/>
      <c r="CX236" s="455"/>
      <c r="CY236" s="455"/>
      <c r="CZ236" s="455"/>
      <c r="DA236" s="455"/>
      <c r="DB236" s="455"/>
      <c r="DC236" s="455"/>
      <c r="DD236" s="455"/>
      <c r="DE236" s="455"/>
      <c r="DF236" s="455"/>
      <c r="DG236" s="455"/>
      <c r="DH236" s="455"/>
      <c r="DI236" s="455"/>
      <c r="DJ236" s="455"/>
      <c r="DK236" s="455"/>
      <c r="DL236" s="455"/>
      <c r="DM236" s="455"/>
      <c r="DN236" s="455"/>
      <c r="DO236" s="455"/>
      <c r="DP236" s="455"/>
      <c r="DQ236" s="455"/>
      <c r="DR236" s="455"/>
      <c r="DS236" s="455"/>
      <c r="DT236" s="455"/>
      <c r="DU236" s="455"/>
      <c r="DV236" s="455"/>
    </row>
    <row r="237" s="460" customFormat="1" ht="30" customHeight="1" spans="1:126">
      <c r="A237" s="562"/>
      <c r="B237" s="124" t="s">
        <v>14</v>
      </c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 s="455"/>
      <c r="AW237" s="562"/>
      <c r="AX237" s="124" t="s">
        <v>14</v>
      </c>
      <c r="AY237" s="28"/>
      <c r="AZ237" s="471"/>
      <c r="BA237" s="555"/>
      <c r="BB237" s="555"/>
      <c r="BC237" s="555"/>
      <c r="BD237" s="555"/>
      <c r="BE237" s="555"/>
      <c r="BF237" s="555"/>
      <c r="BG237" s="555"/>
      <c r="BH237" s="504"/>
      <c r="BI237" s="504"/>
      <c r="BJ237" s="504"/>
      <c r="BK237" s="455"/>
      <c r="BL237" s="455"/>
      <c r="BM237" s="455"/>
      <c r="BN237" s="455"/>
      <c r="BO237" s="455"/>
      <c r="BP237" s="455"/>
      <c r="BQ237" s="455"/>
      <c r="BR237" s="455"/>
      <c r="BS237" s="455"/>
      <c r="BT237" s="455"/>
      <c r="BU237" s="455"/>
      <c r="BV237" s="455"/>
      <c r="BW237" s="455"/>
      <c r="BX237" s="455"/>
      <c r="BY237" s="455"/>
      <c r="BZ237" s="455"/>
      <c r="CA237" s="455"/>
      <c r="CB237" s="455"/>
      <c r="CC237" s="455"/>
      <c r="CD237" s="455"/>
      <c r="CE237" s="455"/>
      <c r="CF237" s="455"/>
      <c r="CG237" s="455"/>
      <c r="CH237" s="455"/>
      <c r="CI237" s="455"/>
      <c r="CJ237" s="455"/>
      <c r="CK237" s="455"/>
      <c r="CL237" s="455"/>
      <c r="CM237" s="455"/>
      <c r="CN237" s="455"/>
      <c r="CO237" s="455"/>
      <c r="CP237" s="455"/>
      <c r="CQ237" s="455"/>
      <c r="CR237" s="455"/>
      <c r="CS237" s="455"/>
      <c r="CT237" s="455"/>
      <c r="CU237" s="455"/>
      <c r="CV237" s="455"/>
      <c r="CW237" s="455"/>
      <c r="CX237" s="455"/>
      <c r="CY237" s="455"/>
      <c r="CZ237" s="455"/>
      <c r="DA237" s="455"/>
      <c r="DB237" s="455"/>
      <c r="DC237" s="455"/>
      <c r="DD237" s="455"/>
      <c r="DE237" s="455"/>
      <c r="DF237" s="455"/>
      <c r="DG237" s="455"/>
      <c r="DH237" s="455"/>
      <c r="DI237" s="455"/>
      <c r="DJ237" s="455"/>
      <c r="DK237" s="455"/>
      <c r="DL237" s="455"/>
      <c r="DM237" s="455"/>
      <c r="DN237" s="455"/>
      <c r="DO237" s="455"/>
      <c r="DP237" s="455"/>
      <c r="DQ237" s="455"/>
      <c r="DR237" s="455"/>
      <c r="DS237" s="455"/>
      <c r="DT237" s="455"/>
      <c r="DU237" s="455"/>
      <c r="DV237" s="455"/>
    </row>
    <row r="238" s="460" customFormat="1" ht="30" customHeight="1" spans="1:126">
      <c r="A238" s="562"/>
      <c r="B238" s="125" t="s">
        <v>15</v>
      </c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 s="455"/>
      <c r="AW238" s="562"/>
      <c r="AX238" s="125" t="s">
        <v>15</v>
      </c>
      <c r="AY238" s="28"/>
      <c r="AZ238" s="471"/>
      <c r="BA238" s="471"/>
      <c r="BB238" s="471"/>
      <c r="BC238" s="471"/>
      <c r="BD238" s="471"/>
      <c r="BE238" s="471"/>
      <c r="BF238" s="471"/>
      <c r="BG238" s="471"/>
      <c r="BH238" s="455"/>
      <c r="BI238" s="455"/>
      <c r="BJ238" s="455"/>
      <c r="BK238" s="455"/>
      <c r="BL238" s="455"/>
      <c r="BM238" s="455"/>
      <c r="BN238" s="455"/>
      <c r="BO238" s="455"/>
      <c r="BP238" s="455"/>
      <c r="BQ238" s="455"/>
      <c r="BR238" s="455"/>
      <c r="BS238" s="455"/>
      <c r="BT238" s="455"/>
      <c r="BU238" s="455"/>
      <c r="BV238" s="455"/>
      <c r="BW238" s="455"/>
      <c r="BX238" s="455"/>
      <c r="BY238" s="455"/>
      <c r="BZ238" s="455"/>
      <c r="CA238" s="455"/>
      <c r="CB238" s="455"/>
      <c r="CC238" s="455"/>
      <c r="CD238" s="455"/>
      <c r="CE238" s="455"/>
      <c r="CF238" s="455"/>
      <c r="CG238" s="455"/>
      <c r="CH238" s="455"/>
      <c r="CI238" s="455"/>
      <c r="CJ238" s="455"/>
      <c r="CK238" s="455"/>
      <c r="CL238" s="455"/>
      <c r="CM238" s="455"/>
      <c r="CN238" s="455"/>
      <c r="CO238" s="455"/>
      <c r="CP238" s="455"/>
      <c r="CQ238" s="455"/>
      <c r="CR238" s="455"/>
      <c r="CS238" s="455"/>
      <c r="CT238" s="455"/>
      <c r="CU238" s="455"/>
      <c r="CV238" s="455"/>
      <c r="CW238" s="455"/>
      <c r="CX238" s="455"/>
      <c r="CY238" s="455"/>
      <c r="CZ238" s="455"/>
      <c r="DA238" s="455"/>
      <c r="DB238" s="455"/>
      <c r="DC238" s="455"/>
      <c r="DD238" s="455"/>
      <c r="DE238" s="455"/>
      <c r="DF238" s="455"/>
      <c r="DG238" s="455"/>
      <c r="DH238" s="455"/>
      <c r="DI238" s="455"/>
      <c r="DJ238" s="455"/>
      <c r="DK238" s="455"/>
      <c r="DL238" s="455"/>
      <c r="DM238" s="455"/>
      <c r="DN238" s="455"/>
      <c r="DO238" s="455"/>
      <c r="DP238" s="455"/>
      <c r="DQ238" s="455"/>
      <c r="DR238" s="455"/>
      <c r="DS238" s="455"/>
      <c r="DT238" s="455"/>
      <c r="DU238" s="455"/>
      <c r="DV238" s="455"/>
    </row>
    <row r="239" s="461" customFormat="1" ht="30" customHeight="1" spans="1:126">
      <c r="A239" s="564" t="s">
        <v>41</v>
      </c>
      <c r="B239" s="190">
        <v>2025</v>
      </c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 s="504"/>
      <c r="AW239" s="564" t="s">
        <v>41</v>
      </c>
      <c r="AX239" s="190">
        <v>2025</v>
      </c>
      <c r="AY239" s="28"/>
      <c r="AZ239" s="555"/>
      <c r="BA239" s="471"/>
      <c r="BB239" s="471"/>
      <c r="BC239" s="471"/>
      <c r="BD239" s="471"/>
      <c r="BE239" s="471"/>
      <c r="BF239" s="471"/>
      <c r="BG239" s="471"/>
      <c r="BH239" s="455"/>
      <c r="BI239" s="455"/>
      <c r="BJ239" s="455"/>
      <c r="BK239" s="504"/>
      <c r="BL239" s="504"/>
      <c r="BM239" s="504"/>
      <c r="BN239" s="504"/>
      <c r="BO239" s="504"/>
      <c r="BP239" s="504"/>
      <c r="BQ239" s="504"/>
      <c r="BR239" s="504"/>
      <c r="BS239" s="504"/>
      <c r="BT239" s="504"/>
      <c r="BU239" s="504"/>
      <c r="BV239" s="504"/>
      <c r="BW239" s="504"/>
      <c r="BX239" s="504"/>
      <c r="BY239" s="504"/>
      <c r="BZ239" s="504"/>
      <c r="CA239" s="504"/>
      <c r="CB239" s="504"/>
      <c r="CC239" s="504"/>
      <c r="CD239" s="504"/>
      <c r="CE239" s="504"/>
      <c r="CF239" s="504"/>
      <c r="CG239" s="504"/>
      <c r="CH239" s="504"/>
      <c r="CI239" s="504"/>
      <c r="CJ239" s="504"/>
      <c r="CK239" s="504"/>
      <c r="CL239" s="504"/>
      <c r="CM239" s="504"/>
      <c r="CN239" s="504"/>
      <c r="CO239" s="504"/>
      <c r="CP239" s="504"/>
      <c r="CQ239" s="504"/>
      <c r="CR239" s="504"/>
      <c r="CS239" s="504"/>
      <c r="CT239" s="504"/>
      <c r="CU239" s="504"/>
      <c r="CV239" s="504"/>
      <c r="CW239" s="504"/>
      <c r="CX239" s="504"/>
      <c r="CY239" s="504"/>
      <c r="CZ239" s="504"/>
      <c r="DA239" s="504"/>
      <c r="DB239" s="504"/>
      <c r="DC239" s="504"/>
      <c r="DD239" s="504"/>
      <c r="DE239" s="504"/>
      <c r="DF239" s="504"/>
      <c r="DG239" s="504"/>
      <c r="DH239" s="504"/>
      <c r="DI239" s="504"/>
      <c r="DJ239" s="504"/>
      <c r="DK239" s="504"/>
      <c r="DL239" s="504"/>
      <c r="DM239" s="504"/>
      <c r="DN239" s="504"/>
      <c r="DO239" s="504"/>
      <c r="DP239" s="504"/>
      <c r="DQ239" s="504"/>
      <c r="DR239" s="504"/>
      <c r="DS239" s="504"/>
      <c r="DT239" s="504"/>
      <c r="DU239" s="504"/>
      <c r="DV239" s="504"/>
    </row>
    <row r="240" s="461" customFormat="1" ht="30" customHeight="1" spans="1:126">
      <c r="A240" s="565"/>
      <c r="B240" s="192">
        <v>2026</v>
      </c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 s="504"/>
      <c r="AW240" s="565"/>
      <c r="AX240" s="192">
        <v>2026</v>
      </c>
      <c r="AY240" s="28"/>
      <c r="AZ240" s="555"/>
      <c r="BA240" s="471"/>
      <c r="BB240" s="471"/>
      <c r="BC240" s="471"/>
      <c r="BD240" s="471"/>
      <c r="BE240" s="471"/>
      <c r="BF240" s="471"/>
      <c r="BG240" s="471"/>
      <c r="BH240" s="455"/>
      <c r="BI240" s="455"/>
      <c r="BJ240" s="455"/>
      <c r="BK240" s="504"/>
      <c r="BL240" s="504"/>
      <c r="BM240" s="504"/>
      <c r="BN240" s="504"/>
      <c r="BO240" s="504"/>
      <c r="BP240" s="504"/>
      <c r="BQ240" s="504"/>
      <c r="BR240" s="504"/>
      <c r="BS240" s="504"/>
      <c r="BT240" s="504"/>
      <c r="BU240" s="504"/>
      <c r="BV240" s="504"/>
      <c r="BW240" s="504"/>
      <c r="BX240" s="504"/>
      <c r="BY240" s="504"/>
      <c r="BZ240" s="504"/>
      <c r="CA240" s="504"/>
      <c r="CB240" s="504"/>
      <c r="CC240" s="504"/>
      <c r="CD240" s="504"/>
      <c r="CE240" s="504"/>
      <c r="CF240" s="504"/>
      <c r="CG240" s="504"/>
      <c r="CH240" s="504"/>
      <c r="CI240" s="504"/>
      <c r="CJ240" s="504"/>
      <c r="CK240" s="504"/>
      <c r="CL240" s="504"/>
      <c r="CM240" s="504"/>
      <c r="CN240" s="504"/>
      <c r="CO240" s="504"/>
      <c r="CP240" s="504"/>
      <c r="CQ240" s="504"/>
      <c r="CR240" s="504"/>
      <c r="CS240" s="504"/>
      <c r="CT240" s="504"/>
      <c r="CU240" s="504"/>
      <c r="CV240" s="504"/>
      <c r="CW240" s="504"/>
      <c r="CX240" s="504"/>
      <c r="CY240" s="504"/>
      <c r="CZ240" s="504"/>
      <c r="DA240" s="504"/>
      <c r="DB240" s="504"/>
      <c r="DC240" s="504"/>
      <c r="DD240" s="504"/>
      <c r="DE240" s="504"/>
      <c r="DF240" s="504"/>
      <c r="DG240" s="504"/>
      <c r="DH240" s="504"/>
      <c r="DI240" s="504"/>
      <c r="DJ240" s="504"/>
      <c r="DK240" s="504"/>
      <c r="DL240" s="504"/>
      <c r="DM240" s="504"/>
      <c r="DN240" s="504"/>
      <c r="DO240" s="504"/>
      <c r="DP240" s="504"/>
      <c r="DQ240" s="504"/>
      <c r="DR240" s="504"/>
      <c r="DS240" s="504"/>
      <c r="DT240" s="504"/>
      <c r="DU240" s="504"/>
      <c r="DV240" s="504"/>
    </row>
    <row r="241" s="460" customFormat="1" ht="30" customHeight="1" spans="1:126">
      <c r="A241" s="502" t="s">
        <v>125</v>
      </c>
      <c r="B241" s="49">
        <v>2025</v>
      </c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 s="455"/>
      <c r="AW241" s="502" t="s">
        <v>125</v>
      </c>
      <c r="AX241" s="49">
        <v>2025</v>
      </c>
      <c r="AY241" s="28"/>
      <c r="AZ241" s="471"/>
      <c r="BA241" s="471"/>
      <c r="BB241" s="471"/>
      <c r="BC241" s="471"/>
      <c r="BD241" s="471"/>
      <c r="BE241" s="471"/>
      <c r="BF241" s="471"/>
      <c r="BG241" s="471"/>
      <c r="BH241" s="455"/>
      <c r="BI241" s="455"/>
      <c r="BJ241" s="455"/>
      <c r="BK241" s="455"/>
      <c r="BL241" s="455"/>
      <c r="BM241" s="455"/>
      <c r="BN241" s="455"/>
      <c r="BO241" s="455"/>
      <c r="BP241" s="455"/>
      <c r="BQ241" s="455"/>
      <c r="BR241" s="455"/>
      <c r="BS241" s="455"/>
      <c r="BT241" s="455"/>
      <c r="BU241" s="455"/>
      <c r="BV241" s="455"/>
      <c r="BW241" s="455"/>
      <c r="BX241" s="455"/>
      <c r="BY241" s="455"/>
      <c r="BZ241" s="455"/>
      <c r="CA241" s="455"/>
      <c r="CB241" s="455"/>
      <c r="CC241" s="455"/>
      <c r="CD241" s="455"/>
      <c r="CE241" s="455"/>
      <c r="CF241" s="455"/>
      <c r="CG241" s="455"/>
      <c r="CH241" s="455"/>
      <c r="CI241" s="455"/>
      <c r="CJ241" s="455"/>
      <c r="CK241" s="455"/>
      <c r="CL241" s="455"/>
      <c r="CM241" s="455"/>
      <c r="CN241" s="455"/>
      <c r="CO241" s="455"/>
      <c r="CP241" s="455"/>
      <c r="CQ241" s="455"/>
      <c r="CR241" s="455"/>
      <c r="CS241" s="455"/>
      <c r="CT241" s="455"/>
      <c r="CU241" s="455"/>
      <c r="CV241" s="455"/>
      <c r="CW241" s="455"/>
      <c r="CX241" s="455"/>
      <c r="CY241" s="455"/>
      <c r="CZ241" s="455"/>
      <c r="DA241" s="455"/>
      <c r="DB241" s="455"/>
      <c r="DC241" s="455"/>
      <c r="DD241" s="455"/>
      <c r="DE241" s="455"/>
      <c r="DF241" s="455"/>
      <c r="DG241" s="455"/>
      <c r="DH241" s="455"/>
      <c r="DI241" s="455"/>
      <c r="DJ241" s="455"/>
      <c r="DK241" s="455"/>
      <c r="DL241" s="455"/>
      <c r="DM241" s="455"/>
      <c r="DN241" s="455"/>
      <c r="DO241" s="455"/>
      <c r="DP241" s="455"/>
      <c r="DQ241" s="455"/>
      <c r="DR241" s="455"/>
      <c r="DS241" s="455"/>
      <c r="DT241" s="455"/>
      <c r="DU241" s="455"/>
      <c r="DV241" s="455"/>
    </row>
    <row r="242" s="461" customFormat="1" ht="30" customHeight="1" spans="1:126">
      <c r="A242" s="503"/>
      <c r="B242" s="114">
        <v>2026</v>
      </c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>
        <v>0</v>
      </c>
      <c r="R242" s="28">
        <v>0</v>
      </c>
      <c r="S242" s="28">
        <v>0</v>
      </c>
      <c r="T242" s="28">
        <v>0</v>
      </c>
      <c r="U242" s="28">
        <v>0</v>
      </c>
      <c r="V242" s="28">
        <v>0</v>
      </c>
      <c r="W242" s="28">
        <v>0</v>
      </c>
      <c r="X242" s="28">
        <v>0</v>
      </c>
      <c r="Y242" s="28">
        <v>0</v>
      </c>
      <c r="Z242" s="28">
        <v>0</v>
      </c>
      <c r="AA242" s="28">
        <v>0</v>
      </c>
      <c r="AB242" s="28">
        <v>0</v>
      </c>
      <c r="AC242" s="28">
        <v>0</v>
      </c>
      <c r="AD242" s="28"/>
      <c r="AE242" s="28"/>
      <c r="AF242" s="28"/>
      <c r="AG242" s="28"/>
      <c r="AH242" s="28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 s="504"/>
      <c r="AW242" s="503"/>
      <c r="AX242" s="114">
        <v>2026</v>
      </c>
      <c r="AY242" s="28">
        <f>BF175</f>
        <v>0</v>
      </c>
      <c r="AZ242" s="555"/>
      <c r="BA242" s="555"/>
      <c r="BB242" s="555"/>
      <c r="BC242" s="555"/>
      <c r="BD242" s="555"/>
      <c r="BE242" s="555"/>
      <c r="BF242" s="555"/>
      <c r="BG242" s="555"/>
      <c r="BH242" s="504"/>
      <c r="BI242" s="504"/>
      <c r="BJ242" s="504"/>
      <c r="BK242" s="504"/>
      <c r="BL242" s="504"/>
      <c r="BM242" s="504"/>
      <c r="BN242" s="504"/>
      <c r="BO242" s="504"/>
      <c r="BP242" s="504"/>
      <c r="BQ242" s="504"/>
      <c r="BR242" s="504"/>
      <c r="BS242" s="504"/>
      <c r="BT242" s="504"/>
      <c r="BU242" s="504"/>
      <c r="BV242" s="504"/>
      <c r="BW242" s="504"/>
      <c r="BX242" s="504"/>
      <c r="BY242" s="504"/>
      <c r="BZ242" s="504"/>
      <c r="CA242" s="504"/>
      <c r="CB242" s="504"/>
      <c r="CC242" s="504"/>
      <c r="CD242" s="504"/>
      <c r="CE242" s="504"/>
      <c r="CF242" s="504"/>
      <c r="CG242" s="504"/>
      <c r="CH242" s="504"/>
      <c r="CI242" s="504"/>
      <c r="CJ242" s="504"/>
      <c r="CK242" s="504"/>
      <c r="CL242" s="504"/>
      <c r="CM242" s="504"/>
      <c r="CN242" s="504"/>
      <c r="CO242" s="504"/>
      <c r="CP242" s="504"/>
      <c r="CQ242" s="504"/>
      <c r="CR242" s="504"/>
      <c r="CS242" s="504"/>
      <c r="CT242" s="504"/>
      <c r="CU242" s="504"/>
      <c r="CV242" s="504"/>
      <c r="CW242" s="504"/>
      <c r="CX242" s="504"/>
      <c r="CY242" s="504"/>
      <c r="CZ242" s="504"/>
      <c r="DA242" s="504"/>
      <c r="DB242" s="504"/>
      <c r="DC242" s="504"/>
      <c r="DD242" s="504"/>
      <c r="DE242" s="504"/>
      <c r="DF242" s="504"/>
      <c r="DG242" s="504"/>
      <c r="DH242" s="504"/>
      <c r="DI242" s="504"/>
      <c r="DJ242" s="504"/>
      <c r="DK242" s="504"/>
      <c r="DL242" s="504"/>
      <c r="DM242" s="504"/>
      <c r="DN242" s="504"/>
      <c r="DO242" s="504"/>
      <c r="DP242" s="504"/>
      <c r="DQ242" s="504"/>
      <c r="DR242" s="504"/>
      <c r="DS242" s="504"/>
      <c r="DT242" s="504"/>
      <c r="DU242" s="504"/>
      <c r="DV242" s="504"/>
    </row>
    <row r="243" s="460" customFormat="1" ht="30" customHeight="1" spans="1:126">
      <c r="A243" s="502"/>
      <c r="B243" s="117" t="s">
        <v>13</v>
      </c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 s="455"/>
      <c r="AW243" s="502"/>
      <c r="AX243" s="117" t="s">
        <v>13</v>
      </c>
      <c r="AY243" s="28"/>
      <c r="AZ243" s="471"/>
      <c r="BA243" s="471"/>
      <c r="BB243" s="471"/>
      <c r="BC243" s="471"/>
      <c r="BD243" s="471"/>
      <c r="BE243" s="471"/>
      <c r="BF243" s="471"/>
      <c r="BG243" s="471"/>
      <c r="BH243" s="455"/>
      <c r="BI243" s="455"/>
      <c r="BJ243" s="455"/>
      <c r="BK243" s="455"/>
      <c r="BL243" s="455"/>
      <c r="BM243" s="455"/>
      <c r="BN243" s="455"/>
      <c r="BO243" s="455"/>
      <c r="BP243" s="455"/>
      <c r="BQ243" s="455"/>
      <c r="BR243" s="455"/>
      <c r="BS243" s="455"/>
      <c r="BT243" s="455"/>
      <c r="BU243" s="455"/>
      <c r="BV243" s="455"/>
      <c r="BW243" s="455"/>
      <c r="BX243" s="455"/>
      <c r="BY243" s="455"/>
      <c r="BZ243" s="455"/>
      <c r="CA243" s="455"/>
      <c r="CB243" s="455"/>
      <c r="CC243" s="455"/>
      <c r="CD243" s="455"/>
      <c r="CE243" s="455"/>
      <c r="CF243" s="455"/>
      <c r="CG243" s="455"/>
      <c r="CH243" s="455"/>
      <c r="CI243" s="455"/>
      <c r="CJ243" s="455"/>
      <c r="CK243" s="455"/>
      <c r="CL243" s="455"/>
      <c r="CM243" s="455"/>
      <c r="CN243" s="455"/>
      <c r="CO243" s="455"/>
      <c r="CP243" s="455"/>
      <c r="CQ243" s="455"/>
      <c r="CR243" s="455"/>
      <c r="CS243" s="455"/>
      <c r="CT243" s="455"/>
      <c r="CU243" s="455"/>
      <c r="CV243" s="455"/>
      <c r="CW243" s="455"/>
      <c r="CX243" s="455"/>
      <c r="CY243" s="455"/>
      <c r="CZ243" s="455"/>
      <c r="DA243" s="455"/>
      <c r="DB243" s="455"/>
      <c r="DC243" s="455"/>
      <c r="DD243" s="455"/>
      <c r="DE243" s="455"/>
      <c r="DF243" s="455"/>
      <c r="DG243" s="455"/>
      <c r="DH243" s="455"/>
      <c r="DI243" s="455"/>
      <c r="DJ243" s="455"/>
      <c r="DK243" s="455"/>
      <c r="DL243" s="455"/>
      <c r="DM243" s="455"/>
      <c r="DN243" s="455"/>
      <c r="DO243" s="455"/>
      <c r="DP243" s="455"/>
      <c r="DQ243" s="455"/>
      <c r="DR243" s="455"/>
      <c r="DS243" s="455"/>
      <c r="DT243" s="455"/>
      <c r="DU243" s="455"/>
      <c r="DV243" s="455"/>
    </row>
    <row r="244" s="460" customFormat="1" ht="30" customHeight="1" spans="1:126">
      <c r="A244" s="502"/>
      <c r="B244" s="124" t="s">
        <v>14</v>
      </c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 s="455"/>
      <c r="AW244" s="502"/>
      <c r="AX244" s="124" t="s">
        <v>14</v>
      </c>
      <c r="AY244" s="28"/>
      <c r="AZ244" s="471"/>
      <c r="BA244" s="471"/>
      <c r="BB244" s="471"/>
      <c r="BC244" s="471"/>
      <c r="BD244" s="471"/>
      <c r="BE244" s="471"/>
      <c r="BF244" s="471"/>
      <c r="BG244" s="471"/>
      <c r="BH244" s="455"/>
      <c r="BI244" s="455"/>
      <c r="BJ244" s="455"/>
      <c r="BK244" s="455"/>
      <c r="BL244" s="455"/>
      <c r="BM244" s="455"/>
      <c r="BN244" s="455"/>
      <c r="BO244" s="455"/>
      <c r="BP244" s="455"/>
      <c r="BQ244" s="455"/>
      <c r="BR244" s="455"/>
      <c r="BS244" s="455"/>
      <c r="BT244" s="455"/>
      <c r="BU244" s="455"/>
      <c r="BV244" s="455"/>
      <c r="BW244" s="455"/>
      <c r="BX244" s="455"/>
      <c r="BY244" s="455"/>
      <c r="BZ244" s="455"/>
      <c r="CA244" s="455"/>
      <c r="CB244" s="455"/>
      <c r="CC244" s="455"/>
      <c r="CD244" s="455"/>
      <c r="CE244" s="455"/>
      <c r="CF244" s="455"/>
      <c r="CG244" s="455"/>
      <c r="CH244" s="455"/>
      <c r="CI244" s="455"/>
      <c r="CJ244" s="455"/>
      <c r="CK244" s="455"/>
      <c r="CL244" s="455"/>
      <c r="CM244" s="455"/>
      <c r="CN244" s="455"/>
      <c r="CO244" s="455"/>
      <c r="CP244" s="455"/>
      <c r="CQ244" s="455"/>
      <c r="CR244" s="455"/>
      <c r="CS244" s="455"/>
      <c r="CT244" s="455"/>
      <c r="CU244" s="455"/>
      <c r="CV244" s="455"/>
      <c r="CW244" s="455"/>
      <c r="CX244" s="455"/>
      <c r="CY244" s="455"/>
      <c r="CZ244" s="455"/>
      <c r="DA244" s="455"/>
      <c r="DB244" s="455"/>
      <c r="DC244" s="455"/>
      <c r="DD244" s="455"/>
      <c r="DE244" s="455"/>
      <c r="DF244" s="455"/>
      <c r="DG244" s="455"/>
      <c r="DH244" s="455"/>
      <c r="DI244" s="455"/>
      <c r="DJ244" s="455"/>
      <c r="DK244" s="455"/>
      <c r="DL244" s="455"/>
      <c r="DM244" s="455"/>
      <c r="DN244" s="455"/>
      <c r="DO244" s="455"/>
      <c r="DP244" s="455"/>
      <c r="DQ244" s="455"/>
      <c r="DR244" s="455"/>
      <c r="DS244" s="455"/>
      <c r="DT244" s="455"/>
      <c r="DU244" s="455"/>
      <c r="DV244" s="455"/>
    </row>
    <row r="245" s="460" customFormat="1" ht="30" customHeight="1" spans="1:126">
      <c r="A245" s="502"/>
      <c r="B245" s="125" t="s">
        <v>15</v>
      </c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 s="455"/>
      <c r="AW245" s="502"/>
      <c r="AX245" s="125" t="s">
        <v>15</v>
      </c>
      <c r="AY245" s="28"/>
      <c r="AZ245" s="471"/>
      <c r="BA245" s="471"/>
      <c r="BB245" s="471"/>
      <c r="BC245" s="471"/>
      <c r="BD245" s="471"/>
      <c r="BE245" s="471"/>
      <c r="BF245" s="471"/>
      <c r="BG245" s="471"/>
      <c r="BH245" s="455"/>
      <c r="BI245" s="455"/>
      <c r="BJ245" s="455"/>
      <c r="BK245" s="455"/>
      <c r="BL245" s="455"/>
      <c r="BM245" s="455"/>
      <c r="BN245" s="455"/>
      <c r="BO245" s="455"/>
      <c r="BP245" s="455"/>
      <c r="BQ245" s="455"/>
      <c r="BR245" s="455"/>
      <c r="BS245" s="455"/>
      <c r="BT245" s="455"/>
      <c r="BU245" s="455"/>
      <c r="BV245" s="455"/>
      <c r="BW245" s="455"/>
      <c r="BX245" s="455"/>
      <c r="BY245" s="455"/>
      <c r="BZ245" s="455"/>
      <c r="CA245" s="455"/>
      <c r="CB245" s="455"/>
      <c r="CC245" s="455"/>
      <c r="CD245" s="455"/>
      <c r="CE245" s="455"/>
      <c r="CF245" s="455"/>
      <c r="CG245" s="455"/>
      <c r="CH245" s="455"/>
      <c r="CI245" s="455"/>
      <c r="CJ245" s="455"/>
      <c r="CK245" s="455"/>
      <c r="CL245" s="455"/>
      <c r="CM245" s="455"/>
      <c r="CN245" s="455"/>
      <c r="CO245" s="455"/>
      <c r="CP245" s="455"/>
      <c r="CQ245" s="455"/>
      <c r="CR245" s="455"/>
      <c r="CS245" s="455"/>
      <c r="CT245" s="455"/>
      <c r="CU245" s="455"/>
      <c r="CV245" s="455"/>
      <c r="CW245" s="455"/>
      <c r="CX245" s="455"/>
      <c r="CY245" s="455"/>
      <c r="CZ245" s="455"/>
      <c r="DA245" s="455"/>
      <c r="DB245" s="455"/>
      <c r="DC245" s="455"/>
      <c r="DD245" s="455"/>
      <c r="DE245" s="455"/>
      <c r="DF245" s="455"/>
      <c r="DG245" s="455"/>
      <c r="DH245" s="455"/>
      <c r="DI245" s="455"/>
      <c r="DJ245" s="455"/>
      <c r="DK245" s="455"/>
      <c r="DL245" s="455"/>
      <c r="DM245" s="455"/>
      <c r="DN245" s="455"/>
      <c r="DO245" s="455"/>
      <c r="DP245" s="455"/>
      <c r="DQ245" s="455"/>
      <c r="DR245" s="455"/>
      <c r="DS245" s="455"/>
      <c r="DT245" s="455"/>
      <c r="DU245" s="455"/>
      <c r="DV245" s="455"/>
    </row>
    <row r="246" s="460" customFormat="1" ht="30" customHeight="1" spans="1:126">
      <c r="A246" s="502" t="s">
        <v>126</v>
      </c>
      <c r="B246" s="49">
        <v>2025</v>
      </c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 s="455"/>
      <c r="AW246" s="502" t="s">
        <v>126</v>
      </c>
      <c r="AX246" s="49">
        <v>2025</v>
      </c>
      <c r="AY246" s="28"/>
      <c r="AZ246" s="471"/>
      <c r="BA246" s="471"/>
      <c r="BB246" s="471"/>
      <c r="BC246" s="471"/>
      <c r="BD246" s="471"/>
      <c r="BE246" s="471"/>
      <c r="BF246" s="471"/>
      <c r="BG246" s="471"/>
      <c r="BH246" s="455"/>
      <c r="BI246" s="455"/>
      <c r="BJ246" s="455"/>
      <c r="BK246" s="455"/>
      <c r="BL246" s="455"/>
      <c r="BM246" s="455"/>
      <c r="BN246" s="455"/>
      <c r="BO246" s="455"/>
      <c r="BP246" s="455"/>
      <c r="BQ246" s="455"/>
      <c r="BR246" s="455"/>
      <c r="BS246" s="455"/>
      <c r="BT246" s="455"/>
      <c r="BU246" s="455"/>
      <c r="BV246" s="455"/>
      <c r="BW246" s="455"/>
      <c r="BX246" s="455"/>
      <c r="BY246" s="455"/>
      <c r="BZ246" s="455"/>
      <c r="CA246" s="455"/>
      <c r="CB246" s="455"/>
      <c r="CC246" s="455"/>
      <c r="CD246" s="455"/>
      <c r="CE246" s="455"/>
      <c r="CF246" s="455"/>
      <c r="CG246" s="455"/>
      <c r="CH246" s="455"/>
      <c r="CI246" s="455"/>
      <c r="CJ246" s="455"/>
      <c r="CK246" s="455"/>
      <c r="CL246" s="455"/>
      <c r="CM246" s="455"/>
      <c r="CN246" s="455"/>
      <c r="CO246" s="455"/>
      <c r="CP246" s="455"/>
      <c r="CQ246" s="455"/>
      <c r="CR246" s="455"/>
      <c r="CS246" s="455"/>
      <c r="CT246" s="455"/>
      <c r="CU246" s="455"/>
      <c r="CV246" s="455"/>
      <c r="CW246" s="455"/>
      <c r="CX246" s="455"/>
      <c r="CY246" s="455"/>
      <c r="CZ246" s="455"/>
      <c r="DA246" s="455"/>
      <c r="DB246" s="455"/>
      <c r="DC246" s="455"/>
      <c r="DD246" s="455"/>
      <c r="DE246" s="455"/>
      <c r="DF246" s="455"/>
      <c r="DG246" s="455"/>
      <c r="DH246" s="455"/>
      <c r="DI246" s="455"/>
      <c r="DJ246" s="455"/>
      <c r="DK246" s="455"/>
      <c r="DL246" s="455"/>
      <c r="DM246" s="455"/>
      <c r="DN246" s="455"/>
      <c r="DO246" s="455"/>
      <c r="DP246" s="455"/>
      <c r="DQ246" s="455"/>
      <c r="DR246" s="455"/>
      <c r="DS246" s="455"/>
      <c r="DT246" s="455"/>
      <c r="DU246" s="455"/>
      <c r="DV246" s="455"/>
    </row>
    <row r="247" s="461" customFormat="1" ht="30" customHeight="1" spans="1:126">
      <c r="A247" s="503"/>
      <c r="B247" s="114">
        <v>2026</v>
      </c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0</v>
      </c>
      <c r="AB247" s="28">
        <v>0</v>
      </c>
      <c r="AC247" s="28">
        <v>0</v>
      </c>
      <c r="AD247" s="28"/>
      <c r="AE247" s="28"/>
      <c r="AF247" s="28"/>
      <c r="AG247" s="28"/>
      <c r="AH247" s="28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 s="504"/>
      <c r="AW247" s="503"/>
      <c r="AX247" s="114">
        <v>2026</v>
      </c>
      <c r="AY247" s="28">
        <f>BC175</f>
        <v>0</v>
      </c>
      <c r="AZ247" s="555"/>
      <c r="BA247" s="555"/>
      <c r="BB247" s="555"/>
      <c r="BC247" s="555"/>
      <c r="BD247" s="555"/>
      <c r="BE247" s="555"/>
      <c r="BF247" s="555"/>
      <c r="BG247" s="555"/>
      <c r="BH247" s="504"/>
      <c r="BI247" s="504"/>
      <c r="BJ247" s="504"/>
      <c r="BK247" s="504"/>
      <c r="BL247" s="504"/>
      <c r="BM247" s="504"/>
      <c r="BN247" s="504"/>
      <c r="BO247" s="504"/>
      <c r="BP247" s="504"/>
      <c r="BQ247" s="504"/>
      <c r="BR247" s="504"/>
      <c r="BS247" s="504"/>
      <c r="BT247" s="504"/>
      <c r="BU247" s="504"/>
      <c r="BV247" s="504"/>
      <c r="BW247" s="504"/>
      <c r="BX247" s="504"/>
      <c r="BY247" s="504"/>
      <c r="BZ247" s="504"/>
      <c r="CA247" s="504"/>
      <c r="CB247" s="504"/>
      <c r="CC247" s="504"/>
      <c r="CD247" s="504"/>
      <c r="CE247" s="504"/>
      <c r="CF247" s="504"/>
      <c r="CG247" s="504"/>
      <c r="CH247" s="504"/>
      <c r="CI247" s="504"/>
      <c r="CJ247" s="504"/>
      <c r="CK247" s="504"/>
      <c r="CL247" s="504"/>
      <c r="CM247" s="504"/>
      <c r="CN247" s="504"/>
      <c r="CO247" s="504"/>
      <c r="CP247" s="504"/>
      <c r="CQ247" s="504"/>
      <c r="CR247" s="504"/>
      <c r="CS247" s="504"/>
      <c r="CT247" s="504"/>
      <c r="CU247" s="504"/>
      <c r="CV247" s="504"/>
      <c r="CW247" s="504"/>
      <c r="CX247" s="504"/>
      <c r="CY247" s="504"/>
      <c r="CZ247" s="504"/>
      <c r="DA247" s="504"/>
      <c r="DB247" s="504"/>
      <c r="DC247" s="504"/>
      <c r="DD247" s="504"/>
      <c r="DE247" s="504"/>
      <c r="DF247" s="504"/>
      <c r="DG247" s="504"/>
      <c r="DH247" s="504"/>
      <c r="DI247" s="504"/>
      <c r="DJ247" s="504"/>
      <c r="DK247" s="504"/>
      <c r="DL247" s="504"/>
      <c r="DM247" s="504"/>
      <c r="DN247" s="504"/>
      <c r="DO247" s="504"/>
      <c r="DP247" s="504"/>
      <c r="DQ247" s="504"/>
      <c r="DR247" s="504"/>
      <c r="DS247" s="504"/>
      <c r="DT247" s="504"/>
      <c r="DU247" s="504"/>
      <c r="DV247" s="504"/>
    </row>
    <row r="248" s="460" customFormat="1" ht="30" customHeight="1" spans="1:126">
      <c r="A248" s="502"/>
      <c r="B248" s="199" t="s">
        <v>13</v>
      </c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 s="455"/>
      <c r="AW248" s="502"/>
      <c r="AX248" s="199" t="s">
        <v>13</v>
      </c>
      <c r="AY248" s="28"/>
      <c r="AZ248" s="471"/>
      <c r="BA248" s="471"/>
      <c r="BB248" s="471"/>
      <c r="BC248" s="471"/>
      <c r="BD248" s="471"/>
      <c r="BE248" s="471"/>
      <c r="BF248" s="471"/>
      <c r="BG248" s="471"/>
      <c r="BH248" s="455"/>
      <c r="BI248" s="455"/>
      <c r="BJ248" s="455"/>
      <c r="BK248" s="455"/>
      <c r="BL248" s="455"/>
      <c r="BM248" s="455"/>
      <c r="BN248" s="455"/>
      <c r="BO248" s="455"/>
      <c r="BP248" s="455"/>
      <c r="BQ248" s="455"/>
      <c r="BR248" s="455"/>
      <c r="BS248" s="455"/>
      <c r="BT248" s="455"/>
      <c r="BU248" s="455"/>
      <c r="BV248" s="455"/>
      <c r="BW248" s="455"/>
      <c r="BX248" s="455"/>
      <c r="BY248" s="455"/>
      <c r="BZ248" s="455"/>
      <c r="CA248" s="455"/>
      <c r="CB248" s="455"/>
      <c r="CC248" s="455"/>
      <c r="CD248" s="455"/>
      <c r="CE248" s="455"/>
      <c r="CF248" s="455"/>
      <c r="CG248" s="455"/>
      <c r="CH248" s="455"/>
      <c r="CI248" s="455"/>
      <c r="CJ248" s="455"/>
      <c r="CK248" s="455"/>
      <c r="CL248" s="455"/>
      <c r="CM248" s="455"/>
      <c r="CN248" s="455"/>
      <c r="CO248" s="455"/>
      <c r="CP248" s="455"/>
      <c r="CQ248" s="455"/>
      <c r="CR248" s="455"/>
      <c r="CS248" s="455"/>
      <c r="CT248" s="455"/>
      <c r="CU248" s="455"/>
      <c r="CV248" s="455"/>
      <c r="CW248" s="455"/>
      <c r="CX248" s="455"/>
      <c r="CY248" s="455"/>
      <c r="CZ248" s="455"/>
      <c r="DA248" s="455"/>
      <c r="DB248" s="455"/>
      <c r="DC248" s="455"/>
      <c r="DD248" s="455"/>
      <c r="DE248" s="455"/>
      <c r="DF248" s="455"/>
      <c r="DG248" s="455"/>
      <c r="DH248" s="455"/>
      <c r="DI248" s="455"/>
      <c r="DJ248" s="455"/>
      <c r="DK248" s="455"/>
      <c r="DL248" s="455"/>
      <c r="DM248" s="455"/>
      <c r="DN248" s="455"/>
      <c r="DO248" s="455"/>
      <c r="DP248" s="455"/>
      <c r="DQ248" s="455"/>
      <c r="DR248" s="455"/>
      <c r="DS248" s="455"/>
      <c r="DT248" s="455"/>
      <c r="DU248" s="455"/>
      <c r="DV248" s="455"/>
    </row>
    <row r="249" s="460" customFormat="1" ht="30" customHeight="1" spans="1:126">
      <c r="A249" s="558"/>
      <c r="B249" s="203" t="s">
        <v>14</v>
      </c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 s="455"/>
      <c r="AW249" s="558"/>
      <c r="AX249" s="203" t="s">
        <v>14</v>
      </c>
      <c r="AY249" s="28"/>
      <c r="AZ249" s="471"/>
      <c r="BA249" s="471"/>
      <c r="BB249" s="471"/>
      <c r="BC249" s="471"/>
      <c r="BD249" s="471"/>
      <c r="BE249" s="471"/>
      <c r="BF249" s="471"/>
      <c r="BG249" s="471"/>
      <c r="BH249" s="455"/>
      <c r="BI249" s="455"/>
      <c r="BJ249" s="455"/>
      <c r="BK249" s="455"/>
      <c r="BL249" s="455"/>
      <c r="BM249" s="455"/>
      <c r="BN249" s="455"/>
      <c r="BO249" s="455"/>
      <c r="BP249" s="455"/>
      <c r="BQ249" s="455"/>
      <c r="BR249" s="455"/>
      <c r="BS249" s="455"/>
      <c r="BT249" s="455"/>
      <c r="BU249" s="455"/>
      <c r="BV249" s="455"/>
      <c r="BW249" s="455"/>
      <c r="BX249" s="455"/>
      <c r="BY249" s="455"/>
      <c r="BZ249" s="455"/>
      <c r="CA249" s="455"/>
      <c r="CB249" s="455"/>
      <c r="CC249" s="455"/>
      <c r="CD249" s="455"/>
      <c r="CE249" s="455"/>
      <c r="CF249" s="455"/>
      <c r="CG249" s="455"/>
      <c r="CH249" s="455"/>
      <c r="CI249" s="455"/>
      <c r="CJ249" s="455"/>
      <c r="CK249" s="455"/>
      <c r="CL249" s="455"/>
      <c r="CM249" s="455"/>
      <c r="CN249" s="455"/>
      <c r="CO249" s="455"/>
      <c r="CP249" s="455"/>
      <c r="CQ249" s="455"/>
      <c r="CR249" s="455"/>
      <c r="CS249" s="455"/>
      <c r="CT249" s="455"/>
      <c r="CU249" s="455"/>
      <c r="CV249" s="455"/>
      <c r="CW249" s="455"/>
      <c r="CX249" s="455"/>
      <c r="CY249" s="455"/>
      <c r="CZ249" s="455"/>
      <c r="DA249" s="455"/>
      <c r="DB249" s="455"/>
      <c r="DC249" s="455"/>
      <c r="DD249" s="455"/>
      <c r="DE249" s="455"/>
      <c r="DF249" s="455"/>
      <c r="DG249" s="455"/>
      <c r="DH249" s="455"/>
      <c r="DI249" s="455"/>
      <c r="DJ249" s="455"/>
      <c r="DK249" s="455"/>
      <c r="DL249" s="455"/>
      <c r="DM249" s="455"/>
      <c r="DN249" s="455"/>
      <c r="DO249" s="455"/>
      <c r="DP249" s="455"/>
      <c r="DQ249" s="455"/>
      <c r="DR249" s="455"/>
      <c r="DS249" s="455"/>
      <c r="DT249" s="455"/>
      <c r="DU249" s="455"/>
      <c r="DV249" s="455"/>
    </row>
    <row r="250" s="460" customFormat="1" ht="30" customHeight="1" spans="1:126">
      <c r="A250" s="558"/>
      <c r="B250" s="177" t="s">
        <v>15</v>
      </c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 s="455"/>
      <c r="AW250" s="558"/>
      <c r="AX250" s="177" t="s">
        <v>15</v>
      </c>
      <c r="AY250" s="28"/>
      <c r="AZ250" s="471"/>
      <c r="BA250" s="471"/>
      <c r="BB250" s="471"/>
      <c r="BC250" s="471"/>
      <c r="BD250" s="471"/>
      <c r="BE250" s="471"/>
      <c r="BF250" s="471"/>
      <c r="BG250" s="471"/>
      <c r="BH250" s="455"/>
      <c r="BI250" s="455"/>
      <c r="BJ250" s="455"/>
      <c r="BK250" s="455"/>
      <c r="BL250" s="455"/>
      <c r="BM250" s="455"/>
      <c r="BN250" s="455"/>
      <c r="BO250" s="455"/>
      <c r="BP250" s="455"/>
      <c r="BQ250" s="455"/>
      <c r="BR250" s="455"/>
      <c r="BS250" s="455"/>
      <c r="BT250" s="455"/>
      <c r="BU250" s="455"/>
      <c r="BV250" s="455"/>
      <c r="BW250" s="455"/>
      <c r="BX250" s="455"/>
      <c r="BY250" s="455"/>
      <c r="BZ250" s="455"/>
      <c r="CA250" s="455"/>
      <c r="CB250" s="455"/>
      <c r="CC250" s="455"/>
      <c r="CD250" s="455"/>
      <c r="CE250" s="455"/>
      <c r="CF250" s="455"/>
      <c r="CG250" s="455"/>
      <c r="CH250" s="455"/>
      <c r="CI250" s="455"/>
      <c r="CJ250" s="455"/>
      <c r="CK250" s="455"/>
      <c r="CL250" s="455"/>
      <c r="CM250" s="455"/>
      <c r="CN250" s="455"/>
      <c r="CO250" s="455"/>
      <c r="CP250" s="455"/>
      <c r="CQ250" s="455"/>
      <c r="CR250" s="455"/>
      <c r="CS250" s="455"/>
      <c r="CT250" s="455"/>
      <c r="CU250" s="455"/>
      <c r="CV250" s="455"/>
      <c r="CW250" s="455"/>
      <c r="CX250" s="455"/>
      <c r="CY250" s="455"/>
      <c r="CZ250" s="455"/>
      <c r="DA250" s="455"/>
      <c r="DB250" s="455"/>
      <c r="DC250" s="455"/>
      <c r="DD250" s="455"/>
      <c r="DE250" s="455"/>
      <c r="DF250" s="455"/>
      <c r="DG250" s="455"/>
      <c r="DH250" s="455"/>
      <c r="DI250" s="455"/>
      <c r="DJ250" s="455"/>
      <c r="DK250" s="455"/>
      <c r="DL250" s="455"/>
      <c r="DM250" s="455"/>
      <c r="DN250" s="455"/>
      <c r="DO250" s="455"/>
      <c r="DP250" s="455"/>
      <c r="DQ250" s="455"/>
      <c r="DR250" s="455"/>
      <c r="DS250" s="455"/>
      <c r="DT250" s="455"/>
      <c r="DU250" s="455"/>
      <c r="DV250" s="455"/>
    </row>
    <row r="251" s="460" customFormat="1" ht="30" customHeight="1" spans="1:126">
      <c r="A251" s="558" t="s">
        <v>36</v>
      </c>
      <c r="B251" s="49">
        <v>2025</v>
      </c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 s="455"/>
      <c r="AW251" s="558" t="s">
        <v>36</v>
      </c>
      <c r="AX251" s="49">
        <v>2025</v>
      </c>
      <c r="AY251" s="28"/>
      <c r="AZ251" s="471"/>
      <c r="BA251" s="471"/>
      <c r="BB251" s="471"/>
      <c r="BC251" s="471"/>
      <c r="BD251" s="471"/>
      <c r="BE251" s="471"/>
      <c r="BF251" s="471"/>
      <c r="BG251" s="471"/>
      <c r="BH251" s="455"/>
      <c r="BI251" s="455"/>
      <c r="BJ251" s="455"/>
      <c r="BK251" s="455"/>
      <c r="BL251" s="455"/>
      <c r="BM251" s="455"/>
      <c r="BN251" s="455"/>
      <c r="BO251" s="455"/>
      <c r="BP251" s="455"/>
      <c r="BQ251" s="455"/>
      <c r="BR251" s="455"/>
      <c r="BS251" s="455"/>
      <c r="BT251" s="455"/>
      <c r="BU251" s="455"/>
      <c r="BV251" s="455"/>
      <c r="BW251" s="455"/>
      <c r="BX251" s="455"/>
      <c r="BY251" s="455"/>
      <c r="BZ251" s="455"/>
      <c r="CA251" s="455"/>
      <c r="CB251" s="455"/>
      <c r="CC251" s="455"/>
      <c r="CD251" s="455"/>
      <c r="CE251" s="455"/>
      <c r="CF251" s="455"/>
      <c r="CG251" s="455"/>
      <c r="CH251" s="455"/>
      <c r="CI251" s="455"/>
      <c r="CJ251" s="455"/>
      <c r="CK251" s="455"/>
      <c r="CL251" s="455"/>
      <c r="CM251" s="455"/>
      <c r="CN251" s="455"/>
      <c r="CO251" s="455"/>
      <c r="CP251" s="455"/>
      <c r="CQ251" s="455"/>
      <c r="CR251" s="455"/>
      <c r="CS251" s="455"/>
      <c r="CT251" s="455"/>
      <c r="CU251" s="455"/>
      <c r="CV251" s="455"/>
      <c r="CW251" s="455"/>
      <c r="CX251" s="455"/>
      <c r="CY251" s="455"/>
      <c r="CZ251" s="455"/>
      <c r="DA251" s="455"/>
      <c r="DB251" s="455"/>
      <c r="DC251" s="455"/>
      <c r="DD251" s="455"/>
      <c r="DE251" s="455"/>
      <c r="DF251" s="455"/>
      <c r="DG251" s="455"/>
      <c r="DH251" s="455"/>
      <c r="DI251" s="455"/>
      <c r="DJ251" s="455"/>
      <c r="DK251" s="455"/>
      <c r="DL251" s="455"/>
      <c r="DM251" s="455"/>
      <c r="DN251" s="455"/>
      <c r="DO251" s="455"/>
      <c r="DP251" s="455"/>
      <c r="DQ251" s="455"/>
      <c r="DR251" s="455"/>
      <c r="DS251" s="455"/>
      <c r="DT251" s="455"/>
      <c r="DU251" s="455"/>
      <c r="DV251" s="455"/>
    </row>
    <row r="252" s="461" customFormat="1" ht="30" customHeight="1" spans="1:126">
      <c r="A252" s="566"/>
      <c r="B252" s="114">
        <v>2026</v>
      </c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0</v>
      </c>
      <c r="AB252" s="28">
        <v>0</v>
      </c>
      <c r="AC252" s="28">
        <v>0</v>
      </c>
      <c r="AD252" s="28"/>
      <c r="AE252" s="28"/>
      <c r="AF252" s="28"/>
      <c r="AG252" s="28"/>
      <c r="AH252" s="28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 s="504"/>
      <c r="AW252" s="566"/>
      <c r="AX252" s="114">
        <v>2026</v>
      </c>
      <c r="AY252" s="28">
        <f>BC176</f>
        <v>0</v>
      </c>
      <c r="AZ252" s="555"/>
      <c r="BA252" s="555"/>
      <c r="BB252" s="555"/>
      <c r="BC252" s="555"/>
      <c r="BD252" s="555"/>
      <c r="BE252" s="555"/>
      <c r="BF252" s="555"/>
      <c r="BG252" s="555"/>
      <c r="BH252" s="504"/>
      <c r="BI252" s="504"/>
      <c r="BJ252" s="504"/>
      <c r="BK252" s="504"/>
      <c r="BL252" s="504"/>
      <c r="BM252" s="504"/>
      <c r="BN252" s="504"/>
      <c r="BO252" s="504"/>
      <c r="BP252" s="504"/>
      <c r="BQ252" s="504"/>
      <c r="BR252" s="504"/>
      <c r="BS252" s="504"/>
      <c r="BT252" s="504"/>
      <c r="BU252" s="504"/>
      <c r="BV252" s="504"/>
      <c r="BW252" s="504"/>
      <c r="BX252" s="504"/>
      <c r="BY252" s="504"/>
      <c r="BZ252" s="504"/>
      <c r="CA252" s="504"/>
      <c r="CB252" s="504"/>
      <c r="CC252" s="504"/>
      <c r="CD252" s="504"/>
      <c r="CE252" s="504"/>
      <c r="CF252" s="504"/>
      <c r="CG252" s="504"/>
      <c r="CH252" s="504"/>
      <c r="CI252" s="504"/>
      <c r="CJ252" s="504"/>
      <c r="CK252" s="504"/>
      <c r="CL252" s="504"/>
      <c r="CM252" s="504"/>
      <c r="CN252" s="504"/>
      <c r="CO252" s="504"/>
      <c r="CP252" s="504"/>
      <c r="CQ252" s="504"/>
      <c r="CR252" s="504"/>
      <c r="CS252" s="504"/>
      <c r="CT252" s="504"/>
      <c r="CU252" s="504"/>
      <c r="CV252" s="504"/>
      <c r="CW252" s="504"/>
      <c r="CX252" s="504"/>
      <c r="CY252" s="504"/>
      <c r="CZ252" s="504"/>
      <c r="DA252" s="504"/>
      <c r="DB252" s="504"/>
      <c r="DC252" s="504"/>
      <c r="DD252" s="504"/>
      <c r="DE252" s="504"/>
      <c r="DF252" s="504"/>
      <c r="DG252" s="504"/>
      <c r="DH252" s="504"/>
      <c r="DI252" s="504"/>
      <c r="DJ252" s="504"/>
      <c r="DK252" s="504"/>
      <c r="DL252" s="504"/>
      <c r="DM252" s="504"/>
      <c r="DN252" s="504"/>
      <c r="DO252" s="504"/>
      <c r="DP252" s="504"/>
      <c r="DQ252" s="504"/>
      <c r="DR252" s="504"/>
      <c r="DS252" s="504"/>
      <c r="DT252" s="504"/>
      <c r="DU252" s="504"/>
      <c r="DV252" s="504"/>
    </row>
    <row r="253" s="460" customFormat="1" ht="30" customHeight="1" spans="1:126">
      <c r="A253" s="558"/>
      <c r="B253" s="199" t="s">
        <v>13</v>
      </c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 s="455"/>
      <c r="AW253" s="558"/>
      <c r="AX253" s="199" t="s">
        <v>13</v>
      </c>
      <c r="AY253" s="28"/>
      <c r="AZ253" s="471"/>
      <c r="BA253" s="471"/>
      <c r="BB253" s="471"/>
      <c r="BC253" s="471"/>
      <c r="BD253" s="471"/>
      <c r="BE253" s="471"/>
      <c r="BF253" s="471"/>
      <c r="BG253" s="471"/>
      <c r="BH253" s="455"/>
      <c r="BI253" s="455"/>
      <c r="BJ253" s="455"/>
      <c r="BK253" s="455"/>
      <c r="BL253" s="455"/>
      <c r="BM253" s="455"/>
      <c r="BN253" s="455"/>
      <c r="BO253" s="455"/>
      <c r="BP253" s="455"/>
      <c r="BQ253" s="455"/>
      <c r="BR253" s="455"/>
      <c r="BS253" s="455"/>
      <c r="BT253" s="455"/>
      <c r="BU253" s="455"/>
      <c r="BV253" s="455"/>
      <c r="BW253" s="455"/>
      <c r="BX253" s="455"/>
      <c r="BY253" s="455"/>
      <c r="BZ253" s="455"/>
      <c r="CA253" s="455"/>
      <c r="CB253" s="455"/>
      <c r="CC253" s="455"/>
      <c r="CD253" s="455"/>
      <c r="CE253" s="455"/>
      <c r="CF253" s="455"/>
      <c r="CG253" s="455"/>
      <c r="CH253" s="455"/>
      <c r="CI253" s="455"/>
      <c r="CJ253" s="455"/>
      <c r="CK253" s="455"/>
      <c r="CL253" s="455"/>
      <c r="CM253" s="455"/>
      <c r="CN253" s="455"/>
      <c r="CO253" s="455"/>
      <c r="CP253" s="455"/>
      <c r="CQ253" s="455"/>
      <c r="CR253" s="455"/>
      <c r="CS253" s="455"/>
      <c r="CT253" s="455"/>
      <c r="CU253" s="455"/>
      <c r="CV253" s="455"/>
      <c r="CW253" s="455"/>
      <c r="CX253" s="455"/>
      <c r="CY253" s="455"/>
      <c r="CZ253" s="455"/>
      <c r="DA253" s="455"/>
      <c r="DB253" s="455"/>
      <c r="DC253" s="455"/>
      <c r="DD253" s="455"/>
      <c r="DE253" s="455"/>
      <c r="DF253" s="455"/>
      <c r="DG253" s="455"/>
      <c r="DH253" s="455"/>
      <c r="DI253" s="455"/>
      <c r="DJ253" s="455"/>
      <c r="DK253" s="455"/>
      <c r="DL253" s="455"/>
      <c r="DM253" s="455"/>
      <c r="DN253" s="455"/>
      <c r="DO253" s="455"/>
      <c r="DP253" s="455"/>
      <c r="DQ253" s="455"/>
      <c r="DR253" s="455"/>
      <c r="DS253" s="455"/>
      <c r="DT253" s="455"/>
      <c r="DU253" s="455"/>
      <c r="DV253" s="455"/>
    </row>
    <row r="254" s="460" customFormat="1" ht="30" customHeight="1" spans="1:126">
      <c r="A254" s="558"/>
      <c r="B254" s="203" t="s">
        <v>14</v>
      </c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 s="455"/>
      <c r="AW254" s="558"/>
      <c r="AX254" s="203" t="s">
        <v>14</v>
      </c>
      <c r="AY254" s="28"/>
      <c r="AZ254" s="471"/>
      <c r="BA254" s="471"/>
      <c r="BB254" s="471"/>
      <c r="BC254" s="471"/>
      <c r="BD254" s="471"/>
      <c r="BE254" s="471"/>
      <c r="BF254" s="471"/>
      <c r="BG254" s="471"/>
      <c r="BH254" s="455"/>
      <c r="BI254" s="455"/>
      <c r="BJ254" s="455"/>
      <c r="BK254" s="455"/>
      <c r="BL254" s="455"/>
      <c r="BM254" s="455"/>
      <c r="BN254" s="455"/>
      <c r="BO254" s="455"/>
      <c r="BP254" s="455"/>
      <c r="BQ254" s="455"/>
      <c r="BR254" s="455"/>
      <c r="BS254" s="455"/>
      <c r="BT254" s="455"/>
      <c r="BU254" s="455"/>
      <c r="BV254" s="455"/>
      <c r="BW254" s="455"/>
      <c r="BX254" s="455"/>
      <c r="BY254" s="455"/>
      <c r="BZ254" s="455"/>
      <c r="CA254" s="455"/>
      <c r="CB254" s="455"/>
      <c r="CC254" s="455"/>
      <c r="CD254" s="455"/>
      <c r="CE254" s="455"/>
      <c r="CF254" s="455"/>
      <c r="CG254" s="455"/>
      <c r="CH254" s="455"/>
      <c r="CI254" s="455"/>
      <c r="CJ254" s="455"/>
      <c r="CK254" s="455"/>
      <c r="CL254" s="455"/>
      <c r="CM254" s="455"/>
      <c r="CN254" s="455"/>
      <c r="CO254" s="455"/>
      <c r="CP254" s="455"/>
      <c r="CQ254" s="455"/>
      <c r="CR254" s="455"/>
      <c r="CS254" s="455"/>
      <c r="CT254" s="455"/>
      <c r="CU254" s="455"/>
      <c r="CV254" s="455"/>
      <c r="CW254" s="455"/>
      <c r="CX254" s="455"/>
      <c r="CY254" s="455"/>
      <c r="CZ254" s="455"/>
      <c r="DA254" s="455"/>
      <c r="DB254" s="455"/>
      <c r="DC254" s="455"/>
      <c r="DD254" s="455"/>
      <c r="DE254" s="455"/>
      <c r="DF254" s="455"/>
      <c r="DG254" s="455"/>
      <c r="DH254" s="455"/>
      <c r="DI254" s="455"/>
      <c r="DJ254" s="455"/>
      <c r="DK254" s="455"/>
      <c r="DL254" s="455"/>
      <c r="DM254" s="455"/>
      <c r="DN254" s="455"/>
      <c r="DO254" s="455"/>
      <c r="DP254" s="455"/>
      <c r="DQ254" s="455"/>
      <c r="DR254" s="455"/>
      <c r="DS254" s="455"/>
      <c r="DT254" s="455"/>
      <c r="DU254" s="455"/>
      <c r="DV254" s="455"/>
    </row>
    <row r="255" s="460" customFormat="1" ht="30" customHeight="1" spans="1:126">
      <c r="A255" s="558"/>
      <c r="B255" s="177" t="s">
        <v>15</v>
      </c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 s="455"/>
      <c r="AW255" s="558"/>
      <c r="AX255" s="177" t="s">
        <v>15</v>
      </c>
      <c r="AY255" s="28"/>
      <c r="AZ255" s="471"/>
      <c r="BA255" s="471"/>
      <c r="BB255" s="471"/>
      <c r="BC255" s="471"/>
      <c r="BD255" s="471"/>
      <c r="BE255" s="471"/>
      <c r="BF255" s="471"/>
      <c r="BG255" s="471"/>
      <c r="BH255" s="455"/>
      <c r="BI255" s="455"/>
      <c r="BJ255" s="455"/>
      <c r="BK255" s="455"/>
      <c r="BL255" s="455"/>
      <c r="BM255" s="455"/>
      <c r="BN255" s="455"/>
      <c r="BO255" s="455"/>
      <c r="BP255" s="455"/>
      <c r="BQ255" s="455"/>
      <c r="BR255" s="455"/>
      <c r="BS255" s="455"/>
      <c r="BT255" s="455"/>
      <c r="BU255" s="455"/>
      <c r="BV255" s="455"/>
      <c r="BW255" s="455"/>
      <c r="BX255" s="455"/>
      <c r="BY255" s="455"/>
      <c r="BZ255" s="455"/>
      <c r="CA255" s="455"/>
      <c r="CB255" s="455"/>
      <c r="CC255" s="455"/>
      <c r="CD255" s="455"/>
      <c r="CE255" s="455"/>
      <c r="CF255" s="455"/>
      <c r="CG255" s="455"/>
      <c r="CH255" s="455"/>
      <c r="CI255" s="455"/>
      <c r="CJ255" s="455"/>
      <c r="CK255" s="455"/>
      <c r="CL255" s="455"/>
      <c r="CM255" s="455"/>
      <c r="CN255" s="455"/>
      <c r="CO255" s="455"/>
      <c r="CP255" s="455"/>
      <c r="CQ255" s="455"/>
      <c r="CR255" s="455"/>
      <c r="CS255" s="455"/>
      <c r="CT255" s="455"/>
      <c r="CU255" s="455"/>
      <c r="CV255" s="455"/>
      <c r="CW255" s="455"/>
      <c r="CX255" s="455"/>
      <c r="CY255" s="455"/>
      <c r="CZ255" s="455"/>
      <c r="DA255" s="455"/>
      <c r="DB255" s="455"/>
      <c r="DC255" s="455"/>
      <c r="DD255" s="455"/>
      <c r="DE255" s="455"/>
      <c r="DF255" s="455"/>
      <c r="DG255" s="455"/>
      <c r="DH255" s="455"/>
      <c r="DI255" s="455"/>
      <c r="DJ255" s="455"/>
      <c r="DK255" s="455"/>
      <c r="DL255" s="455"/>
      <c r="DM255" s="455"/>
      <c r="DN255" s="455"/>
      <c r="DO255" s="455"/>
      <c r="DP255" s="455"/>
      <c r="DQ255" s="455"/>
      <c r="DR255" s="455"/>
      <c r="DS255" s="455"/>
      <c r="DT255" s="455"/>
      <c r="DU255" s="455"/>
      <c r="DV255" s="455"/>
    </row>
    <row r="256" s="460" customFormat="1" ht="30" customHeight="1" spans="1:126">
      <c r="A256" s="502" t="s">
        <v>37</v>
      </c>
      <c r="B256" s="49">
        <v>2025</v>
      </c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 s="455"/>
      <c r="AW256" s="502" t="s">
        <v>37</v>
      </c>
      <c r="AX256" s="49">
        <v>2025</v>
      </c>
      <c r="AY256" s="28"/>
      <c r="AZ256" s="471"/>
      <c r="BA256" s="471"/>
      <c r="BB256" s="471"/>
      <c r="BC256" s="471"/>
      <c r="BD256" s="471"/>
      <c r="BE256" s="471"/>
      <c r="BF256" s="471"/>
      <c r="BG256" s="471"/>
      <c r="BH256" s="455"/>
      <c r="BI256" s="455"/>
      <c r="BJ256" s="455"/>
      <c r="BK256" s="455"/>
      <c r="BL256" s="455"/>
      <c r="BM256" s="455"/>
      <c r="BN256" s="455"/>
      <c r="BO256" s="455"/>
      <c r="BP256" s="455"/>
      <c r="BQ256" s="455"/>
      <c r="BR256" s="455"/>
      <c r="BS256" s="455"/>
      <c r="BT256" s="455"/>
      <c r="BU256" s="455"/>
      <c r="BV256" s="455"/>
      <c r="BW256" s="455"/>
      <c r="BX256" s="455"/>
      <c r="BY256" s="455"/>
      <c r="BZ256" s="455"/>
      <c r="CA256" s="455"/>
      <c r="CB256" s="455"/>
      <c r="CC256" s="455"/>
      <c r="CD256" s="455"/>
      <c r="CE256" s="455"/>
      <c r="CF256" s="455"/>
      <c r="CG256" s="455"/>
      <c r="CH256" s="455"/>
      <c r="CI256" s="455"/>
      <c r="CJ256" s="455"/>
      <c r="CK256" s="455"/>
      <c r="CL256" s="455"/>
      <c r="CM256" s="455"/>
      <c r="CN256" s="455"/>
      <c r="CO256" s="455"/>
      <c r="CP256" s="455"/>
      <c r="CQ256" s="455"/>
      <c r="CR256" s="455"/>
      <c r="CS256" s="455"/>
      <c r="CT256" s="455"/>
      <c r="CU256" s="455"/>
      <c r="CV256" s="455"/>
      <c r="CW256" s="455"/>
      <c r="CX256" s="455"/>
      <c r="CY256" s="455"/>
      <c r="CZ256" s="455"/>
      <c r="DA256" s="455"/>
      <c r="DB256" s="455"/>
      <c r="DC256" s="455"/>
      <c r="DD256" s="455"/>
      <c r="DE256" s="455"/>
      <c r="DF256" s="455"/>
      <c r="DG256" s="455"/>
      <c r="DH256" s="455"/>
      <c r="DI256" s="455"/>
      <c r="DJ256" s="455"/>
      <c r="DK256" s="455"/>
      <c r="DL256" s="455"/>
      <c r="DM256" s="455"/>
      <c r="DN256" s="455"/>
      <c r="DO256" s="455"/>
      <c r="DP256" s="455"/>
      <c r="DQ256" s="455"/>
      <c r="DR256" s="455"/>
      <c r="DS256" s="455"/>
      <c r="DT256" s="455"/>
      <c r="DU256" s="455"/>
      <c r="DV256" s="455"/>
    </row>
    <row r="257" s="461" customFormat="1" ht="30" customHeight="1" spans="1:126">
      <c r="A257" s="503"/>
      <c r="B257" s="114">
        <v>2026</v>
      </c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>
        <v>0</v>
      </c>
      <c r="R257" s="28">
        <v>0</v>
      </c>
      <c r="S257" s="28">
        <v>0</v>
      </c>
      <c r="T257" s="28">
        <v>0</v>
      </c>
      <c r="U257" s="28">
        <v>0</v>
      </c>
      <c r="V257" s="28">
        <v>0</v>
      </c>
      <c r="W257" s="28">
        <v>0</v>
      </c>
      <c r="X257" s="28">
        <v>0</v>
      </c>
      <c r="Y257" s="28">
        <v>0</v>
      </c>
      <c r="Z257" s="28">
        <v>0</v>
      </c>
      <c r="AA257" s="28">
        <v>0</v>
      </c>
      <c r="AB257" s="28">
        <v>0</v>
      </c>
      <c r="AC257" s="28">
        <v>0</v>
      </c>
      <c r="AD257" s="28"/>
      <c r="AE257" s="28"/>
      <c r="AF257" s="28"/>
      <c r="AG257" s="28"/>
      <c r="AH257" s="28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 s="504"/>
      <c r="AW257" s="503"/>
      <c r="AX257" s="114">
        <v>2026</v>
      </c>
      <c r="AY257" s="28">
        <f>BF176</f>
        <v>0</v>
      </c>
      <c r="AZ257" s="555"/>
      <c r="BA257" s="555"/>
      <c r="BB257" s="555"/>
      <c r="BC257" s="555"/>
      <c r="BD257" s="555"/>
      <c r="BE257" s="555"/>
      <c r="BF257" s="555"/>
      <c r="BG257" s="555"/>
      <c r="BH257" s="504"/>
      <c r="BI257" s="504"/>
      <c r="BJ257" s="504"/>
      <c r="BK257" s="504"/>
      <c r="BL257" s="504"/>
      <c r="BM257" s="504"/>
      <c r="BN257" s="504"/>
      <c r="BO257" s="504"/>
      <c r="BP257" s="504"/>
      <c r="BQ257" s="504"/>
      <c r="BR257" s="504"/>
      <c r="BS257" s="504"/>
      <c r="BT257" s="504"/>
      <c r="BU257" s="504"/>
      <c r="BV257" s="504"/>
      <c r="BW257" s="504"/>
      <c r="BX257" s="504"/>
      <c r="BY257" s="504"/>
      <c r="BZ257" s="504"/>
      <c r="CA257" s="504"/>
      <c r="CB257" s="504"/>
      <c r="CC257" s="504"/>
      <c r="CD257" s="504"/>
      <c r="CE257" s="504"/>
      <c r="CF257" s="504"/>
      <c r="CG257" s="504"/>
      <c r="CH257" s="504"/>
      <c r="CI257" s="504"/>
      <c r="CJ257" s="504"/>
      <c r="CK257" s="504"/>
      <c r="CL257" s="504"/>
      <c r="CM257" s="504"/>
      <c r="CN257" s="504"/>
      <c r="CO257" s="504"/>
      <c r="CP257" s="504"/>
      <c r="CQ257" s="504"/>
      <c r="CR257" s="504"/>
      <c r="CS257" s="504"/>
      <c r="CT257" s="504"/>
      <c r="CU257" s="504"/>
      <c r="CV257" s="504"/>
      <c r="CW257" s="504"/>
      <c r="CX257" s="504"/>
      <c r="CY257" s="504"/>
      <c r="CZ257" s="504"/>
      <c r="DA257" s="504"/>
      <c r="DB257" s="504"/>
      <c r="DC257" s="504"/>
      <c r="DD257" s="504"/>
      <c r="DE257" s="504"/>
      <c r="DF257" s="504"/>
      <c r="DG257" s="504"/>
      <c r="DH257" s="504"/>
      <c r="DI257" s="504"/>
      <c r="DJ257" s="504"/>
      <c r="DK257" s="504"/>
      <c r="DL257" s="504"/>
      <c r="DM257" s="504"/>
      <c r="DN257" s="504"/>
      <c r="DO257" s="504"/>
      <c r="DP257" s="504"/>
      <c r="DQ257" s="504"/>
      <c r="DR257" s="504"/>
      <c r="DS257" s="504"/>
      <c r="DT257" s="504"/>
      <c r="DU257" s="504"/>
      <c r="DV257" s="504"/>
    </row>
    <row r="258" s="460" customFormat="1" ht="30" customHeight="1" spans="1:126">
      <c r="A258" s="502"/>
      <c r="B258" s="117" t="s">
        <v>13</v>
      </c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 s="455"/>
      <c r="AW258" s="502"/>
      <c r="AX258" s="117" t="s">
        <v>13</v>
      </c>
      <c r="AY258" s="28"/>
      <c r="AZ258" s="471"/>
      <c r="BA258" s="471"/>
      <c r="BB258" s="471"/>
      <c r="BC258" s="471"/>
      <c r="BD258" s="471"/>
      <c r="BE258" s="471"/>
      <c r="BF258" s="471"/>
      <c r="BG258" s="471"/>
      <c r="BH258" s="455"/>
      <c r="BI258" s="455"/>
      <c r="BJ258" s="455"/>
      <c r="BK258" s="455"/>
      <c r="BL258" s="455"/>
      <c r="BM258" s="455"/>
      <c r="BN258" s="455"/>
      <c r="BO258" s="455"/>
      <c r="BP258" s="455"/>
      <c r="BQ258" s="455"/>
      <c r="BR258" s="455"/>
      <c r="BS258" s="455"/>
      <c r="BT258" s="455"/>
      <c r="BU258" s="455"/>
      <c r="BV258" s="455"/>
      <c r="BW258" s="455"/>
      <c r="BX258" s="455"/>
      <c r="BY258" s="455"/>
      <c r="BZ258" s="455"/>
      <c r="CA258" s="455"/>
      <c r="CB258" s="455"/>
      <c r="CC258" s="455"/>
      <c r="CD258" s="455"/>
      <c r="CE258" s="455"/>
      <c r="CF258" s="455"/>
      <c r="CG258" s="455"/>
      <c r="CH258" s="455"/>
      <c r="CI258" s="455"/>
      <c r="CJ258" s="455"/>
      <c r="CK258" s="455"/>
      <c r="CL258" s="455"/>
      <c r="CM258" s="455"/>
      <c r="CN258" s="455"/>
      <c r="CO258" s="455"/>
      <c r="CP258" s="455"/>
      <c r="CQ258" s="455"/>
      <c r="CR258" s="455"/>
      <c r="CS258" s="455"/>
      <c r="CT258" s="455"/>
      <c r="CU258" s="455"/>
      <c r="CV258" s="455"/>
      <c r="CW258" s="455"/>
      <c r="CX258" s="455"/>
      <c r="CY258" s="455"/>
      <c r="CZ258" s="455"/>
      <c r="DA258" s="455"/>
      <c r="DB258" s="455"/>
      <c r="DC258" s="455"/>
      <c r="DD258" s="455"/>
      <c r="DE258" s="455"/>
      <c r="DF258" s="455"/>
      <c r="DG258" s="455"/>
      <c r="DH258" s="455"/>
      <c r="DI258" s="455"/>
      <c r="DJ258" s="455"/>
      <c r="DK258" s="455"/>
      <c r="DL258" s="455"/>
      <c r="DM258" s="455"/>
      <c r="DN258" s="455"/>
      <c r="DO258" s="455"/>
      <c r="DP258" s="455"/>
      <c r="DQ258" s="455"/>
      <c r="DR258" s="455"/>
      <c r="DS258" s="455"/>
      <c r="DT258" s="455"/>
      <c r="DU258" s="455"/>
      <c r="DV258" s="455"/>
    </row>
    <row r="259" s="460" customFormat="1" ht="30" customHeight="1" spans="1:126">
      <c r="A259" s="502"/>
      <c r="B259" s="185" t="s">
        <v>14</v>
      </c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 s="455"/>
      <c r="AW259" s="502"/>
      <c r="AX259" s="185" t="s">
        <v>14</v>
      </c>
      <c r="AY259" s="28"/>
      <c r="AZ259" s="471"/>
      <c r="BA259" s="471"/>
      <c r="BB259" s="471"/>
      <c r="BC259" s="471"/>
      <c r="BD259" s="471"/>
      <c r="BE259" s="471"/>
      <c r="BF259" s="471"/>
      <c r="BG259" s="471"/>
      <c r="BH259" s="455"/>
      <c r="BI259" s="455"/>
      <c r="BJ259" s="455"/>
      <c r="BK259" s="455"/>
      <c r="BL259" s="455"/>
      <c r="BM259" s="455"/>
      <c r="BN259" s="455"/>
      <c r="BO259" s="455"/>
      <c r="BP259" s="455"/>
      <c r="BQ259" s="455"/>
      <c r="BR259" s="455"/>
      <c r="BS259" s="455"/>
      <c r="BT259" s="455"/>
      <c r="BU259" s="455"/>
      <c r="BV259" s="455"/>
      <c r="BW259" s="455"/>
      <c r="BX259" s="455"/>
      <c r="BY259" s="455"/>
      <c r="BZ259" s="455"/>
      <c r="CA259" s="455"/>
      <c r="CB259" s="455"/>
      <c r="CC259" s="455"/>
      <c r="CD259" s="455"/>
      <c r="CE259" s="455"/>
      <c r="CF259" s="455"/>
      <c r="CG259" s="455"/>
      <c r="CH259" s="455"/>
      <c r="CI259" s="455"/>
      <c r="CJ259" s="455"/>
      <c r="CK259" s="455"/>
      <c r="CL259" s="455"/>
      <c r="CM259" s="455"/>
      <c r="CN259" s="455"/>
      <c r="CO259" s="455"/>
      <c r="CP259" s="455"/>
      <c r="CQ259" s="455"/>
      <c r="CR259" s="455"/>
      <c r="CS259" s="455"/>
      <c r="CT259" s="455"/>
      <c r="CU259" s="455"/>
      <c r="CV259" s="455"/>
      <c r="CW259" s="455"/>
      <c r="CX259" s="455"/>
      <c r="CY259" s="455"/>
      <c r="CZ259" s="455"/>
      <c r="DA259" s="455"/>
      <c r="DB259" s="455"/>
      <c r="DC259" s="455"/>
      <c r="DD259" s="455"/>
      <c r="DE259" s="455"/>
      <c r="DF259" s="455"/>
      <c r="DG259" s="455"/>
      <c r="DH259" s="455"/>
      <c r="DI259" s="455"/>
      <c r="DJ259" s="455"/>
      <c r="DK259" s="455"/>
      <c r="DL259" s="455"/>
      <c r="DM259" s="455"/>
      <c r="DN259" s="455"/>
      <c r="DO259" s="455"/>
      <c r="DP259" s="455"/>
      <c r="DQ259" s="455"/>
      <c r="DR259" s="455"/>
      <c r="DS259" s="455"/>
      <c r="DT259" s="455"/>
      <c r="DU259" s="455"/>
      <c r="DV259" s="455"/>
    </row>
    <row r="260" s="460" customFormat="1" ht="30" customHeight="1" spans="1:126">
      <c r="A260" s="502"/>
      <c r="B260" s="125" t="s">
        <v>15</v>
      </c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 s="455"/>
      <c r="AW260" s="502"/>
      <c r="AX260" s="125" t="s">
        <v>15</v>
      </c>
      <c r="AY260" s="28"/>
      <c r="AZ260" s="471"/>
      <c r="BA260" s="471"/>
      <c r="BB260" s="471"/>
      <c r="BC260" s="471"/>
      <c r="BD260" s="471"/>
      <c r="BE260" s="471"/>
      <c r="BF260" s="471"/>
      <c r="BG260" s="471"/>
      <c r="BH260" s="455"/>
      <c r="BI260" s="455"/>
      <c r="BJ260" s="455"/>
      <c r="BK260" s="455"/>
      <c r="BL260" s="455"/>
      <c r="BM260" s="455"/>
      <c r="BN260" s="455"/>
      <c r="BO260" s="455"/>
      <c r="BP260" s="455"/>
      <c r="BQ260" s="455"/>
      <c r="BR260" s="455"/>
      <c r="BS260" s="455"/>
      <c r="BT260" s="455"/>
      <c r="BU260" s="455"/>
      <c r="BV260" s="455"/>
      <c r="BW260" s="455"/>
      <c r="BX260" s="455"/>
      <c r="BY260" s="455"/>
      <c r="BZ260" s="455"/>
      <c r="CA260" s="455"/>
      <c r="CB260" s="455"/>
      <c r="CC260" s="455"/>
      <c r="CD260" s="455"/>
      <c r="CE260" s="455"/>
      <c r="CF260" s="455"/>
      <c r="CG260" s="455"/>
      <c r="CH260" s="455"/>
      <c r="CI260" s="455"/>
      <c r="CJ260" s="455"/>
      <c r="CK260" s="455"/>
      <c r="CL260" s="455"/>
      <c r="CM260" s="455"/>
      <c r="CN260" s="455"/>
      <c r="CO260" s="455"/>
      <c r="CP260" s="455"/>
      <c r="CQ260" s="455"/>
      <c r="CR260" s="455"/>
      <c r="CS260" s="455"/>
      <c r="CT260" s="455"/>
      <c r="CU260" s="455"/>
      <c r="CV260" s="455"/>
      <c r="CW260" s="455"/>
      <c r="CX260" s="455"/>
      <c r="CY260" s="455"/>
      <c r="CZ260" s="455"/>
      <c r="DA260" s="455"/>
      <c r="DB260" s="455"/>
      <c r="DC260" s="455"/>
      <c r="DD260" s="455"/>
      <c r="DE260" s="455"/>
      <c r="DF260" s="455"/>
      <c r="DG260" s="455"/>
      <c r="DH260" s="455"/>
      <c r="DI260" s="455"/>
      <c r="DJ260" s="455"/>
      <c r="DK260" s="455"/>
      <c r="DL260" s="455"/>
      <c r="DM260" s="455"/>
      <c r="DN260" s="455"/>
      <c r="DO260" s="455"/>
      <c r="DP260" s="455"/>
      <c r="DQ260" s="455"/>
      <c r="DR260" s="455"/>
      <c r="DS260" s="455"/>
      <c r="DT260" s="455"/>
      <c r="DU260" s="455"/>
      <c r="DV260" s="455"/>
    </row>
    <row r="261" s="460" customFormat="1" ht="30" customHeight="1" spans="1:126">
      <c r="A261" s="502" t="s">
        <v>38</v>
      </c>
      <c r="B261" s="49">
        <v>2025</v>
      </c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 s="455"/>
      <c r="AW261" s="502" t="s">
        <v>38</v>
      </c>
      <c r="AX261" s="49">
        <v>2025</v>
      </c>
      <c r="AY261" s="28"/>
      <c r="AZ261" s="471"/>
      <c r="BA261" s="555"/>
      <c r="BB261" s="555"/>
      <c r="BC261" s="555"/>
      <c r="BD261" s="555"/>
      <c r="BE261" s="555"/>
      <c r="BF261" s="555"/>
      <c r="BG261" s="555"/>
      <c r="BH261" s="504"/>
      <c r="BI261" s="504"/>
      <c r="BJ261" s="504"/>
      <c r="BK261" s="455"/>
      <c r="BL261" s="455"/>
      <c r="BM261" s="455"/>
      <c r="BN261" s="455"/>
      <c r="BO261" s="455"/>
      <c r="BP261" s="455"/>
      <c r="BQ261" s="455"/>
      <c r="BR261" s="455"/>
      <c r="BS261" s="455"/>
      <c r="BT261" s="455"/>
      <c r="BU261" s="455"/>
      <c r="BV261" s="455"/>
      <c r="BW261" s="455"/>
      <c r="BX261" s="455"/>
      <c r="BY261" s="455"/>
      <c r="BZ261" s="455"/>
      <c r="CA261" s="455"/>
      <c r="CB261" s="455"/>
      <c r="CC261" s="455"/>
      <c r="CD261" s="455"/>
      <c r="CE261" s="455"/>
      <c r="CF261" s="455"/>
      <c r="CG261" s="455"/>
      <c r="CH261" s="455"/>
      <c r="CI261" s="455"/>
      <c r="CJ261" s="455"/>
      <c r="CK261" s="455"/>
      <c r="CL261" s="455"/>
      <c r="CM261" s="455"/>
      <c r="CN261" s="455"/>
      <c r="CO261" s="455"/>
      <c r="CP261" s="455"/>
      <c r="CQ261" s="455"/>
      <c r="CR261" s="455"/>
      <c r="CS261" s="455"/>
      <c r="CT261" s="455"/>
      <c r="CU261" s="455"/>
      <c r="CV261" s="455"/>
      <c r="CW261" s="455"/>
      <c r="CX261" s="455"/>
      <c r="CY261" s="455"/>
      <c r="CZ261" s="455"/>
      <c r="DA261" s="455"/>
      <c r="DB261" s="455"/>
      <c r="DC261" s="455"/>
      <c r="DD261" s="455"/>
      <c r="DE261" s="455"/>
      <c r="DF261" s="455"/>
      <c r="DG261" s="455"/>
      <c r="DH261" s="455"/>
      <c r="DI261" s="455"/>
      <c r="DJ261" s="455"/>
      <c r="DK261" s="455"/>
      <c r="DL261" s="455"/>
      <c r="DM261" s="455"/>
      <c r="DN261" s="455"/>
      <c r="DO261" s="455"/>
      <c r="DP261" s="455"/>
      <c r="DQ261" s="455"/>
      <c r="DR261" s="455"/>
      <c r="DS261" s="455"/>
      <c r="DT261" s="455"/>
      <c r="DU261" s="455"/>
      <c r="DV261" s="455"/>
    </row>
    <row r="262" s="461" customFormat="1" ht="30" customHeight="1" spans="1:126">
      <c r="A262" s="503"/>
      <c r="B262" s="114">
        <v>2026</v>
      </c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 s="504"/>
      <c r="AW262" s="503"/>
      <c r="AX262" s="114">
        <v>2026</v>
      </c>
      <c r="AY262" s="28"/>
      <c r="AZ262" s="555"/>
      <c r="BA262" s="471"/>
      <c r="BB262" s="471"/>
      <c r="BC262" s="471"/>
      <c r="BD262" s="471"/>
      <c r="BE262" s="471"/>
      <c r="BF262" s="471"/>
      <c r="BG262" s="471"/>
      <c r="BH262" s="455"/>
      <c r="BI262" s="455"/>
      <c r="BJ262" s="455"/>
      <c r="BK262" s="504"/>
      <c r="BL262" s="504"/>
      <c r="BM262" s="504"/>
      <c r="BN262" s="504"/>
      <c r="BO262" s="504"/>
      <c r="BP262" s="504"/>
      <c r="BQ262" s="504"/>
      <c r="BR262" s="504"/>
      <c r="BS262" s="504"/>
      <c r="BT262" s="504"/>
      <c r="BU262" s="504"/>
      <c r="BV262" s="504"/>
      <c r="BW262" s="504"/>
      <c r="BX262" s="504"/>
      <c r="BY262" s="504"/>
      <c r="BZ262" s="504"/>
      <c r="CA262" s="504"/>
      <c r="CB262" s="504"/>
      <c r="CC262" s="504"/>
      <c r="CD262" s="504"/>
      <c r="CE262" s="504"/>
      <c r="CF262" s="504"/>
      <c r="CG262" s="504"/>
      <c r="CH262" s="504"/>
      <c r="CI262" s="504"/>
      <c r="CJ262" s="504"/>
      <c r="CK262" s="504"/>
      <c r="CL262" s="504"/>
      <c r="CM262" s="504"/>
      <c r="CN262" s="504"/>
      <c r="CO262" s="504"/>
      <c r="CP262" s="504"/>
      <c r="CQ262" s="504"/>
      <c r="CR262" s="504"/>
      <c r="CS262" s="504"/>
      <c r="CT262" s="504"/>
      <c r="CU262" s="504"/>
      <c r="CV262" s="504"/>
      <c r="CW262" s="504"/>
      <c r="CX262" s="504"/>
      <c r="CY262" s="504"/>
      <c r="CZ262" s="504"/>
      <c r="DA262" s="504"/>
      <c r="DB262" s="504"/>
      <c r="DC262" s="504"/>
      <c r="DD262" s="504"/>
      <c r="DE262" s="504"/>
      <c r="DF262" s="504"/>
      <c r="DG262" s="504"/>
      <c r="DH262" s="504"/>
      <c r="DI262" s="504"/>
      <c r="DJ262" s="504"/>
      <c r="DK262" s="504"/>
      <c r="DL262" s="504"/>
      <c r="DM262" s="504"/>
      <c r="DN262" s="504"/>
      <c r="DO262" s="504"/>
      <c r="DP262" s="504"/>
      <c r="DQ262" s="504"/>
      <c r="DR262" s="504"/>
      <c r="DS262" s="504"/>
      <c r="DT262" s="504"/>
      <c r="DU262" s="504"/>
      <c r="DV262" s="504"/>
    </row>
    <row r="263" s="460" customFormat="1" ht="30" customHeight="1" spans="1:126">
      <c r="A263" s="502"/>
      <c r="B263" s="117" t="s">
        <v>13</v>
      </c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 s="455"/>
      <c r="AW263" s="502"/>
      <c r="AX263" s="117" t="s">
        <v>13</v>
      </c>
      <c r="AY263" s="28"/>
      <c r="AZ263" s="471"/>
      <c r="BA263" s="471"/>
      <c r="BB263" s="471"/>
      <c r="BC263" s="471"/>
      <c r="BD263" s="471"/>
      <c r="BE263" s="471"/>
      <c r="BF263" s="471"/>
      <c r="BG263" s="471"/>
      <c r="BH263" s="455"/>
      <c r="BI263" s="455"/>
      <c r="BJ263" s="455"/>
      <c r="BK263" s="455"/>
      <c r="BL263" s="455"/>
      <c r="BM263" s="455"/>
      <c r="BN263" s="455"/>
      <c r="BO263" s="455"/>
      <c r="BP263" s="455"/>
      <c r="BQ263" s="455"/>
      <c r="BR263" s="455"/>
      <c r="BS263" s="455"/>
      <c r="BT263" s="455"/>
      <c r="BU263" s="455"/>
      <c r="BV263" s="455"/>
      <c r="BW263" s="455"/>
      <c r="BX263" s="455"/>
      <c r="BY263" s="455"/>
      <c r="BZ263" s="455"/>
      <c r="CA263" s="455"/>
      <c r="CB263" s="455"/>
      <c r="CC263" s="455"/>
      <c r="CD263" s="455"/>
      <c r="CE263" s="455"/>
      <c r="CF263" s="455"/>
      <c r="CG263" s="455"/>
      <c r="CH263" s="455"/>
      <c r="CI263" s="455"/>
      <c r="CJ263" s="455"/>
      <c r="CK263" s="455"/>
      <c r="CL263" s="455"/>
      <c r="CM263" s="455"/>
      <c r="CN263" s="455"/>
      <c r="CO263" s="455"/>
      <c r="CP263" s="455"/>
      <c r="CQ263" s="455"/>
      <c r="CR263" s="455"/>
      <c r="CS263" s="455"/>
      <c r="CT263" s="455"/>
      <c r="CU263" s="455"/>
      <c r="CV263" s="455"/>
      <c r="CW263" s="455"/>
      <c r="CX263" s="455"/>
      <c r="CY263" s="455"/>
      <c r="CZ263" s="455"/>
      <c r="DA263" s="455"/>
      <c r="DB263" s="455"/>
      <c r="DC263" s="455"/>
      <c r="DD263" s="455"/>
      <c r="DE263" s="455"/>
      <c r="DF263" s="455"/>
      <c r="DG263" s="455"/>
      <c r="DH263" s="455"/>
      <c r="DI263" s="455"/>
      <c r="DJ263" s="455"/>
      <c r="DK263" s="455"/>
      <c r="DL263" s="455"/>
      <c r="DM263" s="455"/>
      <c r="DN263" s="455"/>
      <c r="DO263" s="455"/>
      <c r="DP263" s="455"/>
      <c r="DQ263" s="455"/>
      <c r="DR263" s="455"/>
      <c r="DS263" s="455"/>
      <c r="DT263" s="455"/>
      <c r="DU263" s="455"/>
      <c r="DV263" s="455"/>
    </row>
    <row r="264" s="460" customFormat="1" ht="30" customHeight="1" spans="1:126">
      <c r="A264" s="502"/>
      <c r="B264" s="125" t="s">
        <v>15</v>
      </c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 s="455"/>
      <c r="AW264" s="502"/>
      <c r="AX264" s="125" t="s">
        <v>15</v>
      </c>
      <c r="AY264" s="28"/>
      <c r="AZ264" s="471"/>
      <c r="BA264" s="555"/>
      <c r="BB264" s="555"/>
      <c r="BC264" s="555"/>
      <c r="BD264" s="555"/>
      <c r="BE264" s="555"/>
      <c r="BF264" s="555"/>
      <c r="BG264" s="555"/>
      <c r="BH264" s="504"/>
      <c r="BI264" s="504"/>
      <c r="BJ264" s="504"/>
      <c r="BK264" s="455"/>
      <c r="BL264" s="455"/>
      <c r="BM264" s="455"/>
      <c r="BN264" s="455"/>
      <c r="BO264" s="455"/>
      <c r="BP264" s="455"/>
      <c r="BQ264" s="455"/>
      <c r="BR264" s="455"/>
      <c r="BS264" s="455"/>
      <c r="BT264" s="455"/>
      <c r="BU264" s="455"/>
      <c r="BV264" s="455"/>
      <c r="BW264" s="455"/>
      <c r="BX264" s="455"/>
      <c r="BY264" s="455"/>
      <c r="BZ264" s="455"/>
      <c r="CA264" s="455"/>
      <c r="CB264" s="455"/>
      <c r="CC264" s="455"/>
      <c r="CD264" s="455"/>
      <c r="CE264" s="455"/>
      <c r="CF264" s="455"/>
      <c r="CG264" s="455"/>
      <c r="CH264" s="455"/>
      <c r="CI264" s="455"/>
      <c r="CJ264" s="455"/>
      <c r="CK264" s="455"/>
      <c r="CL264" s="455"/>
      <c r="CM264" s="455"/>
      <c r="CN264" s="455"/>
      <c r="CO264" s="455"/>
      <c r="CP264" s="455"/>
      <c r="CQ264" s="455"/>
      <c r="CR264" s="455"/>
      <c r="CS264" s="455"/>
      <c r="CT264" s="455"/>
      <c r="CU264" s="455"/>
      <c r="CV264" s="455"/>
      <c r="CW264" s="455"/>
      <c r="CX264" s="455"/>
      <c r="CY264" s="455"/>
      <c r="CZ264" s="455"/>
      <c r="DA264" s="455"/>
      <c r="DB264" s="455"/>
      <c r="DC264" s="455"/>
      <c r="DD264" s="455"/>
      <c r="DE264" s="455"/>
      <c r="DF264" s="455"/>
      <c r="DG264" s="455"/>
      <c r="DH264" s="455"/>
      <c r="DI264" s="455"/>
      <c r="DJ264" s="455"/>
      <c r="DK264" s="455"/>
      <c r="DL264" s="455"/>
      <c r="DM264" s="455"/>
      <c r="DN264" s="455"/>
      <c r="DO264" s="455"/>
      <c r="DP264" s="455"/>
      <c r="DQ264" s="455"/>
      <c r="DR264" s="455"/>
      <c r="DS264" s="455"/>
      <c r="DT264" s="455"/>
      <c r="DU264" s="455"/>
      <c r="DV264" s="455"/>
    </row>
    <row r="265" s="460" customFormat="1" ht="30" customHeight="1" spans="1:126">
      <c r="A265" s="502" t="s">
        <v>127</v>
      </c>
      <c r="B265" s="49">
        <v>2025</v>
      </c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 s="455"/>
      <c r="AW265" s="502" t="s">
        <v>127</v>
      </c>
      <c r="AX265" s="49">
        <v>2025</v>
      </c>
      <c r="AY265" s="28"/>
      <c r="AZ265" s="471"/>
      <c r="BA265" s="471"/>
      <c r="BB265" s="471"/>
      <c r="BC265" s="471"/>
      <c r="BD265" s="471"/>
      <c r="BE265" s="471"/>
      <c r="BF265" s="471"/>
      <c r="BG265" s="471"/>
      <c r="BH265" s="455"/>
      <c r="BI265" s="455"/>
      <c r="BJ265" s="455"/>
      <c r="BK265" s="455"/>
      <c r="BL265" s="455"/>
      <c r="BM265" s="455"/>
      <c r="BN265" s="455"/>
      <c r="BO265" s="455"/>
      <c r="BP265" s="455"/>
      <c r="BQ265" s="455"/>
      <c r="BR265" s="455"/>
      <c r="BS265" s="455"/>
      <c r="BT265" s="455"/>
      <c r="BU265" s="455"/>
      <c r="BV265" s="455"/>
      <c r="BW265" s="455"/>
      <c r="BX265" s="455"/>
      <c r="BY265" s="455"/>
      <c r="BZ265" s="455"/>
      <c r="CA265" s="455"/>
      <c r="CB265" s="455"/>
      <c r="CC265" s="455"/>
      <c r="CD265" s="455"/>
      <c r="CE265" s="455"/>
      <c r="CF265" s="455"/>
      <c r="CG265" s="455"/>
      <c r="CH265" s="455"/>
      <c r="CI265" s="455"/>
      <c r="CJ265" s="455"/>
      <c r="CK265" s="455"/>
      <c r="CL265" s="455"/>
      <c r="CM265" s="455"/>
      <c r="CN265" s="455"/>
      <c r="CO265" s="455"/>
      <c r="CP265" s="455"/>
      <c r="CQ265" s="455"/>
      <c r="CR265" s="455"/>
      <c r="CS265" s="455"/>
      <c r="CT265" s="455"/>
      <c r="CU265" s="455"/>
      <c r="CV265" s="455"/>
      <c r="CW265" s="455"/>
      <c r="CX265" s="455"/>
      <c r="CY265" s="455"/>
      <c r="CZ265" s="455"/>
      <c r="DA265" s="455"/>
      <c r="DB265" s="455"/>
      <c r="DC265" s="455"/>
      <c r="DD265" s="455"/>
      <c r="DE265" s="455"/>
      <c r="DF265" s="455"/>
      <c r="DG265" s="455"/>
      <c r="DH265" s="455"/>
      <c r="DI265" s="455"/>
      <c r="DJ265" s="455"/>
      <c r="DK265" s="455"/>
      <c r="DL265" s="455"/>
      <c r="DM265" s="455"/>
      <c r="DN265" s="455"/>
      <c r="DO265" s="455"/>
      <c r="DP265" s="455"/>
      <c r="DQ265" s="455"/>
      <c r="DR265" s="455"/>
      <c r="DS265" s="455"/>
      <c r="DT265" s="455"/>
      <c r="DU265" s="455"/>
      <c r="DV265" s="455"/>
    </row>
    <row r="266" s="461" customFormat="1" ht="30" customHeight="1" spans="1:126">
      <c r="A266" s="503"/>
      <c r="B266" s="114">
        <v>2026</v>
      </c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/>
      <c r="AE266" s="28"/>
      <c r="AF266" s="28"/>
      <c r="AG266" s="28"/>
      <c r="AH266" s="28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 s="504"/>
      <c r="AW266" s="503"/>
      <c r="AX266" s="114">
        <v>2026</v>
      </c>
      <c r="AY266" s="28">
        <f>BI174</f>
        <v>0</v>
      </c>
      <c r="AZ266" s="555"/>
      <c r="BA266" s="471"/>
      <c r="BB266" s="471"/>
      <c r="BC266" s="471"/>
      <c r="BD266" s="471"/>
      <c r="BE266" s="471"/>
      <c r="BF266" s="471"/>
      <c r="BG266" s="471"/>
      <c r="BH266" s="455"/>
      <c r="BI266" s="455"/>
      <c r="BJ266" s="455"/>
      <c r="BK266" s="504"/>
      <c r="BL266" s="504"/>
      <c r="BM266" s="504"/>
      <c r="BN266" s="504"/>
      <c r="BO266" s="504"/>
      <c r="BP266" s="504"/>
      <c r="BQ266" s="504"/>
      <c r="BR266" s="504"/>
      <c r="BS266" s="504"/>
      <c r="BT266" s="504"/>
      <c r="BU266" s="504"/>
      <c r="BV266" s="504"/>
      <c r="BW266" s="504"/>
      <c r="BX266" s="504"/>
      <c r="BY266" s="504"/>
      <c r="BZ266" s="504"/>
      <c r="CA266" s="504"/>
      <c r="CB266" s="504"/>
      <c r="CC266" s="504"/>
      <c r="CD266" s="504"/>
      <c r="CE266" s="504"/>
      <c r="CF266" s="504"/>
      <c r="CG266" s="504"/>
      <c r="CH266" s="504"/>
      <c r="CI266" s="504"/>
      <c r="CJ266" s="504"/>
      <c r="CK266" s="504"/>
      <c r="CL266" s="504"/>
      <c r="CM266" s="504"/>
      <c r="CN266" s="504"/>
      <c r="CO266" s="504"/>
      <c r="CP266" s="504"/>
      <c r="CQ266" s="504"/>
      <c r="CR266" s="504"/>
      <c r="CS266" s="504"/>
      <c r="CT266" s="504"/>
      <c r="CU266" s="504"/>
      <c r="CV266" s="504"/>
      <c r="CW266" s="504"/>
      <c r="CX266" s="504"/>
      <c r="CY266" s="504"/>
      <c r="CZ266" s="504"/>
      <c r="DA266" s="504"/>
      <c r="DB266" s="504"/>
      <c r="DC266" s="504"/>
      <c r="DD266" s="504"/>
      <c r="DE266" s="504"/>
      <c r="DF266" s="504"/>
      <c r="DG266" s="504"/>
      <c r="DH266" s="504"/>
      <c r="DI266" s="504"/>
      <c r="DJ266" s="504"/>
      <c r="DK266" s="504"/>
      <c r="DL266" s="504"/>
      <c r="DM266" s="504"/>
      <c r="DN266" s="504"/>
      <c r="DO266" s="504"/>
      <c r="DP266" s="504"/>
      <c r="DQ266" s="504"/>
      <c r="DR266" s="504"/>
      <c r="DS266" s="504"/>
      <c r="DT266" s="504"/>
      <c r="DU266" s="504"/>
      <c r="DV266" s="504"/>
    </row>
    <row r="267" s="460" customFormat="1" ht="30" customHeight="1" spans="1:126">
      <c r="A267" s="502"/>
      <c r="B267" s="232" t="s">
        <v>15</v>
      </c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 s="455"/>
      <c r="AW267" s="502"/>
      <c r="AX267" s="232" t="s">
        <v>15</v>
      </c>
      <c r="AY267" s="28"/>
      <c r="AZ267" s="471"/>
      <c r="BA267" s="471"/>
      <c r="BB267" s="471"/>
      <c r="BC267" s="471"/>
      <c r="BD267" s="471"/>
      <c r="BE267" s="471"/>
      <c r="BF267" s="471"/>
      <c r="BG267" s="471"/>
      <c r="BH267" s="455"/>
      <c r="BI267" s="455"/>
      <c r="BJ267" s="455"/>
      <c r="BK267" s="455"/>
      <c r="BL267" s="455"/>
      <c r="BM267" s="455"/>
      <c r="BN267" s="455"/>
      <c r="BO267" s="455"/>
      <c r="BP267" s="455"/>
      <c r="BQ267" s="455"/>
      <c r="BR267" s="455"/>
      <c r="BS267" s="455"/>
      <c r="BT267" s="455"/>
      <c r="BU267" s="455"/>
      <c r="BV267" s="455"/>
      <c r="BW267" s="455"/>
      <c r="BX267" s="455"/>
      <c r="BY267" s="455"/>
      <c r="BZ267" s="455"/>
      <c r="CA267" s="455"/>
      <c r="CB267" s="455"/>
      <c r="CC267" s="455"/>
      <c r="CD267" s="455"/>
      <c r="CE267" s="455"/>
      <c r="CF267" s="455"/>
      <c r="CG267" s="455"/>
      <c r="CH267" s="455"/>
      <c r="CI267" s="455"/>
      <c r="CJ267" s="455"/>
      <c r="CK267" s="455"/>
      <c r="CL267" s="455"/>
      <c r="CM267" s="455"/>
      <c r="CN267" s="455"/>
      <c r="CO267" s="455"/>
      <c r="CP267" s="455"/>
      <c r="CQ267" s="455"/>
      <c r="CR267" s="455"/>
      <c r="CS267" s="455"/>
      <c r="CT267" s="455"/>
      <c r="CU267" s="455"/>
      <c r="CV267" s="455"/>
      <c r="CW267" s="455"/>
      <c r="CX267" s="455"/>
      <c r="CY267" s="455"/>
      <c r="CZ267" s="455"/>
      <c r="DA267" s="455"/>
      <c r="DB267" s="455"/>
      <c r="DC267" s="455"/>
      <c r="DD267" s="455"/>
      <c r="DE267" s="455"/>
      <c r="DF267" s="455"/>
      <c r="DG267" s="455"/>
      <c r="DH267" s="455"/>
      <c r="DI267" s="455"/>
      <c r="DJ267" s="455"/>
      <c r="DK267" s="455"/>
      <c r="DL267" s="455"/>
      <c r="DM267" s="455"/>
      <c r="DN267" s="455"/>
      <c r="DO267" s="455"/>
      <c r="DP267" s="455"/>
      <c r="DQ267" s="455"/>
      <c r="DR267" s="455"/>
      <c r="DS267" s="455"/>
      <c r="DT267" s="455"/>
      <c r="DU267" s="455"/>
      <c r="DV267" s="455"/>
    </row>
    <row r="268" s="460" customFormat="1" ht="30" customHeight="1" spans="1:126">
      <c r="A268" s="502" t="s">
        <v>128</v>
      </c>
      <c r="B268" s="49">
        <v>2025</v>
      </c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 s="455"/>
      <c r="AW268" s="502" t="s">
        <v>128</v>
      </c>
      <c r="AX268" s="49">
        <v>2025</v>
      </c>
      <c r="AY268" s="28"/>
      <c r="AZ268" s="471"/>
      <c r="BA268" s="471"/>
      <c r="BB268" s="471"/>
      <c r="BC268" s="471"/>
      <c r="BD268" s="471"/>
      <c r="BE268" s="471"/>
      <c r="BF268" s="471"/>
      <c r="BG268" s="471"/>
      <c r="BH268" s="455"/>
      <c r="BI268" s="455"/>
      <c r="BJ268" s="455"/>
      <c r="BK268" s="455"/>
      <c r="BL268" s="455"/>
      <c r="BM268" s="455"/>
      <c r="BN268" s="455"/>
      <c r="BO268" s="455"/>
      <c r="BP268" s="455"/>
      <c r="BQ268" s="455"/>
      <c r="BR268" s="455"/>
      <c r="BS268" s="455"/>
      <c r="BT268" s="455"/>
      <c r="BU268" s="455"/>
      <c r="BV268" s="455"/>
      <c r="BW268" s="455"/>
      <c r="BX268" s="455"/>
      <c r="BY268" s="455"/>
      <c r="BZ268" s="455"/>
      <c r="CA268" s="455"/>
      <c r="CB268" s="455"/>
      <c r="CC268" s="455"/>
      <c r="CD268" s="455"/>
      <c r="CE268" s="455"/>
      <c r="CF268" s="455"/>
      <c r="CG268" s="455"/>
      <c r="CH268" s="455"/>
      <c r="CI268" s="455"/>
      <c r="CJ268" s="455"/>
      <c r="CK268" s="455"/>
      <c r="CL268" s="455"/>
      <c r="CM268" s="455"/>
      <c r="CN268" s="455"/>
      <c r="CO268" s="455"/>
      <c r="CP268" s="455"/>
      <c r="CQ268" s="455"/>
      <c r="CR268" s="455"/>
      <c r="CS268" s="455"/>
      <c r="CT268" s="455"/>
      <c r="CU268" s="455"/>
      <c r="CV268" s="455"/>
      <c r="CW268" s="455"/>
      <c r="CX268" s="455"/>
      <c r="CY268" s="455"/>
      <c r="CZ268" s="455"/>
      <c r="DA268" s="455"/>
      <c r="DB268" s="455"/>
      <c r="DC268" s="455"/>
      <c r="DD268" s="455"/>
      <c r="DE268" s="455"/>
      <c r="DF268" s="455"/>
      <c r="DG268" s="455"/>
      <c r="DH268" s="455"/>
      <c r="DI268" s="455"/>
      <c r="DJ268" s="455"/>
      <c r="DK268" s="455"/>
      <c r="DL268" s="455"/>
      <c r="DM268" s="455"/>
      <c r="DN268" s="455"/>
      <c r="DO268" s="455"/>
      <c r="DP268" s="455"/>
      <c r="DQ268" s="455"/>
      <c r="DR268" s="455"/>
      <c r="DS268" s="455"/>
      <c r="DT268" s="455"/>
      <c r="DU268" s="455"/>
      <c r="DV268" s="455"/>
    </row>
    <row r="269" s="461" customFormat="1" ht="30" customHeight="1" spans="1:126">
      <c r="A269" s="503"/>
      <c r="B269" s="114">
        <v>2026</v>
      </c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 s="504"/>
      <c r="AW269" s="503"/>
      <c r="AX269" s="114">
        <v>2026</v>
      </c>
      <c r="AY269" s="28"/>
      <c r="AZ269" s="555"/>
      <c r="BA269" s="471"/>
      <c r="BB269" s="471"/>
      <c r="BC269" s="471"/>
      <c r="BD269" s="471"/>
      <c r="BE269" s="471"/>
      <c r="BF269" s="471"/>
      <c r="BG269" s="471"/>
      <c r="BH269" s="455"/>
      <c r="BI269" s="455"/>
      <c r="BJ269" s="455"/>
      <c r="BK269" s="504"/>
      <c r="BL269" s="504"/>
      <c r="BM269" s="504"/>
      <c r="BN269" s="504"/>
      <c r="BO269" s="504"/>
      <c r="BP269" s="504"/>
      <c r="BQ269" s="504"/>
      <c r="BR269" s="504"/>
      <c r="BS269" s="504"/>
      <c r="BT269" s="504"/>
      <c r="BU269" s="504"/>
      <c r="BV269" s="504"/>
      <c r="BW269" s="504"/>
      <c r="BX269" s="504"/>
      <c r="BY269" s="504"/>
      <c r="BZ269" s="504"/>
      <c r="CA269" s="504"/>
      <c r="CB269" s="504"/>
      <c r="CC269" s="504"/>
      <c r="CD269" s="504"/>
      <c r="CE269" s="504"/>
      <c r="CF269" s="504"/>
      <c r="CG269" s="504"/>
      <c r="CH269" s="504"/>
      <c r="CI269" s="504"/>
      <c r="CJ269" s="504"/>
      <c r="CK269" s="504"/>
      <c r="CL269" s="504"/>
      <c r="CM269" s="504"/>
      <c r="CN269" s="504"/>
      <c r="CO269" s="504"/>
      <c r="CP269" s="504"/>
      <c r="CQ269" s="504"/>
      <c r="CR269" s="504"/>
      <c r="CS269" s="504"/>
      <c r="CT269" s="504"/>
      <c r="CU269" s="504"/>
      <c r="CV269" s="504"/>
      <c r="CW269" s="504"/>
      <c r="CX269" s="504"/>
      <c r="CY269" s="504"/>
      <c r="CZ269" s="504"/>
      <c r="DA269" s="504"/>
      <c r="DB269" s="504"/>
      <c r="DC269" s="504"/>
      <c r="DD269" s="504"/>
      <c r="DE269" s="504"/>
      <c r="DF269" s="504"/>
      <c r="DG269" s="504"/>
      <c r="DH269" s="504"/>
      <c r="DI269" s="504"/>
      <c r="DJ269" s="504"/>
      <c r="DK269" s="504"/>
      <c r="DL269" s="504"/>
      <c r="DM269" s="504"/>
      <c r="DN269" s="504"/>
      <c r="DO269" s="504"/>
      <c r="DP269" s="504"/>
      <c r="DQ269" s="504"/>
      <c r="DR269" s="504"/>
      <c r="DS269" s="504"/>
      <c r="DT269" s="504"/>
      <c r="DU269" s="504"/>
      <c r="DV269" s="504"/>
    </row>
    <row r="270" s="460" customFormat="1" ht="30" customHeight="1" spans="1:126">
      <c r="A270" s="502"/>
      <c r="B270" s="125" t="s">
        <v>15</v>
      </c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 s="455"/>
      <c r="AW270" s="502"/>
      <c r="AX270" s="125" t="s">
        <v>15</v>
      </c>
      <c r="AY270" s="28"/>
      <c r="AZ270" s="471"/>
      <c r="BA270" s="471"/>
      <c r="BB270" s="471"/>
      <c r="BC270" s="471"/>
      <c r="BD270" s="471"/>
      <c r="BE270" s="471"/>
      <c r="BF270" s="471"/>
      <c r="BG270" s="471"/>
      <c r="BH270" s="455"/>
      <c r="BI270" s="455"/>
      <c r="BJ270" s="455"/>
      <c r="BK270" s="455"/>
      <c r="BL270" s="455"/>
      <c r="BM270" s="455"/>
      <c r="BN270" s="455"/>
      <c r="BO270" s="455"/>
      <c r="BP270" s="455"/>
      <c r="BQ270" s="455"/>
      <c r="BR270" s="455"/>
      <c r="BS270" s="455"/>
      <c r="BT270" s="455"/>
      <c r="BU270" s="455"/>
      <c r="BV270" s="455"/>
      <c r="BW270" s="455"/>
      <c r="BX270" s="455"/>
      <c r="BY270" s="455"/>
      <c r="BZ270" s="455"/>
      <c r="CA270" s="455"/>
      <c r="CB270" s="455"/>
      <c r="CC270" s="455"/>
      <c r="CD270" s="455"/>
      <c r="CE270" s="455"/>
      <c r="CF270" s="455"/>
      <c r="CG270" s="455"/>
      <c r="CH270" s="455"/>
      <c r="CI270" s="455"/>
      <c r="CJ270" s="455"/>
      <c r="CK270" s="455"/>
      <c r="CL270" s="455"/>
      <c r="CM270" s="455"/>
      <c r="CN270" s="455"/>
      <c r="CO270" s="455"/>
      <c r="CP270" s="455"/>
      <c r="CQ270" s="455"/>
      <c r="CR270" s="455"/>
      <c r="CS270" s="455"/>
      <c r="CT270" s="455"/>
      <c r="CU270" s="455"/>
      <c r="CV270" s="455"/>
      <c r="CW270" s="455"/>
      <c r="CX270" s="455"/>
      <c r="CY270" s="455"/>
      <c r="CZ270" s="455"/>
      <c r="DA270" s="455"/>
      <c r="DB270" s="455"/>
      <c r="DC270" s="455"/>
      <c r="DD270" s="455"/>
      <c r="DE270" s="455"/>
      <c r="DF270" s="455"/>
      <c r="DG270" s="455"/>
      <c r="DH270" s="455"/>
      <c r="DI270" s="455"/>
      <c r="DJ270" s="455"/>
      <c r="DK270" s="455"/>
      <c r="DL270" s="455"/>
      <c r="DM270" s="455"/>
      <c r="DN270" s="455"/>
      <c r="DO270" s="455"/>
      <c r="DP270" s="455"/>
      <c r="DQ270" s="455"/>
      <c r="DR270" s="455"/>
      <c r="DS270" s="455"/>
      <c r="DT270" s="455"/>
      <c r="DU270" s="455"/>
      <c r="DV270" s="455"/>
    </row>
    <row r="271" s="460" customFormat="1" ht="30" customHeight="1" spans="1:126">
      <c r="A271" s="502" t="s">
        <v>46</v>
      </c>
      <c r="B271" s="190">
        <v>2025</v>
      </c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 s="455"/>
      <c r="AW271" s="502" t="s">
        <v>46</v>
      </c>
      <c r="AX271" s="190">
        <v>2025</v>
      </c>
      <c r="AY271" s="28"/>
      <c r="AZ271" s="471"/>
      <c r="BA271" s="471"/>
      <c r="BB271" s="471"/>
      <c r="BC271" s="471"/>
      <c r="BD271" s="471"/>
      <c r="BE271" s="471"/>
      <c r="BF271" s="471"/>
      <c r="BG271" s="471"/>
      <c r="BH271" s="455"/>
      <c r="BI271" s="455"/>
      <c r="BJ271" s="455"/>
      <c r="BK271" s="455"/>
      <c r="BL271" s="455"/>
      <c r="BM271" s="455"/>
      <c r="BN271" s="455"/>
      <c r="BO271" s="455"/>
      <c r="BP271" s="455"/>
      <c r="BQ271" s="455"/>
      <c r="BR271" s="455"/>
      <c r="BS271" s="455"/>
      <c r="BT271" s="455"/>
      <c r="BU271" s="455"/>
      <c r="BV271" s="455"/>
      <c r="BW271" s="455"/>
      <c r="BX271" s="455"/>
      <c r="BY271" s="455"/>
      <c r="BZ271" s="455"/>
      <c r="CA271" s="455"/>
      <c r="CB271" s="455"/>
      <c r="CC271" s="455"/>
      <c r="CD271" s="455"/>
      <c r="CE271" s="455"/>
      <c r="CF271" s="455"/>
      <c r="CG271" s="455"/>
      <c r="CH271" s="455"/>
      <c r="CI271" s="455"/>
      <c r="CJ271" s="455"/>
      <c r="CK271" s="455"/>
      <c r="CL271" s="455"/>
      <c r="CM271" s="455"/>
      <c r="CN271" s="455"/>
      <c r="CO271" s="455"/>
      <c r="CP271" s="455"/>
      <c r="CQ271" s="455"/>
      <c r="CR271" s="455"/>
      <c r="CS271" s="455"/>
      <c r="CT271" s="455"/>
      <c r="CU271" s="455"/>
      <c r="CV271" s="455"/>
      <c r="CW271" s="455"/>
      <c r="CX271" s="455"/>
      <c r="CY271" s="455"/>
      <c r="CZ271" s="455"/>
      <c r="DA271" s="455"/>
      <c r="DB271" s="455"/>
      <c r="DC271" s="455"/>
      <c r="DD271" s="455"/>
      <c r="DE271" s="455"/>
      <c r="DF271" s="455"/>
      <c r="DG271" s="455"/>
      <c r="DH271" s="455"/>
      <c r="DI271" s="455"/>
      <c r="DJ271" s="455"/>
      <c r="DK271" s="455"/>
      <c r="DL271" s="455"/>
      <c r="DM271" s="455"/>
      <c r="DN271" s="455"/>
      <c r="DO271" s="455"/>
      <c r="DP271" s="455"/>
      <c r="DQ271" s="455"/>
      <c r="DR271" s="455"/>
      <c r="DS271" s="455"/>
      <c r="DT271" s="455"/>
      <c r="DU271" s="455"/>
      <c r="DV271" s="455"/>
    </row>
    <row r="272" s="460" customFormat="1" ht="30" customHeight="1" spans="1:126">
      <c r="A272" s="502"/>
      <c r="B272" s="190">
        <v>2026</v>
      </c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 s="455"/>
      <c r="AW272" s="502"/>
      <c r="AX272" s="190">
        <v>2026</v>
      </c>
      <c r="AY272" s="28"/>
      <c r="AZ272" s="471"/>
      <c r="BA272" s="471"/>
      <c r="BB272" s="471"/>
      <c r="BC272" s="471"/>
      <c r="BD272" s="471"/>
      <c r="BE272" s="471"/>
      <c r="BF272" s="471"/>
      <c r="BG272" s="471"/>
      <c r="BH272" s="455"/>
      <c r="BI272" s="455"/>
      <c r="BJ272" s="455"/>
      <c r="BK272" s="455"/>
      <c r="BL272" s="455"/>
      <c r="BM272" s="455"/>
      <c r="BN272" s="455"/>
      <c r="BO272" s="455"/>
      <c r="BP272" s="455"/>
      <c r="BQ272" s="455"/>
      <c r="BR272" s="455"/>
      <c r="BS272" s="455"/>
      <c r="BT272" s="455"/>
      <c r="BU272" s="455"/>
      <c r="BV272" s="455"/>
      <c r="BW272" s="455"/>
      <c r="BX272" s="455"/>
      <c r="BY272" s="455"/>
      <c r="BZ272" s="455"/>
      <c r="CA272" s="455"/>
      <c r="CB272" s="455"/>
      <c r="CC272" s="455"/>
      <c r="CD272" s="455"/>
      <c r="CE272" s="455"/>
      <c r="CF272" s="455"/>
      <c r="CG272" s="455"/>
      <c r="CH272" s="455"/>
      <c r="CI272" s="455"/>
      <c r="CJ272" s="455"/>
      <c r="CK272" s="455"/>
      <c r="CL272" s="455"/>
      <c r="CM272" s="455"/>
      <c r="CN272" s="455"/>
      <c r="CO272" s="455"/>
      <c r="CP272" s="455"/>
      <c r="CQ272" s="455"/>
      <c r="CR272" s="455"/>
      <c r="CS272" s="455"/>
      <c r="CT272" s="455"/>
      <c r="CU272" s="455"/>
      <c r="CV272" s="455"/>
      <c r="CW272" s="455"/>
      <c r="CX272" s="455"/>
      <c r="CY272" s="455"/>
      <c r="CZ272" s="455"/>
      <c r="DA272" s="455"/>
      <c r="DB272" s="455"/>
      <c r="DC272" s="455"/>
      <c r="DD272" s="455"/>
      <c r="DE272" s="455"/>
      <c r="DF272" s="455"/>
      <c r="DG272" s="455"/>
      <c r="DH272" s="455"/>
      <c r="DI272" s="455"/>
      <c r="DJ272" s="455"/>
      <c r="DK272" s="455"/>
      <c r="DL272" s="455"/>
      <c r="DM272" s="455"/>
      <c r="DN272" s="455"/>
      <c r="DO272" s="455"/>
      <c r="DP272" s="455"/>
      <c r="DQ272" s="455"/>
      <c r="DR272" s="455"/>
      <c r="DS272" s="455"/>
      <c r="DT272" s="455"/>
      <c r="DU272" s="455"/>
      <c r="DV272" s="455"/>
    </row>
    <row r="273" s="460" customFormat="1" ht="30" customHeight="1" spans="1:126">
      <c r="A273" s="502"/>
      <c r="B273" s="124" t="s">
        <v>13</v>
      </c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 s="455"/>
      <c r="AW273" s="502"/>
      <c r="AX273" s="124" t="s">
        <v>13</v>
      </c>
      <c r="AY273" s="28"/>
      <c r="AZ273" s="471"/>
      <c r="BA273" s="471"/>
      <c r="BB273" s="471"/>
      <c r="BC273" s="471"/>
      <c r="BD273" s="471"/>
      <c r="BE273" s="471"/>
      <c r="BF273" s="471"/>
      <c r="BG273" s="471"/>
      <c r="BH273" s="455"/>
      <c r="BI273" s="455"/>
      <c r="BJ273" s="455"/>
      <c r="BK273" s="455"/>
      <c r="BL273" s="455"/>
      <c r="BM273" s="455"/>
      <c r="BN273" s="455"/>
      <c r="BO273" s="455"/>
      <c r="BP273" s="455"/>
      <c r="BQ273" s="455"/>
      <c r="BR273" s="455"/>
      <c r="BS273" s="455"/>
      <c r="BT273" s="455"/>
      <c r="BU273" s="455"/>
      <c r="BV273" s="455"/>
      <c r="BW273" s="455"/>
      <c r="BX273" s="455"/>
      <c r="BY273" s="455"/>
      <c r="BZ273" s="455"/>
      <c r="CA273" s="455"/>
      <c r="CB273" s="455"/>
      <c r="CC273" s="455"/>
      <c r="CD273" s="455"/>
      <c r="CE273" s="455"/>
      <c r="CF273" s="455"/>
      <c r="CG273" s="455"/>
      <c r="CH273" s="455"/>
      <c r="CI273" s="455"/>
      <c r="CJ273" s="455"/>
      <c r="CK273" s="455"/>
      <c r="CL273" s="455"/>
      <c r="CM273" s="455"/>
      <c r="CN273" s="455"/>
      <c r="CO273" s="455"/>
      <c r="CP273" s="455"/>
      <c r="CQ273" s="455"/>
      <c r="CR273" s="455"/>
      <c r="CS273" s="455"/>
      <c r="CT273" s="455"/>
      <c r="CU273" s="455"/>
      <c r="CV273" s="455"/>
      <c r="CW273" s="455"/>
      <c r="CX273" s="455"/>
      <c r="CY273" s="455"/>
      <c r="CZ273" s="455"/>
      <c r="DA273" s="455"/>
      <c r="DB273" s="455"/>
      <c r="DC273" s="455"/>
      <c r="DD273" s="455"/>
      <c r="DE273" s="455"/>
      <c r="DF273" s="455"/>
      <c r="DG273" s="455"/>
      <c r="DH273" s="455"/>
      <c r="DI273" s="455"/>
      <c r="DJ273" s="455"/>
      <c r="DK273" s="455"/>
      <c r="DL273" s="455"/>
      <c r="DM273" s="455"/>
      <c r="DN273" s="455"/>
      <c r="DO273" s="455"/>
      <c r="DP273" s="455"/>
      <c r="DQ273" s="455"/>
      <c r="DR273" s="455"/>
      <c r="DS273" s="455"/>
      <c r="DT273" s="455"/>
      <c r="DU273" s="455"/>
      <c r="DV273" s="455"/>
    </row>
    <row r="274" s="460" customFormat="1" ht="30" customHeight="1" spans="1:126">
      <c r="A274" s="502"/>
      <c r="B274" s="124" t="s">
        <v>14</v>
      </c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 s="455"/>
      <c r="AW274" s="502"/>
      <c r="AX274" s="124" t="s">
        <v>14</v>
      </c>
      <c r="AY274" s="28"/>
      <c r="AZ274" s="471"/>
      <c r="BA274" s="471"/>
      <c r="BB274" s="471"/>
      <c r="BC274" s="471"/>
      <c r="BD274" s="471"/>
      <c r="BE274" s="471"/>
      <c r="BF274" s="471"/>
      <c r="BG274" s="471"/>
      <c r="BH274" s="455"/>
      <c r="BI274" s="455"/>
      <c r="BJ274" s="455"/>
      <c r="BK274" s="455"/>
      <c r="BL274" s="455"/>
      <c r="BM274" s="455"/>
      <c r="BN274" s="455"/>
      <c r="BO274" s="455"/>
      <c r="BP274" s="455"/>
      <c r="BQ274" s="455"/>
      <c r="BR274" s="455"/>
      <c r="BS274" s="455"/>
      <c r="BT274" s="455"/>
      <c r="BU274" s="455"/>
      <c r="BV274" s="455"/>
      <c r="BW274" s="455"/>
      <c r="BX274" s="455"/>
      <c r="BY274" s="455"/>
      <c r="BZ274" s="455"/>
      <c r="CA274" s="455"/>
      <c r="CB274" s="455"/>
      <c r="CC274" s="455"/>
      <c r="CD274" s="455"/>
      <c r="CE274" s="455"/>
      <c r="CF274" s="455"/>
      <c r="CG274" s="455"/>
      <c r="CH274" s="455"/>
      <c r="CI274" s="455"/>
      <c r="CJ274" s="455"/>
      <c r="CK274" s="455"/>
      <c r="CL274" s="455"/>
      <c r="CM274" s="455"/>
      <c r="CN274" s="455"/>
      <c r="CO274" s="455"/>
      <c r="CP274" s="455"/>
      <c r="CQ274" s="455"/>
      <c r="CR274" s="455"/>
      <c r="CS274" s="455"/>
      <c r="CT274" s="455"/>
      <c r="CU274" s="455"/>
      <c r="CV274" s="455"/>
      <c r="CW274" s="455"/>
      <c r="CX274" s="455"/>
      <c r="CY274" s="455"/>
      <c r="CZ274" s="455"/>
      <c r="DA274" s="455"/>
      <c r="DB274" s="455"/>
      <c r="DC274" s="455"/>
      <c r="DD274" s="455"/>
      <c r="DE274" s="455"/>
      <c r="DF274" s="455"/>
      <c r="DG274" s="455"/>
      <c r="DH274" s="455"/>
      <c r="DI274" s="455"/>
      <c r="DJ274" s="455"/>
      <c r="DK274" s="455"/>
      <c r="DL274" s="455"/>
      <c r="DM274" s="455"/>
      <c r="DN274" s="455"/>
      <c r="DO274" s="455"/>
      <c r="DP274" s="455"/>
      <c r="DQ274" s="455"/>
      <c r="DR274" s="455"/>
      <c r="DS274" s="455"/>
      <c r="DT274" s="455"/>
      <c r="DU274" s="455"/>
      <c r="DV274" s="455"/>
    </row>
    <row r="275" s="460" customFormat="1" ht="30" customHeight="1" spans="1:126">
      <c r="A275" s="502"/>
      <c r="B275" s="125" t="s">
        <v>15</v>
      </c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 s="455"/>
      <c r="AW275" s="502"/>
      <c r="AX275" s="125" t="s">
        <v>15</v>
      </c>
      <c r="AY275" s="28"/>
      <c r="AZ275" s="471"/>
      <c r="BA275" s="471"/>
      <c r="BB275" s="471"/>
      <c r="BC275" s="471"/>
      <c r="BD275" s="471"/>
      <c r="BE275" s="471"/>
      <c r="BF275" s="471"/>
      <c r="BG275" s="471"/>
      <c r="BH275" s="455"/>
      <c r="BI275" s="455"/>
      <c r="BJ275" s="455"/>
      <c r="BK275" s="455"/>
      <c r="BL275" s="455"/>
      <c r="BM275" s="455"/>
      <c r="BN275" s="455"/>
      <c r="BO275" s="455"/>
      <c r="BP275" s="455"/>
      <c r="BQ275" s="455"/>
      <c r="BR275" s="455"/>
      <c r="BS275" s="455"/>
      <c r="BT275" s="455"/>
      <c r="BU275" s="455"/>
      <c r="BV275" s="455"/>
      <c r="BW275" s="455"/>
      <c r="BX275" s="455"/>
      <c r="BY275" s="455"/>
      <c r="BZ275" s="455"/>
      <c r="CA275" s="455"/>
      <c r="CB275" s="455"/>
      <c r="CC275" s="455"/>
      <c r="CD275" s="455"/>
      <c r="CE275" s="455"/>
      <c r="CF275" s="455"/>
      <c r="CG275" s="455"/>
      <c r="CH275" s="455"/>
      <c r="CI275" s="455"/>
      <c r="CJ275" s="455"/>
      <c r="CK275" s="455"/>
      <c r="CL275" s="455"/>
      <c r="CM275" s="455"/>
      <c r="CN275" s="455"/>
      <c r="CO275" s="455"/>
      <c r="CP275" s="455"/>
      <c r="CQ275" s="455"/>
      <c r="CR275" s="455"/>
      <c r="CS275" s="455"/>
      <c r="CT275" s="455"/>
      <c r="CU275" s="455"/>
      <c r="CV275" s="455"/>
      <c r="CW275" s="455"/>
      <c r="CX275" s="455"/>
      <c r="CY275" s="455"/>
      <c r="CZ275" s="455"/>
      <c r="DA275" s="455"/>
      <c r="DB275" s="455"/>
      <c r="DC275" s="455"/>
      <c r="DD275" s="455"/>
      <c r="DE275" s="455"/>
      <c r="DF275" s="455"/>
      <c r="DG275" s="455"/>
      <c r="DH275" s="455"/>
      <c r="DI275" s="455"/>
      <c r="DJ275" s="455"/>
      <c r="DK275" s="455"/>
      <c r="DL275" s="455"/>
      <c r="DM275" s="455"/>
      <c r="DN275" s="455"/>
      <c r="DO275" s="455"/>
      <c r="DP275" s="455"/>
      <c r="DQ275" s="455"/>
      <c r="DR275" s="455"/>
      <c r="DS275" s="455"/>
      <c r="DT275" s="455"/>
      <c r="DU275" s="455"/>
      <c r="DV275" s="455"/>
    </row>
    <row r="276" s="460" customFormat="1" ht="30" customHeight="1" spans="1:126">
      <c r="A276" s="502" t="s">
        <v>47</v>
      </c>
      <c r="B276" s="49">
        <v>2025</v>
      </c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 s="455"/>
      <c r="AW276" s="502" t="s">
        <v>47</v>
      </c>
      <c r="AX276" s="49">
        <v>2025</v>
      </c>
      <c r="AY276" s="28"/>
      <c r="AZ276" s="471"/>
      <c r="BA276" s="471"/>
      <c r="BB276" s="471"/>
      <c r="BC276" s="471"/>
      <c r="BD276" s="471"/>
      <c r="BE276" s="471"/>
      <c r="BF276" s="471"/>
      <c r="BG276" s="471"/>
      <c r="BH276" s="455"/>
      <c r="BI276" s="455"/>
      <c r="BJ276" s="455"/>
      <c r="BK276" s="455"/>
      <c r="BL276" s="455"/>
      <c r="BM276" s="455"/>
      <c r="BN276" s="455"/>
      <c r="BO276" s="455"/>
      <c r="BP276" s="455"/>
      <c r="BQ276" s="455"/>
      <c r="BR276" s="455"/>
      <c r="BS276" s="455"/>
      <c r="BT276" s="455"/>
      <c r="BU276" s="455"/>
      <c r="BV276" s="455"/>
      <c r="BW276" s="455"/>
      <c r="BX276" s="455"/>
      <c r="BY276" s="455"/>
      <c r="BZ276" s="455"/>
      <c r="CA276" s="455"/>
      <c r="CB276" s="455"/>
      <c r="CC276" s="455"/>
      <c r="CD276" s="455"/>
      <c r="CE276" s="455"/>
      <c r="CF276" s="455"/>
      <c r="CG276" s="455"/>
      <c r="CH276" s="455"/>
      <c r="CI276" s="455"/>
      <c r="CJ276" s="455"/>
      <c r="CK276" s="455"/>
      <c r="CL276" s="455"/>
      <c r="CM276" s="455"/>
      <c r="CN276" s="455"/>
      <c r="CO276" s="455"/>
      <c r="CP276" s="455"/>
      <c r="CQ276" s="455"/>
      <c r="CR276" s="455"/>
      <c r="CS276" s="455"/>
      <c r="CT276" s="455"/>
      <c r="CU276" s="455"/>
      <c r="CV276" s="455"/>
      <c r="CW276" s="455"/>
      <c r="CX276" s="455"/>
      <c r="CY276" s="455"/>
      <c r="CZ276" s="455"/>
      <c r="DA276" s="455"/>
      <c r="DB276" s="455"/>
      <c r="DC276" s="455"/>
      <c r="DD276" s="455"/>
      <c r="DE276" s="455"/>
      <c r="DF276" s="455"/>
      <c r="DG276" s="455"/>
      <c r="DH276" s="455"/>
      <c r="DI276" s="455"/>
      <c r="DJ276" s="455"/>
      <c r="DK276" s="455"/>
      <c r="DL276" s="455"/>
      <c r="DM276" s="455"/>
      <c r="DN276" s="455"/>
      <c r="DO276" s="455"/>
      <c r="DP276" s="455"/>
      <c r="DQ276" s="455"/>
      <c r="DR276" s="455"/>
      <c r="DS276" s="455"/>
      <c r="DT276" s="455"/>
      <c r="DU276" s="455"/>
      <c r="DV276" s="455"/>
    </row>
    <row r="277" s="460" customFormat="1" ht="30" customHeight="1" spans="1:126">
      <c r="A277" s="502"/>
      <c r="B277" s="155">
        <v>2026</v>
      </c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 s="455"/>
      <c r="AW277" s="502"/>
      <c r="AX277" s="155">
        <v>2026</v>
      </c>
      <c r="AY277" s="28"/>
      <c r="AZ277" s="471"/>
      <c r="BA277" s="471"/>
      <c r="BB277" s="471"/>
      <c r="BC277" s="471"/>
      <c r="BD277" s="471"/>
      <c r="BE277" s="471"/>
      <c r="BF277" s="471"/>
      <c r="BG277" s="471"/>
      <c r="BH277" s="455"/>
      <c r="BI277" s="455"/>
      <c r="BJ277" s="455"/>
      <c r="BK277" s="455"/>
      <c r="BL277" s="455"/>
      <c r="BM277" s="455"/>
      <c r="BN277" s="455"/>
      <c r="BO277" s="455"/>
      <c r="BP277" s="455"/>
      <c r="BQ277" s="455"/>
      <c r="BR277" s="455"/>
      <c r="BS277" s="455"/>
      <c r="BT277" s="455"/>
      <c r="BU277" s="455"/>
      <c r="BV277" s="455"/>
      <c r="BW277" s="455"/>
      <c r="BX277" s="455"/>
      <c r="BY277" s="455"/>
      <c r="BZ277" s="455"/>
      <c r="CA277" s="455"/>
      <c r="CB277" s="455"/>
      <c r="CC277" s="455"/>
      <c r="CD277" s="455"/>
      <c r="CE277" s="455"/>
      <c r="CF277" s="455"/>
      <c r="CG277" s="455"/>
      <c r="CH277" s="455"/>
      <c r="CI277" s="455"/>
      <c r="CJ277" s="455"/>
      <c r="CK277" s="455"/>
      <c r="CL277" s="455"/>
      <c r="CM277" s="455"/>
      <c r="CN277" s="455"/>
      <c r="CO277" s="455"/>
      <c r="CP277" s="455"/>
      <c r="CQ277" s="455"/>
      <c r="CR277" s="455"/>
      <c r="CS277" s="455"/>
      <c r="CT277" s="455"/>
      <c r="CU277" s="455"/>
      <c r="CV277" s="455"/>
      <c r="CW277" s="455"/>
      <c r="CX277" s="455"/>
      <c r="CY277" s="455"/>
      <c r="CZ277" s="455"/>
      <c r="DA277" s="455"/>
      <c r="DB277" s="455"/>
      <c r="DC277" s="455"/>
      <c r="DD277" s="455"/>
      <c r="DE277" s="455"/>
      <c r="DF277" s="455"/>
      <c r="DG277" s="455"/>
      <c r="DH277" s="455"/>
      <c r="DI277" s="455"/>
      <c r="DJ277" s="455"/>
      <c r="DK277" s="455"/>
      <c r="DL277" s="455"/>
      <c r="DM277" s="455"/>
      <c r="DN277" s="455"/>
      <c r="DO277" s="455"/>
      <c r="DP277" s="455"/>
      <c r="DQ277" s="455"/>
      <c r="DR277" s="455"/>
      <c r="DS277" s="455"/>
      <c r="DT277" s="455"/>
      <c r="DU277" s="455"/>
      <c r="DV277" s="455"/>
    </row>
    <row r="278" s="460" customFormat="1" ht="30" customHeight="1" spans="1:126">
      <c r="A278" s="502"/>
      <c r="B278" s="236" t="s">
        <v>48</v>
      </c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 s="455"/>
      <c r="AW278" s="502"/>
      <c r="AX278" s="236" t="s">
        <v>48</v>
      </c>
      <c r="AY278" s="28"/>
      <c r="AZ278" s="471"/>
      <c r="BA278" s="471"/>
      <c r="BB278" s="471"/>
      <c r="BC278" s="471"/>
      <c r="BD278" s="471"/>
      <c r="BE278" s="471"/>
      <c r="BF278" s="471"/>
      <c r="BG278" s="471"/>
      <c r="BH278" s="455"/>
      <c r="BI278" s="455"/>
      <c r="BJ278" s="455"/>
      <c r="BK278" s="455"/>
      <c r="BL278" s="455"/>
      <c r="BM278" s="455"/>
      <c r="BN278" s="455"/>
      <c r="BO278" s="455"/>
      <c r="BP278" s="455"/>
      <c r="BQ278" s="455"/>
      <c r="BR278" s="455"/>
      <c r="BS278" s="455"/>
      <c r="BT278" s="455"/>
      <c r="BU278" s="455"/>
      <c r="BV278" s="455"/>
      <c r="BW278" s="455"/>
      <c r="BX278" s="455"/>
      <c r="BY278" s="455"/>
      <c r="BZ278" s="455"/>
      <c r="CA278" s="455"/>
      <c r="CB278" s="455"/>
      <c r="CC278" s="455"/>
      <c r="CD278" s="455"/>
      <c r="CE278" s="455"/>
      <c r="CF278" s="455"/>
      <c r="CG278" s="455"/>
      <c r="CH278" s="455"/>
      <c r="CI278" s="455"/>
      <c r="CJ278" s="455"/>
      <c r="CK278" s="455"/>
      <c r="CL278" s="455"/>
      <c r="CM278" s="455"/>
      <c r="CN278" s="455"/>
      <c r="CO278" s="455"/>
      <c r="CP278" s="455"/>
      <c r="CQ278" s="455"/>
      <c r="CR278" s="455"/>
      <c r="CS278" s="455"/>
      <c r="CT278" s="455"/>
      <c r="CU278" s="455"/>
      <c r="CV278" s="455"/>
      <c r="CW278" s="455"/>
      <c r="CX278" s="455"/>
      <c r="CY278" s="455"/>
      <c r="CZ278" s="455"/>
      <c r="DA278" s="455"/>
      <c r="DB278" s="455"/>
      <c r="DC278" s="455"/>
      <c r="DD278" s="455"/>
      <c r="DE278" s="455"/>
      <c r="DF278" s="455"/>
      <c r="DG278" s="455"/>
      <c r="DH278" s="455"/>
      <c r="DI278" s="455"/>
      <c r="DJ278" s="455"/>
      <c r="DK278" s="455"/>
      <c r="DL278" s="455"/>
      <c r="DM278" s="455"/>
      <c r="DN278" s="455"/>
      <c r="DO278" s="455"/>
      <c r="DP278" s="455"/>
      <c r="DQ278" s="455"/>
      <c r="DR278" s="455"/>
      <c r="DS278" s="455"/>
      <c r="DT278" s="455"/>
      <c r="DU278" s="455"/>
      <c r="DV278" s="455"/>
    </row>
    <row r="279" s="460" customFormat="1" ht="30" customHeight="1" spans="1:126">
      <c r="A279" s="502"/>
      <c r="B279" s="150" t="s">
        <v>13</v>
      </c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 s="455"/>
      <c r="AW279" s="502"/>
      <c r="AX279" s="150" t="s">
        <v>13</v>
      </c>
      <c r="AY279" s="28"/>
      <c r="AZ279" s="471"/>
      <c r="BA279" s="471"/>
      <c r="BB279" s="471"/>
      <c r="BC279" s="471"/>
      <c r="BD279" s="471"/>
      <c r="BE279" s="471"/>
      <c r="BF279" s="471"/>
      <c r="BG279" s="471"/>
      <c r="BH279" s="455"/>
      <c r="BI279" s="455"/>
      <c r="BJ279" s="455"/>
      <c r="BK279" s="455"/>
      <c r="BL279" s="455"/>
      <c r="BM279" s="455"/>
      <c r="BN279" s="455"/>
      <c r="BO279" s="455"/>
      <c r="BP279" s="455"/>
      <c r="BQ279" s="455"/>
      <c r="BR279" s="455"/>
      <c r="BS279" s="455"/>
      <c r="BT279" s="455"/>
      <c r="BU279" s="455"/>
      <c r="BV279" s="455"/>
      <c r="BW279" s="455"/>
      <c r="BX279" s="455"/>
      <c r="BY279" s="455"/>
      <c r="BZ279" s="455"/>
      <c r="CA279" s="455"/>
      <c r="CB279" s="455"/>
      <c r="CC279" s="455"/>
      <c r="CD279" s="455"/>
      <c r="CE279" s="455"/>
      <c r="CF279" s="455"/>
      <c r="CG279" s="455"/>
      <c r="CH279" s="455"/>
      <c r="CI279" s="455"/>
      <c r="CJ279" s="455"/>
      <c r="CK279" s="455"/>
      <c r="CL279" s="455"/>
      <c r="CM279" s="455"/>
      <c r="CN279" s="455"/>
      <c r="CO279" s="455"/>
      <c r="CP279" s="455"/>
      <c r="CQ279" s="455"/>
      <c r="CR279" s="455"/>
      <c r="CS279" s="455"/>
      <c r="CT279" s="455"/>
      <c r="CU279" s="455"/>
      <c r="CV279" s="455"/>
      <c r="CW279" s="455"/>
      <c r="CX279" s="455"/>
      <c r="CY279" s="455"/>
      <c r="CZ279" s="455"/>
      <c r="DA279" s="455"/>
      <c r="DB279" s="455"/>
      <c r="DC279" s="455"/>
      <c r="DD279" s="455"/>
      <c r="DE279" s="455"/>
      <c r="DF279" s="455"/>
      <c r="DG279" s="455"/>
      <c r="DH279" s="455"/>
      <c r="DI279" s="455"/>
      <c r="DJ279" s="455"/>
      <c r="DK279" s="455"/>
      <c r="DL279" s="455"/>
      <c r="DM279" s="455"/>
      <c r="DN279" s="455"/>
      <c r="DO279" s="455"/>
      <c r="DP279" s="455"/>
      <c r="DQ279" s="455"/>
      <c r="DR279" s="455"/>
      <c r="DS279" s="455"/>
      <c r="DT279" s="455"/>
      <c r="DU279" s="455"/>
      <c r="DV279" s="455"/>
    </row>
    <row r="280" s="460" customFormat="1" ht="30" customHeight="1" spans="1:126">
      <c r="A280" s="502"/>
      <c r="B280" s="124" t="s">
        <v>14</v>
      </c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 s="455"/>
      <c r="AW280" s="502"/>
      <c r="AX280" s="124" t="s">
        <v>14</v>
      </c>
      <c r="AY280" s="28"/>
      <c r="AZ280" s="471"/>
      <c r="BA280" s="471"/>
      <c r="BB280" s="471"/>
      <c r="BC280" s="471"/>
      <c r="BD280" s="471"/>
      <c r="BE280" s="471"/>
      <c r="BF280" s="471"/>
      <c r="BG280" s="471"/>
      <c r="BH280" s="455"/>
      <c r="BI280" s="455"/>
      <c r="BJ280" s="455"/>
      <c r="BK280" s="455"/>
      <c r="BL280" s="455"/>
      <c r="BM280" s="455"/>
      <c r="BN280" s="455"/>
      <c r="BO280" s="455"/>
      <c r="BP280" s="455"/>
      <c r="BQ280" s="455"/>
      <c r="BR280" s="455"/>
      <c r="BS280" s="455"/>
      <c r="BT280" s="455"/>
      <c r="BU280" s="455"/>
      <c r="BV280" s="455"/>
      <c r="BW280" s="455"/>
      <c r="BX280" s="455"/>
      <c r="BY280" s="455"/>
      <c r="BZ280" s="455"/>
      <c r="CA280" s="455"/>
      <c r="CB280" s="455"/>
      <c r="CC280" s="455"/>
      <c r="CD280" s="455"/>
      <c r="CE280" s="455"/>
      <c r="CF280" s="455"/>
      <c r="CG280" s="455"/>
      <c r="CH280" s="455"/>
      <c r="CI280" s="455"/>
      <c r="CJ280" s="455"/>
      <c r="CK280" s="455"/>
      <c r="CL280" s="455"/>
      <c r="CM280" s="455"/>
      <c r="CN280" s="455"/>
      <c r="CO280" s="455"/>
      <c r="CP280" s="455"/>
      <c r="CQ280" s="455"/>
      <c r="CR280" s="455"/>
      <c r="CS280" s="455"/>
      <c r="CT280" s="455"/>
      <c r="CU280" s="455"/>
      <c r="CV280" s="455"/>
      <c r="CW280" s="455"/>
      <c r="CX280" s="455"/>
      <c r="CY280" s="455"/>
      <c r="CZ280" s="455"/>
      <c r="DA280" s="455"/>
      <c r="DB280" s="455"/>
      <c r="DC280" s="455"/>
      <c r="DD280" s="455"/>
      <c r="DE280" s="455"/>
      <c r="DF280" s="455"/>
      <c r="DG280" s="455"/>
      <c r="DH280" s="455"/>
      <c r="DI280" s="455"/>
      <c r="DJ280" s="455"/>
      <c r="DK280" s="455"/>
      <c r="DL280" s="455"/>
      <c r="DM280" s="455"/>
      <c r="DN280" s="455"/>
      <c r="DO280" s="455"/>
      <c r="DP280" s="455"/>
      <c r="DQ280" s="455"/>
      <c r="DR280" s="455"/>
      <c r="DS280" s="455"/>
      <c r="DT280" s="455"/>
      <c r="DU280" s="455"/>
      <c r="DV280" s="455"/>
    </row>
    <row r="281" s="460" customFormat="1" ht="30" customHeight="1" spans="1:126">
      <c r="A281" s="502"/>
      <c r="B281" s="125" t="s">
        <v>15</v>
      </c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 s="455"/>
      <c r="AW281" s="502"/>
      <c r="AX281" s="125" t="s">
        <v>15</v>
      </c>
      <c r="AY281" s="28"/>
      <c r="AZ281" s="471"/>
      <c r="BA281" s="471"/>
      <c r="BB281" s="471"/>
      <c r="BC281" s="471"/>
      <c r="BD281" s="471"/>
      <c r="BE281" s="471"/>
      <c r="BF281" s="471"/>
      <c r="BG281" s="471"/>
      <c r="BH281" s="455"/>
      <c r="BI281" s="455"/>
      <c r="BJ281" s="455"/>
      <c r="BK281" s="455"/>
      <c r="BL281" s="455"/>
      <c r="BM281" s="455"/>
      <c r="BN281" s="455"/>
      <c r="BO281" s="455"/>
      <c r="BP281" s="455"/>
      <c r="BQ281" s="455"/>
      <c r="BR281" s="455"/>
      <c r="BS281" s="455"/>
      <c r="BT281" s="455"/>
      <c r="BU281" s="455"/>
      <c r="BV281" s="455"/>
      <c r="BW281" s="455"/>
      <c r="BX281" s="455"/>
      <c r="BY281" s="455"/>
      <c r="BZ281" s="455"/>
      <c r="CA281" s="455"/>
      <c r="CB281" s="455"/>
      <c r="CC281" s="455"/>
      <c r="CD281" s="455"/>
      <c r="CE281" s="455"/>
      <c r="CF281" s="455"/>
      <c r="CG281" s="455"/>
      <c r="CH281" s="455"/>
      <c r="CI281" s="455"/>
      <c r="CJ281" s="455"/>
      <c r="CK281" s="455"/>
      <c r="CL281" s="455"/>
      <c r="CM281" s="455"/>
      <c r="CN281" s="455"/>
      <c r="CO281" s="455"/>
      <c r="CP281" s="455"/>
      <c r="CQ281" s="455"/>
      <c r="CR281" s="455"/>
      <c r="CS281" s="455"/>
      <c r="CT281" s="455"/>
      <c r="CU281" s="455"/>
      <c r="CV281" s="455"/>
      <c r="CW281" s="455"/>
      <c r="CX281" s="455"/>
      <c r="CY281" s="455"/>
      <c r="CZ281" s="455"/>
      <c r="DA281" s="455"/>
      <c r="DB281" s="455"/>
      <c r="DC281" s="455"/>
      <c r="DD281" s="455"/>
      <c r="DE281" s="455"/>
      <c r="DF281" s="455"/>
      <c r="DG281" s="455"/>
      <c r="DH281" s="455"/>
      <c r="DI281" s="455"/>
      <c r="DJ281" s="455"/>
      <c r="DK281" s="455"/>
      <c r="DL281" s="455"/>
      <c r="DM281" s="455"/>
      <c r="DN281" s="455"/>
      <c r="DO281" s="455"/>
      <c r="DP281" s="455"/>
      <c r="DQ281" s="455"/>
      <c r="DR281" s="455"/>
      <c r="DS281" s="455"/>
      <c r="DT281" s="455"/>
      <c r="DU281" s="455"/>
      <c r="DV281" s="455"/>
    </row>
    <row r="282" s="460" customFormat="1" ht="30" customHeight="1" spans="1:126">
      <c r="A282" s="502" t="s">
        <v>49</v>
      </c>
      <c r="B282" s="150">
        <v>2025</v>
      </c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 s="455"/>
      <c r="AW282" s="502" t="s">
        <v>49</v>
      </c>
      <c r="AX282" s="150">
        <v>2025</v>
      </c>
      <c r="AY282" s="28"/>
      <c r="AZ282" s="471"/>
      <c r="BA282" s="471"/>
      <c r="BB282" s="471"/>
      <c r="BC282" s="471"/>
      <c r="BD282" s="471"/>
      <c r="BE282" s="471"/>
      <c r="BF282" s="471"/>
      <c r="BG282" s="471"/>
      <c r="BH282" s="455"/>
      <c r="BI282" s="455"/>
      <c r="BJ282" s="455"/>
      <c r="BK282" s="455"/>
      <c r="BL282" s="455"/>
      <c r="BM282" s="455"/>
      <c r="BN282" s="455"/>
      <c r="BO282" s="455"/>
      <c r="BP282" s="455"/>
      <c r="BQ282" s="455"/>
      <c r="BR282" s="455"/>
      <c r="BS282" s="455"/>
      <c r="BT282" s="455"/>
      <c r="BU282" s="455"/>
      <c r="BV282" s="455"/>
      <c r="BW282" s="455"/>
      <c r="BX282" s="455"/>
      <c r="BY282" s="455"/>
      <c r="BZ282" s="455"/>
      <c r="CA282" s="455"/>
      <c r="CB282" s="455"/>
      <c r="CC282" s="455"/>
      <c r="CD282" s="455"/>
      <c r="CE282" s="455"/>
      <c r="CF282" s="455"/>
      <c r="CG282" s="455"/>
      <c r="CH282" s="455"/>
      <c r="CI282" s="455"/>
      <c r="CJ282" s="455"/>
      <c r="CK282" s="455"/>
      <c r="CL282" s="455"/>
      <c r="CM282" s="455"/>
      <c r="CN282" s="455"/>
      <c r="CO282" s="455"/>
      <c r="CP282" s="455"/>
      <c r="CQ282" s="455"/>
      <c r="CR282" s="455"/>
      <c r="CS282" s="455"/>
      <c r="CT282" s="455"/>
      <c r="CU282" s="455"/>
      <c r="CV282" s="455"/>
      <c r="CW282" s="455"/>
      <c r="CX282" s="455"/>
      <c r="CY282" s="455"/>
      <c r="CZ282" s="455"/>
      <c r="DA282" s="455"/>
      <c r="DB282" s="455"/>
      <c r="DC282" s="455"/>
      <c r="DD282" s="455"/>
      <c r="DE282" s="455"/>
      <c r="DF282" s="455"/>
      <c r="DG282" s="455"/>
      <c r="DH282" s="455"/>
      <c r="DI282" s="455"/>
      <c r="DJ282" s="455"/>
      <c r="DK282" s="455"/>
      <c r="DL282" s="455"/>
      <c r="DM282" s="455"/>
      <c r="DN282" s="455"/>
      <c r="DO282" s="455"/>
      <c r="DP282" s="455"/>
      <c r="DQ282" s="455"/>
      <c r="DR282" s="455"/>
      <c r="DS282" s="455"/>
      <c r="DT282" s="455"/>
      <c r="DU282" s="455"/>
      <c r="DV282" s="455"/>
    </row>
    <row r="283" s="460" customFormat="1" ht="30" customHeight="1" spans="1:126">
      <c r="A283" s="502"/>
      <c r="B283" s="150">
        <v>2026</v>
      </c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 s="455"/>
      <c r="AW283" s="502"/>
      <c r="AX283" s="150">
        <v>2026</v>
      </c>
      <c r="AY283" s="28"/>
      <c r="AZ283" s="471"/>
      <c r="BA283" s="471"/>
      <c r="BB283" s="471"/>
      <c r="BC283" s="471"/>
      <c r="BD283" s="471"/>
      <c r="BE283" s="471"/>
      <c r="BF283" s="471"/>
      <c r="BG283" s="471"/>
      <c r="BH283" s="455"/>
      <c r="BI283" s="455"/>
      <c r="BJ283" s="455"/>
      <c r="BK283" s="455"/>
      <c r="BL283" s="455"/>
      <c r="BM283" s="455"/>
      <c r="BN283" s="455"/>
      <c r="BO283" s="455"/>
      <c r="BP283" s="455"/>
      <c r="BQ283" s="455"/>
      <c r="BR283" s="455"/>
      <c r="BS283" s="455"/>
      <c r="BT283" s="455"/>
      <c r="BU283" s="455"/>
      <c r="BV283" s="455"/>
      <c r="BW283" s="455"/>
      <c r="BX283" s="455"/>
      <c r="BY283" s="455"/>
      <c r="BZ283" s="455"/>
      <c r="CA283" s="455"/>
      <c r="CB283" s="455"/>
      <c r="CC283" s="455"/>
      <c r="CD283" s="455"/>
      <c r="CE283" s="455"/>
      <c r="CF283" s="455"/>
      <c r="CG283" s="455"/>
      <c r="CH283" s="455"/>
      <c r="CI283" s="455"/>
      <c r="CJ283" s="455"/>
      <c r="CK283" s="455"/>
      <c r="CL283" s="455"/>
      <c r="CM283" s="455"/>
      <c r="CN283" s="455"/>
      <c r="CO283" s="455"/>
      <c r="CP283" s="455"/>
      <c r="CQ283" s="455"/>
      <c r="CR283" s="455"/>
      <c r="CS283" s="455"/>
      <c r="CT283" s="455"/>
      <c r="CU283" s="455"/>
      <c r="CV283" s="455"/>
      <c r="CW283" s="455"/>
      <c r="CX283" s="455"/>
      <c r="CY283" s="455"/>
      <c r="CZ283" s="455"/>
      <c r="DA283" s="455"/>
      <c r="DB283" s="455"/>
      <c r="DC283" s="455"/>
      <c r="DD283" s="455"/>
      <c r="DE283" s="455"/>
      <c r="DF283" s="455"/>
      <c r="DG283" s="455"/>
      <c r="DH283" s="455"/>
      <c r="DI283" s="455"/>
      <c r="DJ283" s="455"/>
      <c r="DK283" s="455"/>
      <c r="DL283" s="455"/>
      <c r="DM283" s="455"/>
      <c r="DN283" s="455"/>
      <c r="DO283" s="455"/>
      <c r="DP283" s="455"/>
      <c r="DQ283" s="455"/>
      <c r="DR283" s="455"/>
      <c r="DS283" s="455"/>
      <c r="DT283" s="455"/>
      <c r="DU283" s="455"/>
      <c r="DV283" s="455"/>
    </row>
    <row r="284" s="460" customFormat="1" ht="30" customHeight="1" spans="1:126">
      <c r="A284" s="502"/>
      <c r="B284" s="239" t="s">
        <v>13</v>
      </c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 s="455"/>
      <c r="AW284" s="502"/>
      <c r="AX284" s="239" t="s">
        <v>13</v>
      </c>
      <c r="AY284" s="28"/>
      <c r="AZ284" s="471"/>
      <c r="BA284" s="471"/>
      <c r="BB284" s="471"/>
      <c r="BC284" s="471"/>
      <c r="BD284" s="471"/>
      <c r="BE284" s="471"/>
      <c r="BF284" s="471"/>
      <c r="BG284" s="471"/>
      <c r="BH284" s="455"/>
      <c r="BI284" s="455"/>
      <c r="BJ284" s="455"/>
      <c r="BK284" s="455"/>
      <c r="BL284" s="455"/>
      <c r="BM284" s="455"/>
      <c r="BN284" s="455"/>
      <c r="BO284" s="455"/>
      <c r="BP284" s="455"/>
      <c r="BQ284" s="455"/>
      <c r="BR284" s="455"/>
      <c r="BS284" s="455"/>
      <c r="BT284" s="455"/>
      <c r="BU284" s="455"/>
      <c r="BV284" s="455"/>
      <c r="BW284" s="455"/>
      <c r="BX284" s="455"/>
      <c r="BY284" s="455"/>
      <c r="BZ284" s="455"/>
      <c r="CA284" s="455"/>
      <c r="CB284" s="455"/>
      <c r="CC284" s="455"/>
      <c r="CD284" s="455"/>
      <c r="CE284" s="455"/>
      <c r="CF284" s="455"/>
      <c r="CG284" s="455"/>
      <c r="CH284" s="455"/>
      <c r="CI284" s="455"/>
      <c r="CJ284" s="455"/>
      <c r="CK284" s="455"/>
      <c r="CL284" s="455"/>
      <c r="CM284" s="455"/>
      <c r="CN284" s="455"/>
      <c r="CO284" s="455"/>
      <c r="CP284" s="455"/>
      <c r="CQ284" s="455"/>
      <c r="CR284" s="455"/>
      <c r="CS284" s="455"/>
      <c r="CT284" s="455"/>
      <c r="CU284" s="455"/>
      <c r="CV284" s="455"/>
      <c r="CW284" s="455"/>
      <c r="CX284" s="455"/>
      <c r="CY284" s="455"/>
      <c r="CZ284" s="455"/>
      <c r="DA284" s="455"/>
      <c r="DB284" s="455"/>
      <c r="DC284" s="455"/>
      <c r="DD284" s="455"/>
      <c r="DE284" s="455"/>
      <c r="DF284" s="455"/>
      <c r="DG284" s="455"/>
      <c r="DH284" s="455"/>
      <c r="DI284" s="455"/>
      <c r="DJ284" s="455"/>
      <c r="DK284" s="455"/>
      <c r="DL284" s="455"/>
      <c r="DM284" s="455"/>
      <c r="DN284" s="455"/>
      <c r="DO284" s="455"/>
      <c r="DP284" s="455"/>
      <c r="DQ284" s="455"/>
      <c r="DR284" s="455"/>
      <c r="DS284" s="455"/>
      <c r="DT284" s="455"/>
      <c r="DU284" s="455"/>
      <c r="DV284" s="455"/>
    </row>
    <row r="285" s="460" customFormat="1" ht="30" customHeight="1" spans="1:126">
      <c r="A285" s="502"/>
      <c r="B285" s="124" t="s">
        <v>14</v>
      </c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 s="455"/>
      <c r="AW285" s="502"/>
      <c r="AX285" s="124" t="s">
        <v>14</v>
      </c>
      <c r="AY285" s="28"/>
      <c r="AZ285" s="471"/>
      <c r="BA285" s="471"/>
      <c r="BB285" s="471"/>
      <c r="BC285" s="471"/>
      <c r="BD285" s="471"/>
      <c r="BE285" s="471"/>
      <c r="BF285" s="471"/>
      <c r="BG285" s="471"/>
      <c r="BH285" s="455"/>
      <c r="BI285" s="455"/>
      <c r="BJ285" s="455"/>
      <c r="BK285" s="455"/>
      <c r="BL285" s="455"/>
      <c r="BM285" s="455"/>
      <c r="BN285" s="455"/>
      <c r="BO285" s="455"/>
      <c r="BP285" s="455"/>
      <c r="BQ285" s="455"/>
      <c r="BR285" s="455"/>
      <c r="BS285" s="455"/>
      <c r="BT285" s="455"/>
      <c r="BU285" s="455"/>
      <c r="BV285" s="455"/>
      <c r="BW285" s="455"/>
      <c r="BX285" s="455"/>
      <c r="BY285" s="455"/>
      <c r="BZ285" s="455"/>
      <c r="CA285" s="455"/>
      <c r="CB285" s="455"/>
      <c r="CC285" s="455"/>
      <c r="CD285" s="455"/>
      <c r="CE285" s="455"/>
      <c r="CF285" s="455"/>
      <c r="CG285" s="455"/>
      <c r="CH285" s="455"/>
      <c r="CI285" s="455"/>
      <c r="CJ285" s="455"/>
      <c r="CK285" s="455"/>
      <c r="CL285" s="455"/>
      <c r="CM285" s="455"/>
      <c r="CN285" s="455"/>
      <c r="CO285" s="455"/>
      <c r="CP285" s="455"/>
      <c r="CQ285" s="455"/>
      <c r="CR285" s="455"/>
      <c r="CS285" s="455"/>
      <c r="CT285" s="455"/>
      <c r="CU285" s="455"/>
      <c r="CV285" s="455"/>
      <c r="CW285" s="455"/>
      <c r="CX285" s="455"/>
      <c r="CY285" s="455"/>
      <c r="CZ285" s="455"/>
      <c r="DA285" s="455"/>
      <c r="DB285" s="455"/>
      <c r="DC285" s="455"/>
      <c r="DD285" s="455"/>
      <c r="DE285" s="455"/>
      <c r="DF285" s="455"/>
      <c r="DG285" s="455"/>
      <c r="DH285" s="455"/>
      <c r="DI285" s="455"/>
      <c r="DJ285" s="455"/>
      <c r="DK285" s="455"/>
      <c r="DL285" s="455"/>
      <c r="DM285" s="455"/>
      <c r="DN285" s="455"/>
      <c r="DO285" s="455"/>
      <c r="DP285" s="455"/>
      <c r="DQ285" s="455"/>
      <c r="DR285" s="455"/>
      <c r="DS285" s="455"/>
      <c r="DT285" s="455"/>
      <c r="DU285" s="455"/>
      <c r="DV285" s="455"/>
    </row>
    <row r="286" s="460" customFormat="1" ht="30" customHeight="1" spans="1:126">
      <c r="A286" s="502"/>
      <c r="B286" s="125" t="s">
        <v>15</v>
      </c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 s="455"/>
      <c r="AW286" s="502"/>
      <c r="AX286" s="125" t="s">
        <v>15</v>
      </c>
      <c r="AY286" s="28"/>
      <c r="AZ286" s="471"/>
      <c r="BA286" s="471"/>
      <c r="BB286" s="471"/>
      <c r="BC286" s="471"/>
      <c r="BD286" s="471"/>
      <c r="BE286" s="471"/>
      <c r="BF286" s="471"/>
      <c r="BG286" s="471"/>
      <c r="BH286" s="455"/>
      <c r="BI286" s="455"/>
      <c r="BJ286" s="455"/>
      <c r="BK286" s="455"/>
      <c r="BL286" s="455"/>
      <c r="BM286" s="455"/>
      <c r="BN286" s="455"/>
      <c r="BO286" s="455"/>
      <c r="BP286" s="455"/>
      <c r="BQ286" s="455"/>
      <c r="BR286" s="455"/>
      <c r="BS286" s="455"/>
      <c r="BT286" s="455"/>
      <c r="BU286" s="455"/>
      <c r="BV286" s="455"/>
      <c r="BW286" s="455"/>
      <c r="BX286" s="455"/>
      <c r="BY286" s="455"/>
      <c r="BZ286" s="455"/>
      <c r="CA286" s="455"/>
      <c r="CB286" s="455"/>
      <c r="CC286" s="455"/>
      <c r="CD286" s="455"/>
      <c r="CE286" s="455"/>
      <c r="CF286" s="455"/>
      <c r="CG286" s="455"/>
      <c r="CH286" s="455"/>
      <c r="CI286" s="455"/>
      <c r="CJ286" s="455"/>
      <c r="CK286" s="455"/>
      <c r="CL286" s="455"/>
      <c r="CM286" s="455"/>
      <c r="CN286" s="455"/>
      <c r="CO286" s="455"/>
      <c r="CP286" s="455"/>
      <c r="CQ286" s="455"/>
      <c r="CR286" s="455"/>
      <c r="CS286" s="455"/>
      <c r="CT286" s="455"/>
      <c r="CU286" s="455"/>
      <c r="CV286" s="455"/>
      <c r="CW286" s="455"/>
      <c r="CX286" s="455"/>
      <c r="CY286" s="455"/>
      <c r="CZ286" s="455"/>
      <c r="DA286" s="455"/>
      <c r="DB286" s="455"/>
      <c r="DC286" s="455"/>
      <c r="DD286" s="455"/>
      <c r="DE286" s="455"/>
      <c r="DF286" s="455"/>
      <c r="DG286" s="455"/>
      <c r="DH286" s="455"/>
      <c r="DI286" s="455"/>
      <c r="DJ286" s="455"/>
      <c r="DK286" s="455"/>
      <c r="DL286" s="455"/>
      <c r="DM286" s="455"/>
      <c r="DN286" s="455"/>
      <c r="DO286" s="455"/>
      <c r="DP286" s="455"/>
      <c r="DQ286" s="455"/>
      <c r="DR286" s="455"/>
      <c r="DS286" s="455"/>
      <c r="DT286" s="455"/>
      <c r="DU286" s="455"/>
      <c r="DV286" s="455"/>
    </row>
    <row r="287" s="460" customFormat="1" ht="30" customHeight="1" spans="1:126">
      <c r="A287" s="502" t="s">
        <v>50</v>
      </c>
      <c r="B287" s="49">
        <v>2025</v>
      </c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 s="455"/>
      <c r="AW287" s="502" t="s">
        <v>50</v>
      </c>
      <c r="AX287" s="49">
        <v>2025</v>
      </c>
      <c r="AY287" s="28"/>
      <c r="AZ287" s="471"/>
      <c r="BA287" s="471"/>
      <c r="BB287" s="471"/>
      <c r="BC287" s="471"/>
      <c r="BD287" s="471"/>
      <c r="BE287" s="471"/>
      <c r="BF287" s="471"/>
      <c r="BG287" s="471"/>
      <c r="BH287" s="455"/>
      <c r="BI287" s="455"/>
      <c r="BJ287" s="455"/>
      <c r="BK287" s="455"/>
      <c r="BL287" s="455"/>
      <c r="BM287" s="455"/>
      <c r="BN287" s="455"/>
      <c r="BO287" s="455"/>
      <c r="BP287" s="455"/>
      <c r="BQ287" s="455"/>
      <c r="BR287" s="455"/>
      <c r="BS287" s="455"/>
      <c r="BT287" s="455"/>
      <c r="BU287" s="455"/>
      <c r="BV287" s="455"/>
      <c r="BW287" s="455"/>
      <c r="BX287" s="455"/>
      <c r="BY287" s="455"/>
      <c r="BZ287" s="455"/>
      <c r="CA287" s="455"/>
      <c r="CB287" s="455"/>
      <c r="CC287" s="455"/>
      <c r="CD287" s="455"/>
      <c r="CE287" s="455"/>
      <c r="CF287" s="455"/>
      <c r="CG287" s="455"/>
      <c r="CH287" s="455"/>
      <c r="CI287" s="455"/>
      <c r="CJ287" s="455"/>
      <c r="CK287" s="455"/>
      <c r="CL287" s="455"/>
      <c r="CM287" s="455"/>
      <c r="CN287" s="455"/>
      <c r="CO287" s="455"/>
      <c r="CP287" s="455"/>
      <c r="CQ287" s="455"/>
      <c r="CR287" s="455"/>
      <c r="CS287" s="455"/>
      <c r="CT287" s="455"/>
      <c r="CU287" s="455"/>
      <c r="CV287" s="455"/>
      <c r="CW287" s="455"/>
      <c r="CX287" s="455"/>
      <c r="CY287" s="455"/>
      <c r="CZ287" s="455"/>
      <c r="DA287" s="455"/>
      <c r="DB287" s="455"/>
      <c r="DC287" s="455"/>
      <c r="DD287" s="455"/>
      <c r="DE287" s="455"/>
      <c r="DF287" s="455"/>
      <c r="DG287" s="455"/>
      <c r="DH287" s="455"/>
      <c r="DI287" s="455"/>
      <c r="DJ287" s="455"/>
      <c r="DK287" s="455"/>
      <c r="DL287" s="455"/>
      <c r="DM287" s="455"/>
      <c r="DN287" s="455"/>
      <c r="DO287" s="455"/>
      <c r="DP287" s="455"/>
      <c r="DQ287" s="455"/>
      <c r="DR287" s="455"/>
      <c r="DS287" s="455"/>
      <c r="DT287" s="455"/>
      <c r="DU287" s="455"/>
      <c r="DV287" s="455"/>
    </row>
    <row r="288" s="460" customFormat="1" ht="30" customHeight="1" spans="1:126">
      <c r="A288" s="502"/>
      <c r="B288" s="155">
        <v>2026</v>
      </c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 s="455"/>
      <c r="AW288" s="502"/>
      <c r="AX288" s="155">
        <v>2026</v>
      </c>
      <c r="AY288" s="28"/>
      <c r="AZ288" s="471"/>
      <c r="BA288" s="471"/>
      <c r="BB288" s="471"/>
      <c r="BC288" s="471"/>
      <c r="BD288" s="471"/>
      <c r="BE288" s="471"/>
      <c r="BF288" s="471"/>
      <c r="BG288" s="471"/>
      <c r="BH288" s="455"/>
      <c r="BI288" s="455"/>
      <c r="BJ288" s="455"/>
      <c r="BK288" s="455"/>
      <c r="BL288" s="455"/>
      <c r="BM288" s="455"/>
      <c r="BN288" s="455"/>
      <c r="BO288" s="455"/>
      <c r="BP288" s="455"/>
      <c r="BQ288" s="455"/>
      <c r="BR288" s="455"/>
      <c r="BS288" s="455"/>
      <c r="BT288" s="455"/>
      <c r="BU288" s="455"/>
      <c r="BV288" s="455"/>
      <c r="BW288" s="455"/>
      <c r="BX288" s="455"/>
      <c r="BY288" s="455"/>
      <c r="BZ288" s="455"/>
      <c r="CA288" s="455"/>
      <c r="CB288" s="455"/>
      <c r="CC288" s="455"/>
      <c r="CD288" s="455"/>
      <c r="CE288" s="455"/>
      <c r="CF288" s="455"/>
      <c r="CG288" s="455"/>
      <c r="CH288" s="455"/>
      <c r="CI288" s="455"/>
      <c r="CJ288" s="455"/>
      <c r="CK288" s="455"/>
      <c r="CL288" s="455"/>
      <c r="CM288" s="455"/>
      <c r="CN288" s="455"/>
      <c r="CO288" s="455"/>
      <c r="CP288" s="455"/>
      <c r="CQ288" s="455"/>
      <c r="CR288" s="455"/>
      <c r="CS288" s="455"/>
      <c r="CT288" s="455"/>
      <c r="CU288" s="455"/>
      <c r="CV288" s="455"/>
      <c r="CW288" s="455"/>
      <c r="CX288" s="455"/>
      <c r="CY288" s="455"/>
      <c r="CZ288" s="455"/>
      <c r="DA288" s="455"/>
      <c r="DB288" s="455"/>
      <c r="DC288" s="455"/>
      <c r="DD288" s="455"/>
      <c r="DE288" s="455"/>
      <c r="DF288" s="455"/>
      <c r="DG288" s="455"/>
      <c r="DH288" s="455"/>
      <c r="DI288" s="455"/>
      <c r="DJ288" s="455"/>
      <c r="DK288" s="455"/>
      <c r="DL288" s="455"/>
      <c r="DM288" s="455"/>
      <c r="DN288" s="455"/>
      <c r="DO288" s="455"/>
      <c r="DP288" s="455"/>
      <c r="DQ288" s="455"/>
      <c r="DR288" s="455"/>
      <c r="DS288" s="455"/>
      <c r="DT288" s="455"/>
      <c r="DU288" s="455"/>
      <c r="DV288" s="455"/>
    </row>
    <row r="289" s="460" customFormat="1" ht="30" customHeight="1" spans="1:126">
      <c r="A289" s="502"/>
      <c r="B289" s="239" t="s">
        <v>13</v>
      </c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 s="455"/>
      <c r="AW289" s="502"/>
      <c r="AX289" s="239" t="s">
        <v>13</v>
      </c>
      <c r="AY289" s="28"/>
      <c r="AZ289" s="471"/>
      <c r="BA289" s="471"/>
      <c r="BB289" s="471"/>
      <c r="BC289" s="471"/>
      <c r="BD289" s="471"/>
      <c r="BE289" s="471"/>
      <c r="BF289" s="471"/>
      <c r="BG289" s="471"/>
      <c r="BH289" s="455"/>
      <c r="BI289" s="455"/>
      <c r="BJ289" s="455"/>
      <c r="BK289" s="455"/>
      <c r="BL289" s="455"/>
      <c r="BM289" s="455"/>
      <c r="BN289" s="455"/>
      <c r="BO289" s="455"/>
      <c r="BP289" s="455"/>
      <c r="BQ289" s="455"/>
      <c r="BR289" s="455"/>
      <c r="BS289" s="455"/>
      <c r="BT289" s="455"/>
      <c r="BU289" s="455"/>
      <c r="BV289" s="455"/>
      <c r="BW289" s="455"/>
      <c r="BX289" s="455"/>
      <c r="BY289" s="455"/>
      <c r="BZ289" s="455"/>
      <c r="CA289" s="455"/>
      <c r="CB289" s="455"/>
      <c r="CC289" s="455"/>
      <c r="CD289" s="455"/>
      <c r="CE289" s="455"/>
      <c r="CF289" s="455"/>
      <c r="CG289" s="455"/>
      <c r="CH289" s="455"/>
      <c r="CI289" s="455"/>
      <c r="CJ289" s="455"/>
      <c r="CK289" s="455"/>
      <c r="CL289" s="455"/>
      <c r="CM289" s="455"/>
      <c r="CN289" s="455"/>
      <c r="CO289" s="455"/>
      <c r="CP289" s="455"/>
      <c r="CQ289" s="455"/>
      <c r="CR289" s="455"/>
      <c r="CS289" s="455"/>
      <c r="CT289" s="455"/>
      <c r="CU289" s="455"/>
      <c r="CV289" s="455"/>
      <c r="CW289" s="455"/>
      <c r="CX289" s="455"/>
      <c r="CY289" s="455"/>
      <c r="CZ289" s="455"/>
      <c r="DA289" s="455"/>
      <c r="DB289" s="455"/>
      <c r="DC289" s="455"/>
      <c r="DD289" s="455"/>
      <c r="DE289" s="455"/>
      <c r="DF289" s="455"/>
      <c r="DG289" s="455"/>
      <c r="DH289" s="455"/>
      <c r="DI289" s="455"/>
      <c r="DJ289" s="455"/>
      <c r="DK289" s="455"/>
      <c r="DL289" s="455"/>
      <c r="DM289" s="455"/>
      <c r="DN289" s="455"/>
      <c r="DO289" s="455"/>
      <c r="DP289" s="455"/>
      <c r="DQ289" s="455"/>
      <c r="DR289" s="455"/>
      <c r="DS289" s="455"/>
      <c r="DT289" s="455"/>
      <c r="DU289" s="455"/>
      <c r="DV289" s="455"/>
    </row>
    <row r="290" s="460" customFormat="1" ht="30" customHeight="1" spans="1:126">
      <c r="A290" s="502"/>
      <c r="B290" s="124" t="s">
        <v>14</v>
      </c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 s="455"/>
      <c r="AW290" s="502"/>
      <c r="AX290" s="124" t="s">
        <v>14</v>
      </c>
      <c r="AY290" s="28"/>
      <c r="AZ290" s="471"/>
      <c r="BA290" s="471"/>
      <c r="BB290" s="471"/>
      <c r="BC290" s="471"/>
      <c r="BD290" s="471"/>
      <c r="BE290" s="471"/>
      <c r="BF290" s="471"/>
      <c r="BG290" s="471"/>
      <c r="BH290" s="455"/>
      <c r="BI290" s="455"/>
      <c r="BJ290" s="455"/>
      <c r="BK290" s="455"/>
      <c r="BL290" s="455"/>
      <c r="BM290" s="455"/>
      <c r="BN290" s="455"/>
      <c r="BO290" s="455"/>
      <c r="BP290" s="455"/>
      <c r="BQ290" s="455"/>
      <c r="BR290" s="455"/>
      <c r="BS290" s="455"/>
      <c r="BT290" s="455"/>
      <c r="BU290" s="455"/>
      <c r="BV290" s="455"/>
      <c r="BW290" s="455"/>
      <c r="BX290" s="455"/>
      <c r="BY290" s="455"/>
      <c r="BZ290" s="455"/>
      <c r="CA290" s="455"/>
      <c r="CB290" s="455"/>
      <c r="CC290" s="455"/>
      <c r="CD290" s="455"/>
      <c r="CE290" s="455"/>
      <c r="CF290" s="455"/>
      <c r="CG290" s="455"/>
      <c r="CH290" s="455"/>
      <c r="CI290" s="455"/>
      <c r="CJ290" s="455"/>
      <c r="CK290" s="455"/>
      <c r="CL290" s="455"/>
      <c r="CM290" s="455"/>
      <c r="CN290" s="455"/>
      <c r="CO290" s="455"/>
      <c r="CP290" s="455"/>
      <c r="CQ290" s="455"/>
      <c r="CR290" s="455"/>
      <c r="CS290" s="455"/>
      <c r="CT290" s="455"/>
      <c r="CU290" s="455"/>
      <c r="CV290" s="455"/>
      <c r="CW290" s="455"/>
      <c r="CX290" s="455"/>
      <c r="CY290" s="455"/>
      <c r="CZ290" s="455"/>
      <c r="DA290" s="455"/>
      <c r="DB290" s="455"/>
      <c r="DC290" s="455"/>
      <c r="DD290" s="455"/>
      <c r="DE290" s="455"/>
      <c r="DF290" s="455"/>
      <c r="DG290" s="455"/>
      <c r="DH290" s="455"/>
      <c r="DI290" s="455"/>
      <c r="DJ290" s="455"/>
      <c r="DK290" s="455"/>
      <c r="DL290" s="455"/>
      <c r="DM290" s="455"/>
      <c r="DN290" s="455"/>
      <c r="DO290" s="455"/>
      <c r="DP290" s="455"/>
      <c r="DQ290" s="455"/>
      <c r="DR290" s="455"/>
      <c r="DS290" s="455"/>
      <c r="DT290" s="455"/>
      <c r="DU290" s="455"/>
      <c r="DV290" s="455"/>
    </row>
    <row r="291" s="460" customFormat="1" ht="30" customHeight="1" spans="1:126">
      <c r="A291" s="502"/>
      <c r="B291" s="125" t="s">
        <v>15</v>
      </c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 s="455"/>
      <c r="AW291" s="502"/>
      <c r="AX291" s="125" t="s">
        <v>15</v>
      </c>
      <c r="AY291" s="28"/>
      <c r="AZ291" s="471"/>
      <c r="BA291" s="471"/>
      <c r="BB291" s="471"/>
      <c r="BC291" s="471"/>
      <c r="BD291" s="471"/>
      <c r="BE291" s="471"/>
      <c r="BF291" s="471"/>
      <c r="BG291" s="471"/>
      <c r="BH291" s="455"/>
      <c r="BI291" s="455"/>
      <c r="BJ291" s="455"/>
      <c r="BK291" s="455"/>
      <c r="BL291" s="455"/>
      <c r="BM291" s="455"/>
      <c r="BN291" s="455"/>
      <c r="BO291" s="455"/>
      <c r="BP291" s="455"/>
      <c r="BQ291" s="455"/>
      <c r="BR291" s="455"/>
      <c r="BS291" s="455"/>
      <c r="BT291" s="455"/>
      <c r="BU291" s="455"/>
      <c r="BV291" s="455"/>
      <c r="BW291" s="455"/>
      <c r="BX291" s="455"/>
      <c r="BY291" s="455"/>
      <c r="BZ291" s="455"/>
      <c r="CA291" s="455"/>
      <c r="CB291" s="455"/>
      <c r="CC291" s="455"/>
      <c r="CD291" s="455"/>
      <c r="CE291" s="455"/>
      <c r="CF291" s="455"/>
      <c r="CG291" s="455"/>
      <c r="CH291" s="455"/>
      <c r="CI291" s="455"/>
      <c r="CJ291" s="455"/>
      <c r="CK291" s="455"/>
      <c r="CL291" s="455"/>
      <c r="CM291" s="455"/>
      <c r="CN291" s="455"/>
      <c r="CO291" s="455"/>
      <c r="CP291" s="455"/>
      <c r="CQ291" s="455"/>
      <c r="CR291" s="455"/>
      <c r="CS291" s="455"/>
      <c r="CT291" s="455"/>
      <c r="CU291" s="455"/>
      <c r="CV291" s="455"/>
      <c r="CW291" s="455"/>
      <c r="CX291" s="455"/>
      <c r="CY291" s="455"/>
      <c r="CZ291" s="455"/>
      <c r="DA291" s="455"/>
      <c r="DB291" s="455"/>
      <c r="DC291" s="455"/>
      <c r="DD291" s="455"/>
      <c r="DE291" s="455"/>
      <c r="DF291" s="455"/>
      <c r="DG291" s="455"/>
      <c r="DH291" s="455"/>
      <c r="DI291" s="455"/>
      <c r="DJ291" s="455"/>
      <c r="DK291" s="455"/>
      <c r="DL291" s="455"/>
      <c r="DM291" s="455"/>
      <c r="DN291" s="455"/>
      <c r="DO291" s="455"/>
      <c r="DP291" s="455"/>
      <c r="DQ291" s="455"/>
      <c r="DR291" s="455"/>
      <c r="DS291" s="455"/>
      <c r="DT291" s="455"/>
      <c r="DU291" s="455"/>
      <c r="DV291" s="455"/>
    </row>
    <row r="292" s="460" customFormat="1" ht="30" customHeight="1" spans="1:126">
      <c r="A292" s="502" t="s">
        <v>51</v>
      </c>
      <c r="B292" s="150">
        <v>2025</v>
      </c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 s="455"/>
      <c r="AW292" s="502" t="s">
        <v>51</v>
      </c>
      <c r="AX292" s="150">
        <v>2025</v>
      </c>
      <c r="AY292" s="28"/>
      <c r="AZ292" s="471"/>
      <c r="BA292" s="471"/>
      <c r="BB292" s="471"/>
      <c r="BC292" s="471"/>
      <c r="BD292" s="471"/>
      <c r="BE292" s="471"/>
      <c r="BF292" s="471"/>
      <c r="BG292" s="471"/>
      <c r="BH292" s="455"/>
      <c r="BI292" s="455"/>
      <c r="BJ292" s="455"/>
      <c r="BK292" s="455"/>
      <c r="BL292" s="455"/>
      <c r="BM292" s="455"/>
      <c r="BN292" s="455"/>
      <c r="BO292" s="455"/>
      <c r="BP292" s="455"/>
      <c r="BQ292" s="455"/>
      <c r="BR292" s="455"/>
      <c r="BS292" s="455"/>
      <c r="BT292" s="455"/>
      <c r="BU292" s="455"/>
      <c r="BV292" s="455"/>
      <c r="BW292" s="455"/>
      <c r="BX292" s="455"/>
      <c r="BY292" s="455"/>
      <c r="BZ292" s="455"/>
      <c r="CA292" s="455"/>
      <c r="CB292" s="455"/>
      <c r="CC292" s="455"/>
      <c r="CD292" s="455"/>
      <c r="CE292" s="455"/>
      <c r="CF292" s="455"/>
      <c r="CG292" s="455"/>
      <c r="CH292" s="455"/>
      <c r="CI292" s="455"/>
      <c r="CJ292" s="455"/>
      <c r="CK292" s="455"/>
      <c r="CL292" s="455"/>
      <c r="CM292" s="455"/>
      <c r="CN292" s="455"/>
      <c r="CO292" s="455"/>
      <c r="CP292" s="455"/>
      <c r="CQ292" s="455"/>
      <c r="CR292" s="455"/>
      <c r="CS292" s="455"/>
      <c r="CT292" s="455"/>
      <c r="CU292" s="455"/>
      <c r="CV292" s="455"/>
      <c r="CW292" s="455"/>
      <c r="CX292" s="455"/>
      <c r="CY292" s="455"/>
      <c r="CZ292" s="455"/>
      <c r="DA292" s="455"/>
      <c r="DB292" s="455"/>
      <c r="DC292" s="455"/>
      <c r="DD292" s="455"/>
      <c r="DE292" s="455"/>
      <c r="DF292" s="455"/>
      <c r="DG292" s="455"/>
      <c r="DH292" s="455"/>
      <c r="DI292" s="455"/>
      <c r="DJ292" s="455"/>
      <c r="DK292" s="455"/>
      <c r="DL292" s="455"/>
      <c r="DM292" s="455"/>
      <c r="DN292" s="455"/>
      <c r="DO292" s="455"/>
      <c r="DP292" s="455"/>
      <c r="DQ292" s="455"/>
      <c r="DR292" s="455"/>
      <c r="DS292" s="455"/>
      <c r="DT292" s="455"/>
      <c r="DU292" s="455"/>
      <c r="DV292" s="455"/>
    </row>
    <row r="293" s="460" customFormat="1" ht="30" customHeight="1" spans="1:126">
      <c r="A293" s="502"/>
      <c r="B293" s="150">
        <v>2026</v>
      </c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 s="455"/>
      <c r="AW293" s="502"/>
      <c r="AX293" s="150">
        <v>2026</v>
      </c>
      <c r="AY293" s="28"/>
      <c r="AZ293" s="471"/>
      <c r="BA293" s="471"/>
      <c r="BB293" s="471"/>
      <c r="BC293" s="471"/>
      <c r="BD293" s="471"/>
      <c r="BE293" s="471"/>
      <c r="BF293" s="471"/>
      <c r="BG293" s="471"/>
      <c r="BH293" s="455"/>
      <c r="BI293" s="455"/>
      <c r="BJ293" s="455"/>
      <c r="BK293" s="455"/>
      <c r="BL293" s="455"/>
      <c r="BM293" s="455"/>
      <c r="BN293" s="455"/>
      <c r="BO293" s="455"/>
      <c r="BP293" s="455"/>
      <c r="BQ293" s="455"/>
      <c r="BR293" s="455"/>
      <c r="BS293" s="455"/>
      <c r="BT293" s="455"/>
      <c r="BU293" s="455"/>
      <c r="BV293" s="455"/>
      <c r="BW293" s="455"/>
      <c r="BX293" s="455"/>
      <c r="BY293" s="455"/>
      <c r="BZ293" s="455"/>
      <c r="CA293" s="455"/>
      <c r="CB293" s="455"/>
      <c r="CC293" s="455"/>
      <c r="CD293" s="455"/>
      <c r="CE293" s="455"/>
      <c r="CF293" s="455"/>
      <c r="CG293" s="455"/>
      <c r="CH293" s="455"/>
      <c r="CI293" s="455"/>
      <c r="CJ293" s="455"/>
      <c r="CK293" s="455"/>
      <c r="CL293" s="455"/>
      <c r="CM293" s="455"/>
      <c r="CN293" s="455"/>
      <c r="CO293" s="455"/>
      <c r="CP293" s="455"/>
      <c r="CQ293" s="455"/>
      <c r="CR293" s="455"/>
      <c r="CS293" s="455"/>
      <c r="CT293" s="455"/>
      <c r="CU293" s="455"/>
      <c r="CV293" s="455"/>
      <c r="CW293" s="455"/>
      <c r="CX293" s="455"/>
      <c r="CY293" s="455"/>
      <c r="CZ293" s="455"/>
      <c r="DA293" s="455"/>
      <c r="DB293" s="455"/>
      <c r="DC293" s="455"/>
      <c r="DD293" s="455"/>
      <c r="DE293" s="455"/>
      <c r="DF293" s="455"/>
      <c r="DG293" s="455"/>
      <c r="DH293" s="455"/>
      <c r="DI293" s="455"/>
      <c r="DJ293" s="455"/>
      <c r="DK293" s="455"/>
      <c r="DL293" s="455"/>
      <c r="DM293" s="455"/>
      <c r="DN293" s="455"/>
      <c r="DO293" s="455"/>
      <c r="DP293" s="455"/>
      <c r="DQ293" s="455"/>
      <c r="DR293" s="455"/>
      <c r="DS293" s="455"/>
      <c r="DT293" s="455"/>
      <c r="DU293" s="455"/>
      <c r="DV293" s="455"/>
    </row>
    <row r="294" s="460" customFormat="1" ht="30" customHeight="1" spans="1:126">
      <c r="A294" s="502"/>
      <c r="B294" s="124" t="s">
        <v>13</v>
      </c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 s="455"/>
      <c r="AW294" s="502"/>
      <c r="AX294" s="124" t="s">
        <v>13</v>
      </c>
      <c r="AY294" s="28"/>
      <c r="AZ294" s="471"/>
      <c r="BA294" s="471"/>
      <c r="BB294" s="471"/>
      <c r="BC294" s="471"/>
      <c r="BD294" s="471"/>
      <c r="BE294" s="471"/>
      <c r="BF294" s="471"/>
      <c r="BG294" s="471"/>
      <c r="BH294" s="455"/>
      <c r="BI294" s="455"/>
      <c r="BJ294" s="455"/>
      <c r="BK294" s="455"/>
      <c r="BL294" s="455"/>
      <c r="BM294" s="455"/>
      <c r="BN294" s="455"/>
      <c r="BO294" s="455"/>
      <c r="BP294" s="455"/>
      <c r="BQ294" s="455"/>
      <c r="BR294" s="455"/>
      <c r="BS294" s="455"/>
      <c r="BT294" s="455"/>
      <c r="BU294" s="455"/>
      <c r="BV294" s="455"/>
      <c r="BW294" s="455"/>
      <c r="BX294" s="455"/>
      <c r="BY294" s="455"/>
      <c r="BZ294" s="455"/>
      <c r="CA294" s="455"/>
      <c r="CB294" s="455"/>
      <c r="CC294" s="455"/>
      <c r="CD294" s="455"/>
      <c r="CE294" s="455"/>
      <c r="CF294" s="455"/>
      <c r="CG294" s="455"/>
      <c r="CH294" s="455"/>
      <c r="CI294" s="455"/>
      <c r="CJ294" s="455"/>
      <c r="CK294" s="455"/>
      <c r="CL294" s="455"/>
      <c r="CM294" s="455"/>
      <c r="CN294" s="455"/>
      <c r="CO294" s="455"/>
      <c r="CP294" s="455"/>
      <c r="CQ294" s="455"/>
      <c r="CR294" s="455"/>
      <c r="CS294" s="455"/>
      <c r="CT294" s="455"/>
      <c r="CU294" s="455"/>
      <c r="CV294" s="455"/>
      <c r="CW294" s="455"/>
      <c r="CX294" s="455"/>
      <c r="CY294" s="455"/>
      <c r="CZ294" s="455"/>
      <c r="DA294" s="455"/>
      <c r="DB294" s="455"/>
      <c r="DC294" s="455"/>
      <c r="DD294" s="455"/>
      <c r="DE294" s="455"/>
      <c r="DF294" s="455"/>
      <c r="DG294" s="455"/>
      <c r="DH294" s="455"/>
      <c r="DI294" s="455"/>
      <c r="DJ294" s="455"/>
      <c r="DK294" s="455"/>
      <c r="DL294" s="455"/>
      <c r="DM294" s="455"/>
      <c r="DN294" s="455"/>
      <c r="DO294" s="455"/>
      <c r="DP294" s="455"/>
      <c r="DQ294" s="455"/>
      <c r="DR294" s="455"/>
      <c r="DS294" s="455"/>
      <c r="DT294" s="455"/>
      <c r="DU294" s="455"/>
      <c r="DV294" s="455"/>
    </row>
    <row r="295" s="460" customFormat="1" ht="30" customHeight="1" spans="1:126">
      <c r="A295" s="502"/>
      <c r="B295" s="124" t="s">
        <v>14</v>
      </c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 s="455"/>
      <c r="AW295" s="502"/>
      <c r="AX295" s="124" t="s">
        <v>14</v>
      </c>
      <c r="AY295" s="28"/>
      <c r="AZ295" s="471"/>
      <c r="BA295" s="555"/>
      <c r="BB295" s="555"/>
      <c r="BC295" s="555"/>
      <c r="BD295" s="555"/>
      <c r="BE295" s="555"/>
      <c r="BF295" s="555"/>
      <c r="BG295" s="555"/>
      <c r="BH295" s="504"/>
      <c r="BI295" s="504"/>
      <c r="BJ295" s="504"/>
      <c r="BK295" s="455"/>
      <c r="BL295" s="455"/>
      <c r="BM295" s="455"/>
      <c r="BN295" s="455"/>
      <c r="BO295" s="455"/>
      <c r="BP295" s="455"/>
      <c r="BQ295" s="455"/>
      <c r="BR295" s="455"/>
      <c r="BS295" s="455"/>
      <c r="BT295" s="455"/>
      <c r="BU295" s="455"/>
      <c r="BV295" s="455"/>
      <c r="BW295" s="455"/>
      <c r="BX295" s="455"/>
      <c r="BY295" s="455"/>
      <c r="BZ295" s="455"/>
      <c r="CA295" s="455"/>
      <c r="CB295" s="455"/>
      <c r="CC295" s="455"/>
      <c r="CD295" s="455"/>
      <c r="CE295" s="455"/>
      <c r="CF295" s="455"/>
      <c r="CG295" s="455"/>
      <c r="CH295" s="455"/>
      <c r="CI295" s="455"/>
      <c r="CJ295" s="455"/>
      <c r="CK295" s="455"/>
      <c r="CL295" s="455"/>
      <c r="CM295" s="455"/>
      <c r="CN295" s="455"/>
      <c r="CO295" s="455"/>
      <c r="CP295" s="455"/>
      <c r="CQ295" s="455"/>
      <c r="CR295" s="455"/>
      <c r="CS295" s="455"/>
      <c r="CT295" s="455"/>
      <c r="CU295" s="455"/>
      <c r="CV295" s="455"/>
      <c r="CW295" s="455"/>
      <c r="CX295" s="455"/>
      <c r="CY295" s="455"/>
      <c r="CZ295" s="455"/>
      <c r="DA295" s="455"/>
      <c r="DB295" s="455"/>
      <c r="DC295" s="455"/>
      <c r="DD295" s="455"/>
      <c r="DE295" s="455"/>
      <c r="DF295" s="455"/>
      <c r="DG295" s="455"/>
      <c r="DH295" s="455"/>
      <c r="DI295" s="455"/>
      <c r="DJ295" s="455"/>
      <c r="DK295" s="455"/>
      <c r="DL295" s="455"/>
      <c r="DM295" s="455"/>
      <c r="DN295" s="455"/>
      <c r="DO295" s="455"/>
      <c r="DP295" s="455"/>
      <c r="DQ295" s="455"/>
      <c r="DR295" s="455"/>
      <c r="DS295" s="455"/>
      <c r="DT295" s="455"/>
      <c r="DU295" s="455"/>
      <c r="DV295" s="455"/>
    </row>
    <row r="296" s="460" customFormat="1" ht="30" customHeight="1" spans="1:126">
      <c r="A296" s="502"/>
      <c r="B296" s="125" t="s">
        <v>15</v>
      </c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 s="455"/>
      <c r="AW296" s="502"/>
      <c r="AX296" s="125" t="s">
        <v>15</v>
      </c>
      <c r="AY296" s="28"/>
      <c r="AZ296" s="471"/>
      <c r="BA296" s="471"/>
      <c r="BB296" s="471"/>
      <c r="BC296" s="471"/>
      <c r="BD296" s="471"/>
      <c r="BE296" s="471"/>
      <c r="BF296" s="471"/>
      <c r="BG296" s="471"/>
      <c r="BH296" s="455"/>
      <c r="BI296" s="455"/>
      <c r="BJ296" s="455"/>
      <c r="BK296" s="455"/>
      <c r="BL296" s="455"/>
      <c r="BM296" s="455"/>
      <c r="BN296" s="455"/>
      <c r="BO296" s="455"/>
      <c r="BP296" s="455"/>
      <c r="BQ296" s="455"/>
      <c r="BR296" s="455"/>
      <c r="BS296" s="455"/>
      <c r="BT296" s="455"/>
      <c r="BU296" s="455"/>
      <c r="BV296" s="455"/>
      <c r="BW296" s="455"/>
      <c r="BX296" s="455"/>
      <c r="BY296" s="455"/>
      <c r="BZ296" s="455"/>
      <c r="CA296" s="455"/>
      <c r="CB296" s="455"/>
      <c r="CC296" s="455"/>
      <c r="CD296" s="455"/>
      <c r="CE296" s="455"/>
      <c r="CF296" s="455"/>
      <c r="CG296" s="455"/>
      <c r="CH296" s="455"/>
      <c r="CI296" s="455"/>
      <c r="CJ296" s="455"/>
      <c r="CK296" s="455"/>
      <c r="CL296" s="455"/>
      <c r="CM296" s="455"/>
      <c r="CN296" s="455"/>
      <c r="CO296" s="455"/>
      <c r="CP296" s="455"/>
      <c r="CQ296" s="455"/>
      <c r="CR296" s="455"/>
      <c r="CS296" s="455"/>
      <c r="CT296" s="455"/>
      <c r="CU296" s="455"/>
      <c r="CV296" s="455"/>
      <c r="CW296" s="455"/>
      <c r="CX296" s="455"/>
      <c r="CY296" s="455"/>
      <c r="CZ296" s="455"/>
      <c r="DA296" s="455"/>
      <c r="DB296" s="455"/>
      <c r="DC296" s="455"/>
      <c r="DD296" s="455"/>
      <c r="DE296" s="455"/>
      <c r="DF296" s="455"/>
      <c r="DG296" s="455"/>
      <c r="DH296" s="455"/>
      <c r="DI296" s="455"/>
      <c r="DJ296" s="455"/>
      <c r="DK296" s="455"/>
      <c r="DL296" s="455"/>
      <c r="DM296" s="455"/>
      <c r="DN296" s="455"/>
      <c r="DO296" s="455"/>
      <c r="DP296" s="455"/>
      <c r="DQ296" s="455"/>
      <c r="DR296" s="455"/>
      <c r="DS296" s="455"/>
      <c r="DT296" s="455"/>
      <c r="DU296" s="455"/>
      <c r="DV296" s="455"/>
    </row>
    <row r="297" s="460" customFormat="1" ht="30" customHeight="1" spans="1:126">
      <c r="A297" s="567" t="s">
        <v>129</v>
      </c>
      <c r="B297" s="241" t="s">
        <v>130</v>
      </c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 s="455"/>
      <c r="AW297" s="567" t="s">
        <v>129</v>
      </c>
      <c r="AX297" s="241" t="s">
        <v>130</v>
      </c>
      <c r="AY297" s="28"/>
      <c r="AZ297" s="471"/>
      <c r="BA297" s="471"/>
      <c r="BB297" s="471"/>
      <c r="BC297" s="471"/>
      <c r="BD297" s="471"/>
      <c r="BE297" s="471"/>
      <c r="BF297" s="471"/>
      <c r="BG297" s="471"/>
      <c r="BH297" s="455"/>
      <c r="BI297" s="455"/>
      <c r="BJ297" s="455"/>
      <c r="BK297" s="455"/>
      <c r="BL297" s="455"/>
      <c r="BM297" s="455"/>
      <c r="BN297" s="455"/>
      <c r="BO297" s="455"/>
      <c r="BP297" s="455"/>
      <c r="BQ297" s="455"/>
      <c r="BR297" s="455"/>
      <c r="BS297" s="455"/>
      <c r="BT297" s="455"/>
      <c r="BU297" s="455"/>
      <c r="BV297" s="455"/>
      <c r="BW297" s="455"/>
      <c r="BX297" s="455"/>
      <c r="BY297" s="455"/>
      <c r="BZ297" s="455"/>
      <c r="CA297" s="455"/>
      <c r="CB297" s="455"/>
      <c r="CC297" s="455"/>
      <c r="CD297" s="455"/>
      <c r="CE297" s="455"/>
      <c r="CF297" s="455"/>
      <c r="CG297" s="455"/>
      <c r="CH297" s="455"/>
      <c r="CI297" s="455"/>
      <c r="CJ297" s="455"/>
      <c r="CK297" s="455"/>
      <c r="CL297" s="455"/>
      <c r="CM297" s="455"/>
      <c r="CN297" s="455"/>
      <c r="CO297" s="455"/>
      <c r="CP297" s="455"/>
      <c r="CQ297" s="455"/>
      <c r="CR297" s="455"/>
      <c r="CS297" s="455"/>
      <c r="CT297" s="455"/>
      <c r="CU297" s="455"/>
      <c r="CV297" s="455"/>
      <c r="CW297" s="455"/>
      <c r="CX297" s="455"/>
      <c r="CY297" s="455"/>
      <c r="CZ297" s="455"/>
      <c r="DA297" s="455"/>
      <c r="DB297" s="455"/>
      <c r="DC297" s="455"/>
      <c r="DD297" s="455"/>
      <c r="DE297" s="455"/>
      <c r="DF297" s="455"/>
      <c r="DG297" s="455"/>
      <c r="DH297" s="455"/>
      <c r="DI297" s="455"/>
      <c r="DJ297" s="455"/>
      <c r="DK297" s="455"/>
      <c r="DL297" s="455"/>
      <c r="DM297" s="455"/>
      <c r="DN297" s="455"/>
      <c r="DO297" s="455"/>
      <c r="DP297" s="455"/>
      <c r="DQ297" s="455"/>
      <c r="DR297" s="455"/>
      <c r="DS297" s="455"/>
      <c r="DT297" s="455"/>
      <c r="DU297" s="455"/>
      <c r="DV297" s="455"/>
    </row>
    <row r="298" s="460" customFormat="1" ht="30" customHeight="1" spans="1:126">
      <c r="A298" s="567"/>
      <c r="B298" s="241" t="s">
        <v>131</v>
      </c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 s="455"/>
      <c r="AW298" s="567"/>
      <c r="AX298" s="241" t="s">
        <v>131</v>
      </c>
      <c r="AY298" s="28"/>
      <c r="AZ298" s="471"/>
      <c r="BA298" s="471"/>
      <c r="BB298" s="471"/>
      <c r="BC298" s="471"/>
      <c r="BD298" s="471"/>
      <c r="BE298" s="471"/>
      <c r="BF298" s="471"/>
      <c r="BG298" s="471"/>
      <c r="BH298" s="455"/>
      <c r="BI298" s="455"/>
      <c r="BJ298" s="455"/>
      <c r="BK298" s="455"/>
      <c r="BL298" s="455"/>
      <c r="BM298" s="455"/>
      <c r="BN298" s="455"/>
      <c r="BO298" s="455"/>
      <c r="BP298" s="455"/>
      <c r="BQ298" s="455"/>
      <c r="BR298" s="455"/>
      <c r="BS298" s="455"/>
      <c r="BT298" s="455"/>
      <c r="BU298" s="455"/>
      <c r="BV298" s="455"/>
      <c r="BW298" s="455"/>
      <c r="BX298" s="455"/>
      <c r="BY298" s="455"/>
      <c r="BZ298" s="455"/>
      <c r="CA298" s="455"/>
      <c r="CB298" s="455"/>
      <c r="CC298" s="455"/>
      <c r="CD298" s="455"/>
      <c r="CE298" s="455"/>
      <c r="CF298" s="455"/>
      <c r="CG298" s="455"/>
      <c r="CH298" s="455"/>
      <c r="CI298" s="455"/>
      <c r="CJ298" s="455"/>
      <c r="CK298" s="455"/>
      <c r="CL298" s="455"/>
      <c r="CM298" s="455"/>
      <c r="CN298" s="455"/>
      <c r="CO298" s="455"/>
      <c r="CP298" s="455"/>
      <c r="CQ298" s="455"/>
      <c r="CR298" s="455"/>
      <c r="CS298" s="455"/>
      <c r="CT298" s="455"/>
      <c r="CU298" s="455"/>
      <c r="CV298" s="455"/>
      <c r="CW298" s="455"/>
      <c r="CX298" s="455"/>
      <c r="CY298" s="455"/>
      <c r="CZ298" s="455"/>
      <c r="DA298" s="455"/>
      <c r="DB298" s="455"/>
      <c r="DC298" s="455"/>
      <c r="DD298" s="455"/>
      <c r="DE298" s="455"/>
      <c r="DF298" s="455"/>
      <c r="DG298" s="455"/>
      <c r="DH298" s="455"/>
      <c r="DI298" s="455"/>
      <c r="DJ298" s="455"/>
      <c r="DK298" s="455"/>
      <c r="DL298" s="455"/>
      <c r="DM298" s="455"/>
      <c r="DN298" s="455"/>
      <c r="DO298" s="455"/>
      <c r="DP298" s="455"/>
      <c r="DQ298" s="455"/>
      <c r="DR298" s="455"/>
      <c r="DS298" s="455"/>
      <c r="DT298" s="455"/>
      <c r="DU298" s="455"/>
      <c r="DV298" s="455"/>
    </row>
    <row r="299" s="460" customFormat="1" ht="30" customHeight="1" spans="1:126">
      <c r="A299" s="558" t="s">
        <v>132</v>
      </c>
      <c r="B299" s="49">
        <v>2025</v>
      </c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 s="455"/>
      <c r="AW299" s="558" t="s">
        <v>132</v>
      </c>
      <c r="AX299" s="49">
        <v>2025</v>
      </c>
      <c r="AY299" s="28"/>
      <c r="AZ299" s="471"/>
      <c r="BA299" s="471"/>
      <c r="BB299" s="471"/>
      <c r="BC299" s="471"/>
      <c r="BD299" s="471"/>
      <c r="BE299" s="471"/>
      <c r="BF299" s="471"/>
      <c r="BG299" s="471"/>
      <c r="BH299" s="455"/>
      <c r="BI299" s="455"/>
      <c r="BJ299" s="455"/>
      <c r="BK299" s="455"/>
      <c r="BL299" s="455"/>
      <c r="BM299" s="455"/>
      <c r="BN299" s="455"/>
      <c r="BO299" s="455"/>
      <c r="BP299" s="455"/>
      <c r="BQ299" s="455"/>
      <c r="BR299" s="455"/>
      <c r="BS299" s="455"/>
      <c r="BT299" s="455"/>
      <c r="BU299" s="455"/>
      <c r="BV299" s="455"/>
      <c r="BW299" s="455"/>
      <c r="BX299" s="455"/>
      <c r="BY299" s="455"/>
      <c r="BZ299" s="455"/>
      <c r="CA299" s="455"/>
      <c r="CB299" s="455"/>
      <c r="CC299" s="455"/>
      <c r="CD299" s="455"/>
      <c r="CE299" s="455"/>
      <c r="CF299" s="455"/>
      <c r="CG299" s="455"/>
      <c r="CH299" s="455"/>
      <c r="CI299" s="455"/>
      <c r="CJ299" s="455"/>
      <c r="CK299" s="455"/>
      <c r="CL299" s="455"/>
      <c r="CM299" s="455"/>
      <c r="CN299" s="455"/>
      <c r="CO299" s="455"/>
      <c r="CP299" s="455"/>
      <c r="CQ299" s="455"/>
      <c r="CR299" s="455"/>
      <c r="CS299" s="455"/>
      <c r="CT299" s="455"/>
      <c r="CU299" s="455"/>
      <c r="CV299" s="455"/>
      <c r="CW299" s="455"/>
      <c r="CX299" s="455"/>
      <c r="CY299" s="455"/>
      <c r="CZ299" s="455"/>
      <c r="DA299" s="455"/>
      <c r="DB299" s="455"/>
      <c r="DC299" s="455"/>
      <c r="DD299" s="455"/>
      <c r="DE299" s="455"/>
      <c r="DF299" s="455"/>
      <c r="DG299" s="455"/>
      <c r="DH299" s="455"/>
      <c r="DI299" s="455"/>
      <c r="DJ299" s="455"/>
      <c r="DK299" s="455"/>
      <c r="DL299" s="455"/>
      <c r="DM299" s="455"/>
      <c r="DN299" s="455"/>
      <c r="DO299" s="455"/>
      <c r="DP299" s="455"/>
      <c r="DQ299" s="455"/>
      <c r="DR299" s="455"/>
      <c r="DS299" s="455"/>
      <c r="DT299" s="455"/>
      <c r="DU299" s="455"/>
      <c r="DV299" s="455"/>
    </row>
    <row r="300" s="461" customFormat="1" ht="30" customHeight="1" spans="1:126">
      <c r="A300" s="568"/>
      <c r="B300" s="114">
        <v>2026</v>
      </c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 s="504"/>
      <c r="AW300" s="568"/>
      <c r="AX300" s="114">
        <v>2026</v>
      </c>
      <c r="AY300" s="28"/>
      <c r="AZ300" s="555"/>
      <c r="BA300" s="471"/>
      <c r="BB300" s="471"/>
      <c r="BC300" s="471"/>
      <c r="BD300" s="471"/>
      <c r="BE300" s="471"/>
      <c r="BF300" s="471"/>
      <c r="BG300" s="471"/>
      <c r="BH300" s="455"/>
      <c r="BI300" s="455"/>
      <c r="BJ300" s="455"/>
      <c r="BK300" s="504"/>
      <c r="BL300" s="504"/>
      <c r="BM300" s="504"/>
      <c r="BN300" s="504"/>
      <c r="BO300" s="504"/>
      <c r="BP300" s="504"/>
      <c r="BQ300" s="504"/>
      <c r="BR300" s="504"/>
      <c r="BS300" s="504"/>
      <c r="BT300" s="504"/>
      <c r="BU300" s="504"/>
      <c r="BV300" s="504"/>
      <c r="BW300" s="504"/>
      <c r="BX300" s="504"/>
      <c r="BY300" s="504"/>
      <c r="BZ300" s="504"/>
      <c r="CA300" s="504"/>
      <c r="CB300" s="504"/>
      <c r="CC300" s="504"/>
      <c r="CD300" s="504"/>
      <c r="CE300" s="504"/>
      <c r="CF300" s="504"/>
      <c r="CG300" s="504"/>
      <c r="CH300" s="504"/>
      <c r="CI300" s="504"/>
      <c r="CJ300" s="504"/>
      <c r="CK300" s="504"/>
      <c r="CL300" s="504"/>
      <c r="CM300" s="504"/>
      <c r="CN300" s="504"/>
      <c r="CO300" s="504"/>
      <c r="CP300" s="504"/>
      <c r="CQ300" s="504"/>
      <c r="CR300" s="504"/>
      <c r="CS300" s="504"/>
      <c r="CT300" s="504"/>
      <c r="CU300" s="504"/>
      <c r="CV300" s="504"/>
      <c r="CW300" s="504"/>
      <c r="CX300" s="504"/>
      <c r="CY300" s="504"/>
      <c r="CZ300" s="504"/>
      <c r="DA300" s="504"/>
      <c r="DB300" s="504"/>
      <c r="DC300" s="504"/>
      <c r="DD300" s="504"/>
      <c r="DE300" s="504"/>
      <c r="DF300" s="504"/>
      <c r="DG300" s="504"/>
      <c r="DH300" s="504"/>
      <c r="DI300" s="504"/>
      <c r="DJ300" s="504"/>
      <c r="DK300" s="504"/>
      <c r="DL300" s="504"/>
      <c r="DM300" s="504"/>
      <c r="DN300" s="504"/>
      <c r="DO300" s="504"/>
      <c r="DP300" s="504"/>
      <c r="DQ300" s="504"/>
      <c r="DR300" s="504"/>
      <c r="DS300" s="504"/>
      <c r="DT300" s="504"/>
      <c r="DU300" s="504"/>
      <c r="DV300" s="504"/>
    </row>
    <row r="301" s="460" customFormat="1" ht="30" customHeight="1" spans="1:126">
      <c r="A301" s="472"/>
      <c r="B301" s="244" t="s">
        <v>13</v>
      </c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 s="455"/>
      <c r="AW301" s="472"/>
      <c r="AX301" s="244" t="s">
        <v>13</v>
      </c>
      <c r="AY301" s="28"/>
      <c r="AZ301" s="471"/>
      <c r="BA301" s="471"/>
      <c r="BB301" s="471"/>
      <c r="BC301" s="471"/>
      <c r="BD301" s="471"/>
      <c r="BE301" s="471"/>
      <c r="BF301" s="471"/>
      <c r="BG301" s="471"/>
      <c r="BH301" s="455"/>
      <c r="BI301" s="455"/>
      <c r="BJ301" s="455"/>
      <c r="BK301" s="455"/>
      <c r="BL301" s="455"/>
      <c r="BM301" s="455"/>
      <c r="BN301" s="455"/>
      <c r="BO301" s="455"/>
      <c r="BP301" s="455"/>
      <c r="BQ301" s="455"/>
      <c r="BR301" s="455"/>
      <c r="BS301" s="455"/>
      <c r="BT301" s="455"/>
      <c r="BU301" s="455"/>
      <c r="BV301" s="455"/>
      <c r="BW301" s="455"/>
      <c r="BX301" s="455"/>
      <c r="BY301" s="455"/>
      <c r="BZ301" s="455"/>
      <c r="CA301" s="455"/>
      <c r="CB301" s="455"/>
      <c r="CC301" s="455"/>
      <c r="CD301" s="455"/>
      <c r="CE301" s="455"/>
      <c r="CF301" s="455"/>
      <c r="CG301" s="455"/>
      <c r="CH301" s="455"/>
      <c r="CI301" s="455"/>
      <c r="CJ301" s="455"/>
      <c r="CK301" s="455"/>
      <c r="CL301" s="455"/>
      <c r="CM301" s="455"/>
      <c r="CN301" s="455"/>
      <c r="CO301" s="455"/>
      <c r="CP301" s="455"/>
      <c r="CQ301" s="455"/>
      <c r="CR301" s="455"/>
      <c r="CS301" s="455"/>
      <c r="CT301" s="455"/>
      <c r="CU301" s="455"/>
      <c r="CV301" s="455"/>
      <c r="CW301" s="455"/>
      <c r="CX301" s="455"/>
      <c r="CY301" s="455"/>
      <c r="CZ301" s="455"/>
      <c r="DA301" s="455"/>
      <c r="DB301" s="455"/>
      <c r="DC301" s="455"/>
      <c r="DD301" s="455"/>
      <c r="DE301" s="455"/>
      <c r="DF301" s="455"/>
      <c r="DG301" s="455"/>
      <c r="DH301" s="455"/>
      <c r="DI301" s="455"/>
      <c r="DJ301" s="455"/>
      <c r="DK301" s="455"/>
      <c r="DL301" s="455"/>
      <c r="DM301" s="455"/>
      <c r="DN301" s="455"/>
      <c r="DO301" s="455"/>
      <c r="DP301" s="455"/>
      <c r="DQ301" s="455"/>
      <c r="DR301" s="455"/>
      <c r="DS301" s="455"/>
      <c r="DT301" s="455"/>
      <c r="DU301" s="455"/>
      <c r="DV301" s="455"/>
    </row>
    <row r="302" s="460" customFormat="1" ht="30" customHeight="1" spans="1:126">
      <c r="A302" s="472"/>
      <c r="B302" s="124" t="s">
        <v>14</v>
      </c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 s="455"/>
      <c r="AW302" s="472"/>
      <c r="AX302" s="124" t="s">
        <v>14</v>
      </c>
      <c r="AY302" s="28"/>
      <c r="AZ302" s="471"/>
      <c r="BA302" s="471"/>
      <c r="BB302" s="471"/>
      <c r="BC302" s="471"/>
      <c r="BD302" s="471"/>
      <c r="BE302" s="471"/>
      <c r="BF302" s="471"/>
      <c r="BG302" s="471"/>
      <c r="BH302" s="455"/>
      <c r="BI302" s="455"/>
      <c r="BJ302" s="455"/>
      <c r="BK302" s="455"/>
      <c r="BL302" s="455"/>
      <c r="BM302" s="455"/>
      <c r="BN302" s="455"/>
      <c r="BO302" s="455"/>
      <c r="BP302" s="455"/>
      <c r="BQ302" s="455"/>
      <c r="BR302" s="455"/>
      <c r="BS302" s="455"/>
      <c r="BT302" s="455"/>
      <c r="BU302" s="455"/>
      <c r="BV302" s="455"/>
      <c r="BW302" s="455"/>
      <c r="BX302" s="455"/>
      <c r="BY302" s="455"/>
      <c r="BZ302" s="455"/>
      <c r="CA302" s="455"/>
      <c r="CB302" s="455"/>
      <c r="CC302" s="455"/>
      <c r="CD302" s="455"/>
      <c r="CE302" s="455"/>
      <c r="CF302" s="455"/>
      <c r="CG302" s="455"/>
      <c r="CH302" s="455"/>
      <c r="CI302" s="455"/>
      <c r="CJ302" s="455"/>
      <c r="CK302" s="455"/>
      <c r="CL302" s="455"/>
      <c r="CM302" s="455"/>
      <c r="CN302" s="455"/>
      <c r="CO302" s="455"/>
      <c r="CP302" s="455"/>
      <c r="CQ302" s="455"/>
      <c r="CR302" s="455"/>
      <c r="CS302" s="455"/>
      <c r="CT302" s="455"/>
      <c r="CU302" s="455"/>
      <c r="CV302" s="455"/>
      <c r="CW302" s="455"/>
      <c r="CX302" s="455"/>
      <c r="CY302" s="455"/>
      <c r="CZ302" s="455"/>
      <c r="DA302" s="455"/>
      <c r="DB302" s="455"/>
      <c r="DC302" s="455"/>
      <c r="DD302" s="455"/>
      <c r="DE302" s="455"/>
      <c r="DF302" s="455"/>
      <c r="DG302" s="455"/>
      <c r="DH302" s="455"/>
      <c r="DI302" s="455"/>
      <c r="DJ302" s="455"/>
      <c r="DK302" s="455"/>
      <c r="DL302" s="455"/>
      <c r="DM302" s="455"/>
      <c r="DN302" s="455"/>
      <c r="DO302" s="455"/>
      <c r="DP302" s="455"/>
      <c r="DQ302" s="455"/>
      <c r="DR302" s="455"/>
      <c r="DS302" s="455"/>
      <c r="DT302" s="455"/>
      <c r="DU302" s="455"/>
      <c r="DV302" s="455"/>
    </row>
    <row r="303" s="460" customFormat="1" ht="30" customHeight="1" spans="1:126">
      <c r="A303" s="472"/>
      <c r="B303" s="25" t="s">
        <v>15</v>
      </c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 s="455"/>
      <c r="AW303" s="472"/>
      <c r="AX303" s="25" t="s">
        <v>15</v>
      </c>
      <c r="AY303" s="28"/>
      <c r="AZ303" s="471"/>
      <c r="BA303" s="471"/>
      <c r="BB303" s="471"/>
      <c r="BC303" s="471"/>
      <c r="BD303" s="471"/>
      <c r="BE303" s="471"/>
      <c r="BF303" s="471"/>
      <c r="BG303" s="471"/>
      <c r="BH303" s="455"/>
      <c r="BI303" s="455"/>
      <c r="BJ303" s="455"/>
      <c r="BK303" s="455"/>
      <c r="BL303" s="455"/>
      <c r="BM303" s="455"/>
      <c r="BN303" s="455"/>
      <c r="BO303" s="455"/>
      <c r="BP303" s="455"/>
      <c r="BQ303" s="455"/>
      <c r="BR303" s="455"/>
      <c r="BS303" s="455"/>
      <c r="BT303" s="455"/>
      <c r="BU303" s="455"/>
      <c r="BV303" s="455"/>
      <c r="BW303" s="455"/>
      <c r="BX303" s="455"/>
      <c r="BY303" s="455"/>
      <c r="BZ303" s="455"/>
      <c r="CA303" s="455"/>
      <c r="CB303" s="455"/>
      <c r="CC303" s="455"/>
      <c r="CD303" s="455"/>
      <c r="CE303" s="455"/>
      <c r="CF303" s="455"/>
      <c r="CG303" s="455"/>
      <c r="CH303" s="455"/>
      <c r="CI303" s="455"/>
      <c r="CJ303" s="455"/>
      <c r="CK303" s="455"/>
      <c r="CL303" s="455"/>
      <c r="CM303" s="455"/>
      <c r="CN303" s="455"/>
      <c r="CO303" s="455"/>
      <c r="CP303" s="455"/>
      <c r="CQ303" s="455"/>
      <c r="CR303" s="455"/>
      <c r="CS303" s="455"/>
      <c r="CT303" s="455"/>
      <c r="CU303" s="455"/>
      <c r="CV303" s="455"/>
      <c r="CW303" s="455"/>
      <c r="CX303" s="455"/>
      <c r="CY303" s="455"/>
      <c r="CZ303" s="455"/>
      <c r="DA303" s="455"/>
      <c r="DB303" s="455"/>
      <c r="DC303" s="455"/>
      <c r="DD303" s="455"/>
      <c r="DE303" s="455"/>
      <c r="DF303" s="455"/>
      <c r="DG303" s="455"/>
      <c r="DH303" s="455"/>
      <c r="DI303" s="455"/>
      <c r="DJ303" s="455"/>
      <c r="DK303" s="455"/>
      <c r="DL303" s="455"/>
      <c r="DM303" s="455"/>
      <c r="DN303" s="455"/>
      <c r="DO303" s="455"/>
      <c r="DP303" s="455"/>
      <c r="DQ303" s="455"/>
      <c r="DR303" s="455"/>
      <c r="DS303" s="455"/>
      <c r="DT303" s="455"/>
      <c r="DU303" s="455"/>
      <c r="DV303" s="455"/>
    </row>
    <row r="304" s="460" customFormat="1" ht="30" customHeight="1" spans="1:126">
      <c r="A304" s="502" t="s">
        <v>133</v>
      </c>
      <c r="B304" s="125">
        <v>2026</v>
      </c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 s="455"/>
      <c r="AW304" s="502" t="s">
        <v>133</v>
      </c>
      <c r="AX304" s="125">
        <v>2026</v>
      </c>
      <c r="AY304" s="28"/>
      <c r="AZ304" s="471"/>
      <c r="BA304" s="471"/>
      <c r="BB304" s="471"/>
      <c r="BC304" s="471"/>
      <c r="BD304" s="471"/>
      <c r="BE304" s="471"/>
      <c r="BF304" s="471"/>
      <c r="BG304" s="471"/>
      <c r="BH304" s="455"/>
      <c r="BI304" s="455"/>
      <c r="BJ304" s="455"/>
      <c r="BK304" s="455"/>
      <c r="BL304" s="455"/>
      <c r="BM304" s="455"/>
      <c r="BN304" s="455"/>
      <c r="BO304" s="455"/>
      <c r="BP304" s="455"/>
      <c r="BQ304" s="455"/>
      <c r="BR304" s="455"/>
      <c r="BS304" s="455"/>
      <c r="BT304" s="455"/>
      <c r="BU304" s="455"/>
      <c r="BV304" s="455"/>
      <c r="BW304" s="455"/>
      <c r="BX304" s="455"/>
      <c r="BY304" s="455"/>
      <c r="BZ304" s="455"/>
      <c r="CA304" s="455"/>
      <c r="CB304" s="455"/>
      <c r="CC304" s="455"/>
      <c r="CD304" s="455"/>
      <c r="CE304" s="455"/>
      <c r="CF304" s="455"/>
      <c r="CG304" s="455"/>
      <c r="CH304" s="455"/>
      <c r="CI304" s="455"/>
      <c r="CJ304" s="455"/>
      <c r="CK304" s="455"/>
      <c r="CL304" s="455"/>
      <c r="CM304" s="455"/>
      <c r="CN304" s="455"/>
      <c r="CO304" s="455"/>
      <c r="CP304" s="455"/>
      <c r="CQ304" s="455"/>
      <c r="CR304" s="455"/>
      <c r="CS304" s="455"/>
      <c r="CT304" s="455"/>
      <c r="CU304" s="455"/>
      <c r="CV304" s="455"/>
      <c r="CW304" s="455"/>
      <c r="CX304" s="455"/>
      <c r="CY304" s="455"/>
      <c r="CZ304" s="455"/>
      <c r="DA304" s="455"/>
      <c r="DB304" s="455"/>
      <c r="DC304" s="455"/>
      <c r="DD304" s="455"/>
      <c r="DE304" s="455"/>
      <c r="DF304" s="455"/>
      <c r="DG304" s="455"/>
      <c r="DH304" s="455"/>
      <c r="DI304" s="455"/>
      <c r="DJ304" s="455"/>
      <c r="DK304" s="455"/>
      <c r="DL304" s="455"/>
      <c r="DM304" s="455"/>
      <c r="DN304" s="455"/>
      <c r="DO304" s="455"/>
      <c r="DP304" s="455"/>
      <c r="DQ304" s="455"/>
      <c r="DR304" s="455"/>
      <c r="DS304" s="455"/>
      <c r="DT304" s="455"/>
      <c r="DU304" s="455"/>
      <c r="DV304" s="455"/>
    </row>
    <row r="305" s="460" customFormat="1" ht="30" customHeight="1" spans="1:126">
      <c r="A305" s="472"/>
      <c r="B305" s="246" t="s">
        <v>13</v>
      </c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 s="455"/>
      <c r="AW305" s="472"/>
      <c r="AX305" s="246" t="s">
        <v>13</v>
      </c>
      <c r="AY305" s="28"/>
      <c r="AZ305" s="471"/>
      <c r="BA305" s="555"/>
      <c r="BB305" s="555"/>
      <c r="BC305" s="555"/>
      <c r="BD305" s="555"/>
      <c r="BE305" s="555"/>
      <c r="BF305" s="555"/>
      <c r="BG305" s="555"/>
      <c r="BH305" s="504"/>
      <c r="BI305" s="504"/>
      <c r="BJ305" s="504"/>
      <c r="BK305" s="455"/>
      <c r="BL305" s="455"/>
      <c r="BM305" s="455"/>
      <c r="BN305" s="455"/>
      <c r="BO305" s="455"/>
      <c r="BP305" s="455"/>
      <c r="BQ305" s="455"/>
      <c r="BR305" s="455"/>
      <c r="BS305" s="455"/>
      <c r="BT305" s="455"/>
      <c r="BU305" s="455"/>
      <c r="BV305" s="455"/>
      <c r="BW305" s="455"/>
      <c r="BX305" s="455"/>
      <c r="BY305" s="455"/>
      <c r="BZ305" s="455"/>
      <c r="CA305" s="455"/>
      <c r="CB305" s="455"/>
      <c r="CC305" s="455"/>
      <c r="CD305" s="455"/>
      <c r="CE305" s="455"/>
      <c r="CF305" s="455"/>
      <c r="CG305" s="455"/>
      <c r="CH305" s="455"/>
      <c r="CI305" s="455"/>
      <c r="CJ305" s="455"/>
      <c r="CK305" s="455"/>
      <c r="CL305" s="455"/>
      <c r="CM305" s="455"/>
      <c r="CN305" s="455"/>
      <c r="CO305" s="455"/>
      <c r="CP305" s="455"/>
      <c r="CQ305" s="455"/>
      <c r="CR305" s="455"/>
      <c r="CS305" s="455"/>
      <c r="CT305" s="455"/>
      <c r="CU305" s="455"/>
      <c r="CV305" s="455"/>
      <c r="CW305" s="455"/>
      <c r="CX305" s="455"/>
      <c r="CY305" s="455"/>
      <c r="CZ305" s="455"/>
      <c r="DA305" s="455"/>
      <c r="DB305" s="455"/>
      <c r="DC305" s="455"/>
      <c r="DD305" s="455"/>
      <c r="DE305" s="455"/>
      <c r="DF305" s="455"/>
      <c r="DG305" s="455"/>
      <c r="DH305" s="455"/>
      <c r="DI305" s="455"/>
      <c r="DJ305" s="455"/>
      <c r="DK305" s="455"/>
      <c r="DL305" s="455"/>
      <c r="DM305" s="455"/>
      <c r="DN305" s="455"/>
      <c r="DO305" s="455"/>
      <c r="DP305" s="455"/>
      <c r="DQ305" s="455"/>
      <c r="DR305" s="455"/>
      <c r="DS305" s="455"/>
      <c r="DT305" s="455"/>
      <c r="DU305" s="455"/>
      <c r="DV305" s="455"/>
    </row>
    <row r="306" s="460" customFormat="1" ht="30" customHeight="1" spans="1:126">
      <c r="A306" s="472"/>
      <c r="B306" s="25" t="s">
        <v>134</v>
      </c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 s="455"/>
      <c r="AW306" s="472"/>
      <c r="AX306" s="25" t="s">
        <v>134</v>
      </c>
      <c r="AY306" s="28"/>
      <c r="AZ306" s="471"/>
      <c r="BA306" s="555"/>
      <c r="BB306" s="555"/>
      <c r="BC306" s="555"/>
      <c r="BD306" s="555"/>
      <c r="BE306" s="555"/>
      <c r="BF306" s="555"/>
      <c r="BG306" s="555"/>
      <c r="BH306" s="504"/>
      <c r="BI306" s="504"/>
      <c r="BJ306" s="504"/>
      <c r="BK306" s="455"/>
      <c r="BL306" s="455"/>
      <c r="BM306" s="455"/>
      <c r="BN306" s="455"/>
      <c r="BO306" s="455"/>
      <c r="BP306" s="455"/>
      <c r="BQ306" s="455"/>
      <c r="BR306" s="455"/>
      <c r="BS306" s="455"/>
      <c r="BT306" s="455"/>
      <c r="BU306" s="455"/>
      <c r="BV306" s="455"/>
      <c r="BW306" s="455"/>
      <c r="BX306" s="455"/>
      <c r="BY306" s="455"/>
      <c r="BZ306" s="455"/>
      <c r="CA306" s="455"/>
      <c r="CB306" s="455"/>
      <c r="CC306" s="455"/>
      <c r="CD306" s="455"/>
      <c r="CE306" s="455"/>
      <c r="CF306" s="455"/>
      <c r="CG306" s="455"/>
      <c r="CH306" s="455"/>
      <c r="CI306" s="455"/>
      <c r="CJ306" s="455"/>
      <c r="CK306" s="455"/>
      <c r="CL306" s="455"/>
      <c r="CM306" s="455"/>
      <c r="CN306" s="455"/>
      <c r="CO306" s="455"/>
      <c r="CP306" s="455"/>
      <c r="CQ306" s="455"/>
      <c r="CR306" s="455"/>
      <c r="CS306" s="455"/>
      <c r="CT306" s="455"/>
      <c r="CU306" s="455"/>
      <c r="CV306" s="455"/>
      <c r="CW306" s="455"/>
      <c r="CX306" s="455"/>
      <c r="CY306" s="455"/>
      <c r="CZ306" s="455"/>
      <c r="DA306" s="455"/>
      <c r="DB306" s="455"/>
      <c r="DC306" s="455"/>
      <c r="DD306" s="455"/>
      <c r="DE306" s="455"/>
      <c r="DF306" s="455"/>
      <c r="DG306" s="455"/>
      <c r="DH306" s="455"/>
      <c r="DI306" s="455"/>
      <c r="DJ306" s="455"/>
      <c r="DK306" s="455"/>
      <c r="DL306" s="455"/>
      <c r="DM306" s="455"/>
      <c r="DN306" s="455"/>
      <c r="DO306" s="455"/>
      <c r="DP306" s="455"/>
      <c r="DQ306" s="455"/>
      <c r="DR306" s="455"/>
      <c r="DS306" s="455"/>
      <c r="DT306" s="455"/>
      <c r="DU306" s="455"/>
      <c r="DV306" s="455"/>
    </row>
    <row r="307" s="460" customFormat="1" ht="30" customHeight="1" spans="1:126">
      <c r="A307" s="472" t="s">
        <v>135</v>
      </c>
      <c r="B307" s="49">
        <v>2025</v>
      </c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 s="455"/>
      <c r="AW307" s="472" t="s">
        <v>135</v>
      </c>
      <c r="AX307" s="49">
        <v>2025</v>
      </c>
      <c r="AY307" s="28"/>
      <c r="AZ307" s="471"/>
      <c r="BA307" s="555"/>
      <c r="BB307" s="555"/>
      <c r="BC307" s="555"/>
      <c r="BD307" s="555"/>
      <c r="BE307" s="555"/>
      <c r="BF307" s="555"/>
      <c r="BG307" s="555"/>
      <c r="BH307" s="504"/>
      <c r="BI307" s="504"/>
      <c r="BJ307" s="504"/>
      <c r="BK307" s="455"/>
      <c r="BL307" s="455"/>
      <c r="BM307" s="455"/>
      <c r="BN307" s="455"/>
      <c r="BO307" s="455"/>
      <c r="BP307" s="455"/>
      <c r="BQ307" s="455"/>
      <c r="BR307" s="455"/>
      <c r="BS307" s="455"/>
      <c r="BT307" s="455"/>
      <c r="BU307" s="455"/>
      <c r="BV307" s="455"/>
      <c r="BW307" s="455"/>
      <c r="BX307" s="455"/>
      <c r="BY307" s="455"/>
      <c r="BZ307" s="455"/>
      <c r="CA307" s="455"/>
      <c r="CB307" s="455"/>
      <c r="CC307" s="455"/>
      <c r="CD307" s="455"/>
      <c r="CE307" s="455"/>
      <c r="CF307" s="455"/>
      <c r="CG307" s="455"/>
      <c r="CH307" s="455"/>
      <c r="CI307" s="455"/>
      <c r="CJ307" s="455"/>
      <c r="CK307" s="455"/>
      <c r="CL307" s="455"/>
      <c r="CM307" s="455"/>
      <c r="CN307" s="455"/>
      <c r="CO307" s="455"/>
      <c r="CP307" s="455"/>
      <c r="CQ307" s="455"/>
      <c r="CR307" s="455"/>
      <c r="CS307" s="455"/>
      <c r="CT307" s="455"/>
      <c r="CU307" s="455"/>
      <c r="CV307" s="455"/>
      <c r="CW307" s="455"/>
      <c r="CX307" s="455"/>
      <c r="CY307" s="455"/>
      <c r="CZ307" s="455"/>
      <c r="DA307" s="455"/>
      <c r="DB307" s="455"/>
      <c r="DC307" s="455"/>
      <c r="DD307" s="455"/>
      <c r="DE307" s="455"/>
      <c r="DF307" s="455"/>
      <c r="DG307" s="455"/>
      <c r="DH307" s="455"/>
      <c r="DI307" s="455"/>
      <c r="DJ307" s="455"/>
      <c r="DK307" s="455"/>
      <c r="DL307" s="455"/>
      <c r="DM307" s="455"/>
      <c r="DN307" s="455"/>
      <c r="DO307" s="455"/>
      <c r="DP307" s="455"/>
      <c r="DQ307" s="455"/>
      <c r="DR307" s="455"/>
      <c r="DS307" s="455"/>
      <c r="DT307" s="455"/>
      <c r="DU307" s="455"/>
      <c r="DV307" s="455"/>
    </row>
    <row r="308" s="460" customFormat="1" ht="30" customHeight="1" spans="1:126">
      <c r="A308" s="472"/>
      <c r="B308" s="114">
        <v>2026</v>
      </c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 s="455"/>
      <c r="AW308" s="472"/>
      <c r="AX308" s="114">
        <v>2026</v>
      </c>
      <c r="AY308" s="28"/>
      <c r="AZ308" s="471"/>
      <c r="BA308" s="555"/>
      <c r="BB308" s="555"/>
      <c r="BC308" s="555"/>
      <c r="BD308" s="555"/>
      <c r="BE308" s="555"/>
      <c r="BF308" s="555"/>
      <c r="BG308" s="555"/>
      <c r="BH308" s="504"/>
      <c r="BI308" s="504"/>
      <c r="BJ308" s="504"/>
      <c r="BK308" s="455"/>
      <c r="BL308" s="455"/>
      <c r="BM308" s="455"/>
      <c r="BN308" s="455"/>
      <c r="BO308" s="455"/>
      <c r="BP308" s="455"/>
      <c r="BQ308" s="455"/>
      <c r="BR308" s="455"/>
      <c r="BS308" s="455"/>
      <c r="BT308" s="455"/>
      <c r="BU308" s="455"/>
      <c r="BV308" s="455"/>
      <c r="BW308" s="455"/>
      <c r="BX308" s="455"/>
      <c r="BY308" s="455"/>
      <c r="BZ308" s="455"/>
      <c r="CA308" s="455"/>
      <c r="CB308" s="455"/>
      <c r="CC308" s="455"/>
      <c r="CD308" s="455"/>
      <c r="CE308" s="455"/>
      <c r="CF308" s="455"/>
      <c r="CG308" s="455"/>
      <c r="CH308" s="455"/>
      <c r="CI308" s="455"/>
      <c r="CJ308" s="455"/>
      <c r="CK308" s="455"/>
      <c r="CL308" s="455"/>
      <c r="CM308" s="455"/>
      <c r="CN308" s="455"/>
      <c r="CO308" s="455"/>
      <c r="CP308" s="455"/>
      <c r="CQ308" s="455"/>
      <c r="CR308" s="455"/>
      <c r="CS308" s="455"/>
      <c r="CT308" s="455"/>
      <c r="CU308" s="455"/>
      <c r="CV308" s="455"/>
      <c r="CW308" s="455"/>
      <c r="CX308" s="455"/>
      <c r="CY308" s="455"/>
      <c r="CZ308" s="455"/>
      <c r="DA308" s="455"/>
      <c r="DB308" s="455"/>
      <c r="DC308" s="455"/>
      <c r="DD308" s="455"/>
      <c r="DE308" s="455"/>
      <c r="DF308" s="455"/>
      <c r="DG308" s="455"/>
      <c r="DH308" s="455"/>
      <c r="DI308" s="455"/>
      <c r="DJ308" s="455"/>
      <c r="DK308" s="455"/>
      <c r="DL308" s="455"/>
      <c r="DM308" s="455"/>
      <c r="DN308" s="455"/>
      <c r="DO308" s="455"/>
      <c r="DP308" s="455"/>
      <c r="DQ308" s="455"/>
      <c r="DR308" s="455"/>
      <c r="DS308" s="455"/>
      <c r="DT308" s="455"/>
      <c r="DU308" s="455"/>
      <c r="DV308" s="455"/>
    </row>
    <row r="309" s="460" customFormat="1" ht="30" customHeight="1" spans="1:126">
      <c r="A309" s="472"/>
      <c r="B309" s="117" t="s">
        <v>13</v>
      </c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 s="455"/>
      <c r="AW309" s="472"/>
      <c r="AX309" s="117" t="s">
        <v>13</v>
      </c>
      <c r="AY309" s="28"/>
      <c r="AZ309" s="471"/>
      <c r="BA309" s="471"/>
      <c r="BB309" s="471"/>
      <c r="BC309" s="471"/>
      <c r="BD309" s="471"/>
      <c r="BE309" s="471"/>
      <c r="BF309" s="471"/>
      <c r="BG309" s="471"/>
      <c r="BH309" s="455"/>
      <c r="BI309" s="455"/>
      <c r="BJ309" s="455"/>
      <c r="BK309" s="455"/>
      <c r="BL309" s="455"/>
      <c r="BM309" s="455"/>
      <c r="BN309" s="455"/>
      <c r="BO309" s="455"/>
      <c r="BP309" s="455"/>
      <c r="BQ309" s="455"/>
      <c r="BR309" s="455"/>
      <c r="BS309" s="455"/>
      <c r="BT309" s="455"/>
      <c r="BU309" s="455"/>
      <c r="BV309" s="455"/>
      <c r="BW309" s="455"/>
      <c r="BX309" s="455"/>
      <c r="BY309" s="455"/>
      <c r="BZ309" s="455"/>
      <c r="CA309" s="455"/>
      <c r="CB309" s="455"/>
      <c r="CC309" s="455"/>
      <c r="CD309" s="455"/>
      <c r="CE309" s="455"/>
      <c r="CF309" s="455"/>
      <c r="CG309" s="455"/>
      <c r="CH309" s="455"/>
      <c r="CI309" s="455"/>
      <c r="CJ309" s="455"/>
      <c r="CK309" s="455"/>
      <c r="CL309" s="455"/>
      <c r="CM309" s="455"/>
      <c r="CN309" s="455"/>
      <c r="CO309" s="455"/>
      <c r="CP309" s="455"/>
      <c r="CQ309" s="455"/>
      <c r="CR309" s="455"/>
      <c r="CS309" s="455"/>
      <c r="CT309" s="455"/>
      <c r="CU309" s="455"/>
      <c r="CV309" s="455"/>
      <c r="CW309" s="455"/>
      <c r="CX309" s="455"/>
      <c r="CY309" s="455"/>
      <c r="CZ309" s="455"/>
      <c r="DA309" s="455"/>
      <c r="DB309" s="455"/>
      <c r="DC309" s="455"/>
      <c r="DD309" s="455"/>
      <c r="DE309" s="455"/>
      <c r="DF309" s="455"/>
      <c r="DG309" s="455"/>
      <c r="DH309" s="455"/>
      <c r="DI309" s="455"/>
      <c r="DJ309" s="455"/>
      <c r="DK309" s="455"/>
      <c r="DL309" s="455"/>
      <c r="DM309" s="455"/>
      <c r="DN309" s="455"/>
      <c r="DO309" s="455"/>
      <c r="DP309" s="455"/>
      <c r="DQ309" s="455"/>
      <c r="DR309" s="455"/>
      <c r="DS309" s="455"/>
      <c r="DT309" s="455"/>
      <c r="DU309" s="455"/>
      <c r="DV309" s="455"/>
    </row>
    <row r="310" s="461" customFormat="1" ht="30" customHeight="1" spans="1:126">
      <c r="A310" s="502" t="s">
        <v>136</v>
      </c>
      <c r="B310" s="150">
        <v>2025</v>
      </c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 s="504"/>
      <c r="AW310" s="502" t="s">
        <v>136</v>
      </c>
      <c r="AX310" s="150">
        <v>2025</v>
      </c>
      <c r="AY310" s="28"/>
      <c r="AZ310" s="555"/>
      <c r="BA310" s="471"/>
      <c r="BB310" s="471"/>
      <c r="BC310" s="471"/>
      <c r="BD310" s="471"/>
      <c r="BE310" s="471"/>
      <c r="BF310" s="471"/>
      <c r="BG310" s="471"/>
      <c r="BH310" s="455"/>
      <c r="BI310" s="455"/>
      <c r="BJ310" s="455"/>
      <c r="BK310" s="504"/>
      <c r="BL310" s="504"/>
      <c r="BM310" s="504"/>
      <c r="BN310" s="504"/>
      <c r="BO310" s="504"/>
      <c r="BP310" s="504"/>
      <c r="BQ310" s="504"/>
      <c r="BR310" s="504"/>
      <c r="BS310" s="504"/>
      <c r="BT310" s="504"/>
      <c r="BU310" s="504"/>
      <c r="BV310" s="504"/>
      <c r="BW310" s="504"/>
      <c r="BX310" s="504"/>
      <c r="BY310" s="504"/>
      <c r="BZ310" s="504"/>
      <c r="CA310" s="504"/>
      <c r="CB310" s="504"/>
      <c r="CC310" s="504"/>
      <c r="CD310" s="504"/>
      <c r="CE310" s="504"/>
      <c r="CF310" s="504"/>
      <c r="CG310" s="504"/>
      <c r="CH310" s="504"/>
      <c r="CI310" s="504"/>
      <c r="CJ310" s="504"/>
      <c r="CK310" s="504"/>
      <c r="CL310" s="504"/>
      <c r="CM310" s="504"/>
      <c r="CN310" s="504"/>
      <c r="CO310" s="504"/>
      <c r="CP310" s="504"/>
      <c r="CQ310" s="504"/>
      <c r="CR310" s="504"/>
      <c r="CS310" s="504"/>
      <c r="CT310" s="504"/>
      <c r="CU310" s="504"/>
      <c r="CV310" s="504"/>
      <c r="CW310" s="504"/>
      <c r="CX310" s="504"/>
      <c r="CY310" s="504"/>
      <c r="CZ310" s="504"/>
      <c r="DA310" s="504"/>
      <c r="DB310" s="504"/>
      <c r="DC310" s="504"/>
      <c r="DD310" s="504"/>
      <c r="DE310" s="504"/>
      <c r="DF310" s="504"/>
      <c r="DG310" s="504"/>
      <c r="DH310" s="504"/>
      <c r="DI310" s="504"/>
      <c r="DJ310" s="504"/>
      <c r="DK310" s="504"/>
      <c r="DL310" s="504"/>
      <c r="DM310" s="504"/>
      <c r="DN310" s="504"/>
      <c r="DO310" s="504"/>
      <c r="DP310" s="504"/>
      <c r="DQ310" s="504"/>
      <c r="DR310" s="504"/>
      <c r="DS310" s="504"/>
      <c r="DT310" s="504"/>
      <c r="DU310" s="504"/>
      <c r="DV310" s="504"/>
    </row>
    <row r="311" s="461" customFormat="1" ht="30" customHeight="1" spans="1:126">
      <c r="A311" s="502"/>
      <c r="B311" s="150">
        <v>2026</v>
      </c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 s="504"/>
      <c r="AW311" s="502"/>
      <c r="AX311" s="150">
        <v>2026</v>
      </c>
      <c r="AY311" s="28"/>
      <c r="AZ311" s="555"/>
      <c r="BA311" s="471"/>
      <c r="BB311" s="471"/>
      <c r="BC311" s="471"/>
      <c r="BD311" s="471"/>
      <c r="BE311" s="471"/>
      <c r="BF311" s="471"/>
      <c r="BG311" s="471"/>
      <c r="BH311" s="455"/>
      <c r="BI311" s="455"/>
      <c r="BJ311" s="455"/>
      <c r="BK311" s="504"/>
      <c r="BL311" s="504"/>
      <c r="BM311" s="504"/>
      <c r="BN311" s="504"/>
      <c r="BO311" s="504"/>
      <c r="BP311" s="504"/>
      <c r="BQ311" s="504"/>
      <c r="BR311" s="504"/>
      <c r="BS311" s="504"/>
      <c r="BT311" s="504"/>
      <c r="BU311" s="504"/>
      <c r="BV311" s="504"/>
      <c r="BW311" s="504"/>
      <c r="BX311" s="504"/>
      <c r="BY311" s="504"/>
      <c r="BZ311" s="504"/>
      <c r="CA311" s="504"/>
      <c r="CB311" s="504"/>
      <c r="CC311" s="504"/>
      <c r="CD311" s="504"/>
      <c r="CE311" s="504"/>
      <c r="CF311" s="504"/>
      <c r="CG311" s="504"/>
      <c r="CH311" s="504"/>
      <c r="CI311" s="504"/>
      <c r="CJ311" s="504"/>
      <c r="CK311" s="504"/>
      <c r="CL311" s="504"/>
      <c r="CM311" s="504"/>
      <c r="CN311" s="504"/>
      <c r="CO311" s="504"/>
      <c r="CP311" s="504"/>
      <c r="CQ311" s="504"/>
      <c r="CR311" s="504"/>
      <c r="CS311" s="504"/>
      <c r="CT311" s="504"/>
      <c r="CU311" s="504"/>
      <c r="CV311" s="504"/>
      <c r="CW311" s="504"/>
      <c r="CX311" s="504"/>
      <c r="CY311" s="504"/>
      <c r="CZ311" s="504"/>
      <c r="DA311" s="504"/>
      <c r="DB311" s="504"/>
      <c r="DC311" s="504"/>
      <c r="DD311" s="504"/>
      <c r="DE311" s="504"/>
      <c r="DF311" s="504"/>
      <c r="DG311" s="504"/>
      <c r="DH311" s="504"/>
      <c r="DI311" s="504"/>
      <c r="DJ311" s="504"/>
      <c r="DK311" s="504"/>
      <c r="DL311" s="504"/>
      <c r="DM311" s="504"/>
      <c r="DN311" s="504"/>
      <c r="DO311" s="504"/>
      <c r="DP311" s="504"/>
      <c r="DQ311" s="504"/>
      <c r="DR311" s="504"/>
      <c r="DS311" s="504"/>
      <c r="DT311" s="504"/>
      <c r="DU311" s="504"/>
      <c r="DV311" s="504"/>
    </row>
    <row r="312" s="461" customFormat="1" ht="30" customHeight="1" spans="1:126">
      <c r="A312" s="502"/>
      <c r="B312" s="117" t="s">
        <v>13</v>
      </c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 s="504"/>
      <c r="AW312" s="502"/>
      <c r="AX312" s="117" t="s">
        <v>13</v>
      </c>
      <c r="AY312" s="28"/>
      <c r="AZ312" s="555"/>
      <c r="BA312" s="471"/>
      <c r="BB312" s="471"/>
      <c r="BC312" s="471"/>
      <c r="BD312" s="471"/>
      <c r="BE312" s="471"/>
      <c r="BF312" s="471"/>
      <c r="BG312" s="471"/>
      <c r="BH312" s="455"/>
      <c r="BI312" s="455"/>
      <c r="BJ312" s="455"/>
      <c r="BK312" s="504"/>
      <c r="BL312" s="504"/>
      <c r="BM312" s="504"/>
      <c r="BN312" s="504"/>
      <c r="BO312" s="504"/>
      <c r="BP312" s="504"/>
      <c r="BQ312" s="504"/>
      <c r="BR312" s="504"/>
      <c r="BS312" s="504"/>
      <c r="BT312" s="504"/>
      <c r="BU312" s="504"/>
      <c r="BV312" s="504"/>
      <c r="BW312" s="504"/>
      <c r="BX312" s="504"/>
      <c r="BY312" s="504"/>
      <c r="BZ312" s="504"/>
      <c r="CA312" s="504"/>
      <c r="CB312" s="504"/>
      <c r="CC312" s="504"/>
      <c r="CD312" s="504"/>
      <c r="CE312" s="504"/>
      <c r="CF312" s="504"/>
      <c r="CG312" s="504"/>
      <c r="CH312" s="504"/>
      <c r="CI312" s="504"/>
      <c r="CJ312" s="504"/>
      <c r="CK312" s="504"/>
      <c r="CL312" s="504"/>
      <c r="CM312" s="504"/>
      <c r="CN312" s="504"/>
      <c r="CO312" s="504"/>
      <c r="CP312" s="504"/>
      <c r="CQ312" s="504"/>
      <c r="CR312" s="504"/>
      <c r="CS312" s="504"/>
      <c r="CT312" s="504"/>
      <c r="CU312" s="504"/>
      <c r="CV312" s="504"/>
      <c r="CW312" s="504"/>
      <c r="CX312" s="504"/>
      <c r="CY312" s="504"/>
      <c r="CZ312" s="504"/>
      <c r="DA312" s="504"/>
      <c r="DB312" s="504"/>
      <c r="DC312" s="504"/>
      <c r="DD312" s="504"/>
      <c r="DE312" s="504"/>
      <c r="DF312" s="504"/>
      <c r="DG312" s="504"/>
      <c r="DH312" s="504"/>
      <c r="DI312" s="504"/>
      <c r="DJ312" s="504"/>
      <c r="DK312" s="504"/>
      <c r="DL312" s="504"/>
      <c r="DM312" s="504"/>
      <c r="DN312" s="504"/>
      <c r="DO312" s="504"/>
      <c r="DP312" s="504"/>
      <c r="DQ312" s="504"/>
      <c r="DR312" s="504"/>
      <c r="DS312" s="504"/>
      <c r="DT312" s="504"/>
      <c r="DU312" s="504"/>
      <c r="DV312" s="504"/>
    </row>
    <row r="313" s="461" customFormat="1" ht="30" customHeight="1" spans="1:126">
      <c r="A313" s="502"/>
      <c r="B313" s="124" t="s">
        <v>14</v>
      </c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 s="504"/>
      <c r="AW313" s="502"/>
      <c r="AX313" s="124" t="s">
        <v>14</v>
      </c>
      <c r="AY313" s="28"/>
      <c r="AZ313" s="555"/>
      <c r="BA313" s="471"/>
      <c r="BB313" s="471"/>
      <c r="BC313" s="471"/>
      <c r="BD313" s="471"/>
      <c r="BE313" s="471"/>
      <c r="BF313" s="471"/>
      <c r="BG313" s="471"/>
      <c r="BH313" s="455"/>
      <c r="BI313" s="455"/>
      <c r="BJ313" s="455"/>
      <c r="BK313" s="504"/>
      <c r="BL313" s="504"/>
      <c r="BM313" s="504"/>
      <c r="BN313" s="504"/>
      <c r="BO313" s="504"/>
      <c r="BP313" s="504"/>
      <c r="BQ313" s="504"/>
      <c r="BR313" s="504"/>
      <c r="BS313" s="504"/>
      <c r="BT313" s="504"/>
      <c r="BU313" s="504"/>
      <c r="BV313" s="504"/>
      <c r="BW313" s="504"/>
      <c r="BX313" s="504"/>
      <c r="BY313" s="504"/>
      <c r="BZ313" s="504"/>
      <c r="CA313" s="504"/>
      <c r="CB313" s="504"/>
      <c r="CC313" s="504"/>
      <c r="CD313" s="504"/>
      <c r="CE313" s="504"/>
      <c r="CF313" s="504"/>
      <c r="CG313" s="504"/>
      <c r="CH313" s="504"/>
      <c r="CI313" s="504"/>
      <c r="CJ313" s="504"/>
      <c r="CK313" s="504"/>
      <c r="CL313" s="504"/>
      <c r="CM313" s="504"/>
      <c r="CN313" s="504"/>
      <c r="CO313" s="504"/>
      <c r="CP313" s="504"/>
      <c r="CQ313" s="504"/>
      <c r="CR313" s="504"/>
      <c r="CS313" s="504"/>
      <c r="CT313" s="504"/>
      <c r="CU313" s="504"/>
      <c r="CV313" s="504"/>
      <c r="CW313" s="504"/>
      <c r="CX313" s="504"/>
      <c r="CY313" s="504"/>
      <c r="CZ313" s="504"/>
      <c r="DA313" s="504"/>
      <c r="DB313" s="504"/>
      <c r="DC313" s="504"/>
      <c r="DD313" s="504"/>
      <c r="DE313" s="504"/>
      <c r="DF313" s="504"/>
      <c r="DG313" s="504"/>
      <c r="DH313" s="504"/>
      <c r="DI313" s="504"/>
      <c r="DJ313" s="504"/>
      <c r="DK313" s="504"/>
      <c r="DL313" s="504"/>
      <c r="DM313" s="504"/>
      <c r="DN313" s="504"/>
      <c r="DO313" s="504"/>
      <c r="DP313" s="504"/>
      <c r="DQ313" s="504"/>
      <c r="DR313" s="504"/>
      <c r="DS313" s="504"/>
      <c r="DT313" s="504"/>
      <c r="DU313" s="504"/>
      <c r="DV313" s="504"/>
    </row>
    <row r="314" s="460" customFormat="1" ht="30" customHeight="1" spans="1:126">
      <c r="A314" s="502"/>
      <c r="B314" s="125" t="s">
        <v>15</v>
      </c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 s="455"/>
      <c r="AW314" s="502"/>
      <c r="AX314" s="125" t="s">
        <v>15</v>
      </c>
      <c r="AY314" s="28"/>
      <c r="AZ314" s="471"/>
      <c r="BA314" s="471"/>
      <c r="BB314" s="471"/>
      <c r="BC314" s="471"/>
      <c r="BD314" s="471"/>
      <c r="BE314" s="471"/>
      <c r="BF314" s="471"/>
      <c r="BG314" s="471"/>
      <c r="BH314" s="455"/>
      <c r="BI314" s="455"/>
      <c r="BJ314" s="455"/>
      <c r="BK314" s="455"/>
      <c r="BL314" s="455"/>
      <c r="BM314" s="455"/>
      <c r="BN314" s="455"/>
      <c r="BO314" s="455"/>
      <c r="BP314" s="455"/>
      <c r="BQ314" s="455"/>
      <c r="BR314" s="455"/>
      <c r="BS314" s="455"/>
      <c r="BT314" s="455"/>
      <c r="BU314" s="455"/>
      <c r="BV314" s="455"/>
      <c r="BW314" s="455"/>
      <c r="BX314" s="455"/>
      <c r="BY314" s="455"/>
      <c r="BZ314" s="455"/>
      <c r="CA314" s="455"/>
      <c r="CB314" s="455"/>
      <c r="CC314" s="455"/>
      <c r="CD314" s="455"/>
      <c r="CE314" s="455"/>
      <c r="CF314" s="455"/>
      <c r="CG314" s="455"/>
      <c r="CH314" s="455"/>
      <c r="CI314" s="455"/>
      <c r="CJ314" s="455"/>
      <c r="CK314" s="455"/>
      <c r="CL314" s="455"/>
      <c r="CM314" s="455"/>
      <c r="CN314" s="455"/>
      <c r="CO314" s="455"/>
      <c r="CP314" s="455"/>
      <c r="CQ314" s="455"/>
      <c r="CR314" s="455"/>
      <c r="CS314" s="455"/>
      <c r="CT314" s="455"/>
      <c r="CU314" s="455"/>
      <c r="CV314" s="455"/>
      <c r="CW314" s="455"/>
      <c r="CX314" s="455"/>
      <c r="CY314" s="455"/>
      <c r="CZ314" s="455"/>
      <c r="DA314" s="455"/>
      <c r="DB314" s="455"/>
      <c r="DC314" s="455"/>
      <c r="DD314" s="455"/>
      <c r="DE314" s="455"/>
      <c r="DF314" s="455"/>
      <c r="DG314" s="455"/>
      <c r="DH314" s="455"/>
      <c r="DI314" s="455"/>
      <c r="DJ314" s="455"/>
      <c r="DK314" s="455"/>
      <c r="DL314" s="455"/>
      <c r="DM314" s="455"/>
      <c r="DN314" s="455"/>
      <c r="DO314" s="455"/>
      <c r="DP314" s="455"/>
      <c r="DQ314" s="455"/>
      <c r="DR314" s="455"/>
      <c r="DS314" s="455"/>
      <c r="DT314" s="455"/>
      <c r="DU314" s="455"/>
      <c r="DV314" s="455"/>
    </row>
    <row r="315" s="460" customFormat="1" ht="30" customHeight="1" spans="1:126">
      <c r="A315" s="502" t="s">
        <v>137</v>
      </c>
      <c r="B315" s="150">
        <v>2025</v>
      </c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 s="455"/>
      <c r="AW315" s="502" t="s">
        <v>137</v>
      </c>
      <c r="AX315" s="150">
        <v>2025</v>
      </c>
      <c r="AY315" s="28"/>
      <c r="AZ315" s="471"/>
      <c r="BA315" s="471"/>
      <c r="BB315" s="471"/>
      <c r="BC315" s="471"/>
      <c r="BD315" s="471"/>
      <c r="BE315" s="471"/>
      <c r="BF315" s="471"/>
      <c r="BG315" s="471"/>
      <c r="BH315" s="455"/>
      <c r="BI315" s="455"/>
      <c r="BJ315" s="455"/>
      <c r="BK315" s="455"/>
      <c r="BL315" s="455"/>
      <c r="BM315" s="455"/>
      <c r="BN315" s="455"/>
      <c r="BO315" s="455"/>
      <c r="BP315" s="455"/>
      <c r="BQ315" s="455"/>
      <c r="BR315" s="455"/>
      <c r="BS315" s="455"/>
      <c r="BT315" s="455"/>
      <c r="BU315" s="455"/>
      <c r="BV315" s="455"/>
      <c r="BW315" s="455"/>
      <c r="BX315" s="455"/>
      <c r="BY315" s="455"/>
      <c r="BZ315" s="455"/>
      <c r="CA315" s="455"/>
      <c r="CB315" s="455"/>
      <c r="CC315" s="455"/>
      <c r="CD315" s="455"/>
      <c r="CE315" s="455"/>
      <c r="CF315" s="455"/>
      <c r="CG315" s="455"/>
      <c r="CH315" s="455"/>
      <c r="CI315" s="455"/>
      <c r="CJ315" s="455"/>
      <c r="CK315" s="455"/>
      <c r="CL315" s="455"/>
      <c r="CM315" s="455"/>
      <c r="CN315" s="455"/>
      <c r="CO315" s="455"/>
      <c r="CP315" s="455"/>
      <c r="CQ315" s="455"/>
      <c r="CR315" s="455"/>
      <c r="CS315" s="455"/>
      <c r="CT315" s="455"/>
      <c r="CU315" s="455"/>
      <c r="CV315" s="455"/>
      <c r="CW315" s="455"/>
      <c r="CX315" s="455"/>
      <c r="CY315" s="455"/>
      <c r="CZ315" s="455"/>
      <c r="DA315" s="455"/>
      <c r="DB315" s="455"/>
      <c r="DC315" s="455"/>
      <c r="DD315" s="455"/>
      <c r="DE315" s="455"/>
      <c r="DF315" s="455"/>
      <c r="DG315" s="455"/>
      <c r="DH315" s="455"/>
      <c r="DI315" s="455"/>
      <c r="DJ315" s="455"/>
      <c r="DK315" s="455"/>
      <c r="DL315" s="455"/>
      <c r="DM315" s="455"/>
      <c r="DN315" s="455"/>
      <c r="DO315" s="455"/>
      <c r="DP315" s="455"/>
      <c r="DQ315" s="455"/>
      <c r="DR315" s="455"/>
      <c r="DS315" s="455"/>
      <c r="DT315" s="455"/>
      <c r="DU315" s="455"/>
      <c r="DV315" s="455"/>
    </row>
    <row r="316" s="460" customFormat="1" ht="30" customHeight="1" spans="1:126">
      <c r="A316" s="502"/>
      <c r="B316" s="150">
        <v>2026</v>
      </c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 s="455"/>
      <c r="AW316" s="502"/>
      <c r="AX316" s="150">
        <v>2026</v>
      </c>
      <c r="AY316" s="28"/>
      <c r="AZ316" s="471"/>
      <c r="BA316" s="471"/>
      <c r="BB316" s="471"/>
      <c r="BC316" s="471"/>
      <c r="BD316" s="471"/>
      <c r="BE316" s="471"/>
      <c r="BF316" s="471"/>
      <c r="BG316" s="471"/>
      <c r="BH316" s="455"/>
      <c r="BI316" s="455"/>
      <c r="BJ316" s="455"/>
      <c r="BK316" s="455"/>
      <c r="BL316" s="455"/>
      <c r="BM316" s="455"/>
      <c r="BN316" s="455"/>
      <c r="BO316" s="455"/>
      <c r="BP316" s="455"/>
      <c r="BQ316" s="455"/>
      <c r="BR316" s="455"/>
      <c r="BS316" s="455"/>
      <c r="BT316" s="455"/>
      <c r="BU316" s="455"/>
      <c r="BV316" s="455"/>
      <c r="BW316" s="455"/>
      <c r="BX316" s="455"/>
      <c r="BY316" s="455"/>
      <c r="BZ316" s="455"/>
      <c r="CA316" s="455"/>
      <c r="CB316" s="455"/>
      <c r="CC316" s="455"/>
      <c r="CD316" s="455"/>
      <c r="CE316" s="455"/>
      <c r="CF316" s="455"/>
      <c r="CG316" s="455"/>
      <c r="CH316" s="455"/>
      <c r="CI316" s="455"/>
      <c r="CJ316" s="455"/>
      <c r="CK316" s="455"/>
      <c r="CL316" s="455"/>
      <c r="CM316" s="455"/>
      <c r="CN316" s="455"/>
      <c r="CO316" s="455"/>
      <c r="CP316" s="455"/>
      <c r="CQ316" s="455"/>
      <c r="CR316" s="455"/>
      <c r="CS316" s="455"/>
      <c r="CT316" s="455"/>
      <c r="CU316" s="455"/>
      <c r="CV316" s="455"/>
      <c r="CW316" s="455"/>
      <c r="CX316" s="455"/>
      <c r="CY316" s="455"/>
      <c r="CZ316" s="455"/>
      <c r="DA316" s="455"/>
      <c r="DB316" s="455"/>
      <c r="DC316" s="455"/>
      <c r="DD316" s="455"/>
      <c r="DE316" s="455"/>
      <c r="DF316" s="455"/>
      <c r="DG316" s="455"/>
      <c r="DH316" s="455"/>
      <c r="DI316" s="455"/>
      <c r="DJ316" s="455"/>
      <c r="DK316" s="455"/>
      <c r="DL316" s="455"/>
      <c r="DM316" s="455"/>
      <c r="DN316" s="455"/>
      <c r="DO316" s="455"/>
      <c r="DP316" s="455"/>
      <c r="DQ316" s="455"/>
      <c r="DR316" s="455"/>
      <c r="DS316" s="455"/>
      <c r="DT316" s="455"/>
      <c r="DU316" s="455"/>
      <c r="DV316" s="455"/>
    </row>
    <row r="317" s="460" customFormat="1" ht="30" customHeight="1" spans="1:126">
      <c r="A317" s="502"/>
      <c r="B317" s="117" t="s">
        <v>13</v>
      </c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 s="455"/>
      <c r="AW317" s="502"/>
      <c r="AX317" s="117" t="s">
        <v>13</v>
      </c>
      <c r="AY317" s="28"/>
      <c r="AZ317" s="471"/>
      <c r="BA317" s="471"/>
      <c r="BB317" s="471"/>
      <c r="BC317" s="471"/>
      <c r="BD317" s="471"/>
      <c r="BE317" s="471"/>
      <c r="BF317" s="471"/>
      <c r="BG317" s="471"/>
      <c r="BH317" s="455"/>
      <c r="BI317" s="455"/>
      <c r="BJ317" s="455"/>
      <c r="BK317" s="455"/>
      <c r="BL317" s="455"/>
      <c r="BM317" s="455"/>
      <c r="BN317" s="455"/>
      <c r="BO317" s="455"/>
      <c r="BP317" s="455"/>
      <c r="BQ317" s="455"/>
      <c r="BR317" s="455"/>
      <c r="BS317" s="455"/>
      <c r="BT317" s="455"/>
      <c r="BU317" s="455"/>
      <c r="BV317" s="455"/>
      <c r="BW317" s="455"/>
      <c r="BX317" s="455"/>
      <c r="BY317" s="455"/>
      <c r="BZ317" s="455"/>
      <c r="CA317" s="455"/>
      <c r="CB317" s="455"/>
      <c r="CC317" s="455"/>
      <c r="CD317" s="455"/>
      <c r="CE317" s="455"/>
      <c r="CF317" s="455"/>
      <c r="CG317" s="455"/>
      <c r="CH317" s="455"/>
      <c r="CI317" s="455"/>
      <c r="CJ317" s="455"/>
      <c r="CK317" s="455"/>
      <c r="CL317" s="455"/>
      <c r="CM317" s="455"/>
      <c r="CN317" s="455"/>
      <c r="CO317" s="455"/>
      <c r="CP317" s="455"/>
      <c r="CQ317" s="455"/>
      <c r="CR317" s="455"/>
      <c r="CS317" s="455"/>
      <c r="CT317" s="455"/>
      <c r="CU317" s="455"/>
      <c r="CV317" s="455"/>
      <c r="CW317" s="455"/>
      <c r="CX317" s="455"/>
      <c r="CY317" s="455"/>
      <c r="CZ317" s="455"/>
      <c r="DA317" s="455"/>
      <c r="DB317" s="455"/>
      <c r="DC317" s="455"/>
      <c r="DD317" s="455"/>
      <c r="DE317" s="455"/>
      <c r="DF317" s="455"/>
      <c r="DG317" s="455"/>
      <c r="DH317" s="455"/>
      <c r="DI317" s="455"/>
      <c r="DJ317" s="455"/>
      <c r="DK317" s="455"/>
      <c r="DL317" s="455"/>
      <c r="DM317" s="455"/>
      <c r="DN317" s="455"/>
      <c r="DO317" s="455"/>
      <c r="DP317" s="455"/>
      <c r="DQ317" s="455"/>
      <c r="DR317" s="455"/>
      <c r="DS317" s="455"/>
      <c r="DT317" s="455"/>
      <c r="DU317" s="455"/>
      <c r="DV317" s="455"/>
    </row>
    <row r="318" s="460" customFormat="1" ht="30" customHeight="1" spans="1:126">
      <c r="A318" s="502"/>
      <c r="B318" s="124" t="s">
        <v>14</v>
      </c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 s="455"/>
      <c r="AW318" s="502"/>
      <c r="AX318" s="124" t="s">
        <v>14</v>
      </c>
      <c r="AY318" s="28"/>
      <c r="AZ318" s="471"/>
      <c r="BA318" s="471"/>
      <c r="BB318" s="471"/>
      <c r="BC318" s="471"/>
      <c r="BD318" s="471"/>
      <c r="BE318" s="471"/>
      <c r="BF318" s="471"/>
      <c r="BG318" s="471"/>
      <c r="BH318" s="455"/>
      <c r="BI318" s="455"/>
      <c r="BJ318" s="455"/>
      <c r="BK318" s="455"/>
      <c r="BL318" s="455"/>
      <c r="BM318" s="455"/>
      <c r="BN318" s="455"/>
      <c r="BO318" s="455"/>
      <c r="BP318" s="455"/>
      <c r="BQ318" s="455"/>
      <c r="BR318" s="455"/>
      <c r="BS318" s="455"/>
      <c r="BT318" s="455"/>
      <c r="BU318" s="455"/>
      <c r="BV318" s="455"/>
      <c r="BW318" s="455"/>
      <c r="BX318" s="455"/>
      <c r="BY318" s="455"/>
      <c r="BZ318" s="455"/>
      <c r="CA318" s="455"/>
      <c r="CB318" s="455"/>
      <c r="CC318" s="455"/>
      <c r="CD318" s="455"/>
      <c r="CE318" s="455"/>
      <c r="CF318" s="455"/>
      <c r="CG318" s="455"/>
      <c r="CH318" s="455"/>
      <c r="CI318" s="455"/>
      <c r="CJ318" s="455"/>
      <c r="CK318" s="455"/>
      <c r="CL318" s="455"/>
      <c r="CM318" s="455"/>
      <c r="CN318" s="455"/>
      <c r="CO318" s="455"/>
      <c r="CP318" s="455"/>
      <c r="CQ318" s="455"/>
      <c r="CR318" s="455"/>
      <c r="CS318" s="455"/>
      <c r="CT318" s="455"/>
      <c r="CU318" s="455"/>
      <c r="CV318" s="455"/>
      <c r="CW318" s="455"/>
      <c r="CX318" s="455"/>
      <c r="CY318" s="455"/>
      <c r="CZ318" s="455"/>
      <c r="DA318" s="455"/>
      <c r="DB318" s="455"/>
      <c r="DC318" s="455"/>
      <c r="DD318" s="455"/>
      <c r="DE318" s="455"/>
      <c r="DF318" s="455"/>
      <c r="DG318" s="455"/>
      <c r="DH318" s="455"/>
      <c r="DI318" s="455"/>
      <c r="DJ318" s="455"/>
      <c r="DK318" s="455"/>
      <c r="DL318" s="455"/>
      <c r="DM318" s="455"/>
      <c r="DN318" s="455"/>
      <c r="DO318" s="455"/>
      <c r="DP318" s="455"/>
      <c r="DQ318" s="455"/>
      <c r="DR318" s="455"/>
      <c r="DS318" s="455"/>
      <c r="DT318" s="455"/>
      <c r="DU318" s="455"/>
      <c r="DV318" s="455"/>
    </row>
    <row r="319" s="460" customFormat="1" ht="30" customHeight="1" spans="1:126">
      <c r="A319" s="502"/>
      <c r="B319" s="125" t="s">
        <v>15</v>
      </c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 s="455"/>
      <c r="AW319" s="502"/>
      <c r="AX319" s="125" t="s">
        <v>15</v>
      </c>
      <c r="AY319" s="28"/>
      <c r="AZ319" s="471"/>
      <c r="BA319" s="471"/>
      <c r="BB319" s="471"/>
      <c r="BC319" s="471"/>
      <c r="BD319" s="471"/>
      <c r="BE319" s="471"/>
      <c r="BF319" s="471"/>
      <c r="BG319" s="471"/>
      <c r="BH319" s="455"/>
      <c r="BI319" s="455"/>
      <c r="BJ319" s="455"/>
      <c r="BK319" s="455"/>
      <c r="BL319" s="455"/>
      <c r="BM319" s="455"/>
      <c r="BN319" s="455"/>
      <c r="BO319" s="455"/>
      <c r="BP319" s="455"/>
      <c r="BQ319" s="455"/>
      <c r="BR319" s="455"/>
      <c r="BS319" s="455"/>
      <c r="BT319" s="455"/>
      <c r="BU319" s="455"/>
      <c r="BV319" s="455"/>
      <c r="BW319" s="455"/>
      <c r="BX319" s="455"/>
      <c r="BY319" s="455"/>
      <c r="BZ319" s="455"/>
      <c r="CA319" s="455"/>
      <c r="CB319" s="455"/>
      <c r="CC319" s="455"/>
      <c r="CD319" s="455"/>
      <c r="CE319" s="455"/>
      <c r="CF319" s="455"/>
      <c r="CG319" s="455"/>
      <c r="CH319" s="455"/>
      <c r="CI319" s="455"/>
      <c r="CJ319" s="455"/>
      <c r="CK319" s="455"/>
      <c r="CL319" s="455"/>
      <c r="CM319" s="455"/>
      <c r="CN319" s="455"/>
      <c r="CO319" s="455"/>
      <c r="CP319" s="455"/>
      <c r="CQ319" s="455"/>
      <c r="CR319" s="455"/>
      <c r="CS319" s="455"/>
      <c r="CT319" s="455"/>
      <c r="CU319" s="455"/>
      <c r="CV319" s="455"/>
      <c r="CW319" s="455"/>
      <c r="CX319" s="455"/>
      <c r="CY319" s="455"/>
      <c r="CZ319" s="455"/>
      <c r="DA319" s="455"/>
      <c r="DB319" s="455"/>
      <c r="DC319" s="455"/>
      <c r="DD319" s="455"/>
      <c r="DE319" s="455"/>
      <c r="DF319" s="455"/>
      <c r="DG319" s="455"/>
      <c r="DH319" s="455"/>
      <c r="DI319" s="455"/>
      <c r="DJ319" s="455"/>
      <c r="DK319" s="455"/>
      <c r="DL319" s="455"/>
      <c r="DM319" s="455"/>
      <c r="DN319" s="455"/>
      <c r="DO319" s="455"/>
      <c r="DP319" s="455"/>
      <c r="DQ319" s="455"/>
      <c r="DR319" s="455"/>
      <c r="DS319" s="455"/>
      <c r="DT319" s="455"/>
      <c r="DU319" s="455"/>
      <c r="DV319" s="455"/>
    </row>
    <row r="320" s="460" customFormat="1" ht="30" customHeight="1" spans="1:126">
      <c r="A320" s="502" t="s">
        <v>138</v>
      </c>
      <c r="B320" s="150">
        <v>2025</v>
      </c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 s="455"/>
      <c r="AW320" s="502" t="s">
        <v>138</v>
      </c>
      <c r="AX320" s="150">
        <v>2025</v>
      </c>
      <c r="AY320" s="28"/>
      <c r="AZ320" s="471"/>
      <c r="BA320" s="471"/>
      <c r="BB320" s="471"/>
      <c r="BC320" s="471"/>
      <c r="BD320" s="471"/>
      <c r="BE320" s="471"/>
      <c r="BF320" s="471"/>
      <c r="BG320" s="471"/>
      <c r="BH320" s="455"/>
      <c r="BI320" s="455"/>
      <c r="BJ320" s="455"/>
      <c r="BK320" s="455"/>
      <c r="BL320" s="455"/>
      <c r="BM320" s="455"/>
      <c r="BN320" s="455"/>
      <c r="BO320" s="455"/>
      <c r="BP320" s="455"/>
      <c r="BQ320" s="455"/>
      <c r="BR320" s="455"/>
      <c r="BS320" s="455"/>
      <c r="BT320" s="455"/>
      <c r="BU320" s="455"/>
      <c r="BV320" s="455"/>
      <c r="BW320" s="455"/>
      <c r="BX320" s="455"/>
      <c r="BY320" s="455"/>
      <c r="BZ320" s="455"/>
      <c r="CA320" s="455"/>
      <c r="CB320" s="455"/>
      <c r="CC320" s="455"/>
      <c r="CD320" s="455"/>
      <c r="CE320" s="455"/>
      <c r="CF320" s="455"/>
      <c r="CG320" s="455"/>
      <c r="CH320" s="455"/>
      <c r="CI320" s="455"/>
      <c r="CJ320" s="455"/>
      <c r="CK320" s="455"/>
      <c r="CL320" s="455"/>
      <c r="CM320" s="455"/>
      <c r="CN320" s="455"/>
      <c r="CO320" s="455"/>
      <c r="CP320" s="455"/>
      <c r="CQ320" s="455"/>
      <c r="CR320" s="455"/>
      <c r="CS320" s="455"/>
      <c r="CT320" s="455"/>
      <c r="CU320" s="455"/>
      <c r="CV320" s="455"/>
      <c r="CW320" s="455"/>
      <c r="CX320" s="455"/>
      <c r="CY320" s="455"/>
      <c r="CZ320" s="455"/>
      <c r="DA320" s="455"/>
      <c r="DB320" s="455"/>
      <c r="DC320" s="455"/>
      <c r="DD320" s="455"/>
      <c r="DE320" s="455"/>
      <c r="DF320" s="455"/>
      <c r="DG320" s="455"/>
      <c r="DH320" s="455"/>
      <c r="DI320" s="455"/>
      <c r="DJ320" s="455"/>
      <c r="DK320" s="455"/>
      <c r="DL320" s="455"/>
      <c r="DM320" s="455"/>
      <c r="DN320" s="455"/>
      <c r="DO320" s="455"/>
      <c r="DP320" s="455"/>
      <c r="DQ320" s="455"/>
      <c r="DR320" s="455"/>
      <c r="DS320" s="455"/>
      <c r="DT320" s="455"/>
      <c r="DU320" s="455"/>
      <c r="DV320" s="455"/>
    </row>
    <row r="321" s="460" customFormat="1" ht="30" customHeight="1" spans="1:126">
      <c r="A321" s="502"/>
      <c r="B321" s="150">
        <v>2026</v>
      </c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 s="455"/>
      <c r="AW321" s="502"/>
      <c r="AX321" s="150">
        <v>2026</v>
      </c>
      <c r="AY321" s="28"/>
      <c r="AZ321" s="471"/>
      <c r="BA321" s="471"/>
      <c r="BB321" s="471"/>
      <c r="BC321" s="471"/>
      <c r="BD321" s="471"/>
      <c r="BE321" s="471"/>
      <c r="BF321" s="471"/>
      <c r="BG321" s="471"/>
      <c r="BH321" s="455"/>
      <c r="BI321" s="455"/>
      <c r="BJ321" s="455"/>
      <c r="BK321" s="455"/>
      <c r="BL321" s="455"/>
      <c r="BM321" s="455"/>
      <c r="BN321" s="455"/>
      <c r="BO321" s="455"/>
      <c r="BP321" s="455"/>
      <c r="BQ321" s="455"/>
      <c r="BR321" s="455"/>
      <c r="BS321" s="455"/>
      <c r="BT321" s="455"/>
      <c r="BU321" s="455"/>
      <c r="BV321" s="455"/>
      <c r="BW321" s="455"/>
      <c r="BX321" s="455"/>
      <c r="BY321" s="455"/>
      <c r="BZ321" s="455"/>
      <c r="CA321" s="455"/>
      <c r="CB321" s="455"/>
      <c r="CC321" s="455"/>
      <c r="CD321" s="455"/>
      <c r="CE321" s="455"/>
      <c r="CF321" s="455"/>
      <c r="CG321" s="455"/>
      <c r="CH321" s="455"/>
      <c r="CI321" s="455"/>
      <c r="CJ321" s="455"/>
      <c r="CK321" s="455"/>
      <c r="CL321" s="455"/>
      <c r="CM321" s="455"/>
      <c r="CN321" s="455"/>
      <c r="CO321" s="455"/>
      <c r="CP321" s="455"/>
      <c r="CQ321" s="455"/>
      <c r="CR321" s="455"/>
      <c r="CS321" s="455"/>
      <c r="CT321" s="455"/>
      <c r="CU321" s="455"/>
      <c r="CV321" s="455"/>
      <c r="CW321" s="455"/>
      <c r="CX321" s="455"/>
      <c r="CY321" s="455"/>
      <c r="CZ321" s="455"/>
      <c r="DA321" s="455"/>
      <c r="DB321" s="455"/>
      <c r="DC321" s="455"/>
      <c r="DD321" s="455"/>
      <c r="DE321" s="455"/>
      <c r="DF321" s="455"/>
      <c r="DG321" s="455"/>
      <c r="DH321" s="455"/>
      <c r="DI321" s="455"/>
      <c r="DJ321" s="455"/>
      <c r="DK321" s="455"/>
      <c r="DL321" s="455"/>
      <c r="DM321" s="455"/>
      <c r="DN321" s="455"/>
      <c r="DO321" s="455"/>
      <c r="DP321" s="455"/>
      <c r="DQ321" s="455"/>
      <c r="DR321" s="455"/>
      <c r="DS321" s="455"/>
      <c r="DT321" s="455"/>
      <c r="DU321" s="455"/>
      <c r="DV321" s="455"/>
    </row>
    <row r="322" s="460" customFormat="1" ht="30" customHeight="1" spans="1:126">
      <c r="A322" s="502"/>
      <c r="B322" s="117" t="s">
        <v>13</v>
      </c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 s="455"/>
      <c r="AW322" s="502"/>
      <c r="AX322" s="117" t="s">
        <v>13</v>
      </c>
      <c r="AY322" s="28"/>
      <c r="AZ322" s="471"/>
      <c r="BA322" s="471"/>
      <c r="BB322" s="471"/>
      <c r="BC322" s="471"/>
      <c r="BD322" s="471"/>
      <c r="BE322" s="471"/>
      <c r="BF322" s="471"/>
      <c r="BG322" s="471"/>
      <c r="BH322" s="455"/>
      <c r="BI322" s="455"/>
      <c r="BJ322" s="455"/>
      <c r="BK322" s="455"/>
      <c r="BL322" s="455"/>
      <c r="BM322" s="455"/>
      <c r="BN322" s="455"/>
      <c r="BO322" s="455"/>
      <c r="BP322" s="455"/>
      <c r="BQ322" s="455"/>
      <c r="BR322" s="455"/>
      <c r="BS322" s="455"/>
      <c r="BT322" s="455"/>
      <c r="BU322" s="455"/>
      <c r="BV322" s="455"/>
      <c r="BW322" s="455"/>
      <c r="BX322" s="455"/>
      <c r="BY322" s="455"/>
      <c r="BZ322" s="455"/>
      <c r="CA322" s="455"/>
      <c r="CB322" s="455"/>
      <c r="CC322" s="455"/>
      <c r="CD322" s="455"/>
      <c r="CE322" s="455"/>
      <c r="CF322" s="455"/>
      <c r="CG322" s="455"/>
      <c r="CH322" s="455"/>
      <c r="CI322" s="455"/>
      <c r="CJ322" s="455"/>
      <c r="CK322" s="455"/>
      <c r="CL322" s="455"/>
      <c r="CM322" s="455"/>
      <c r="CN322" s="455"/>
      <c r="CO322" s="455"/>
      <c r="CP322" s="455"/>
      <c r="CQ322" s="455"/>
      <c r="CR322" s="455"/>
      <c r="CS322" s="455"/>
      <c r="CT322" s="455"/>
      <c r="CU322" s="455"/>
      <c r="CV322" s="455"/>
      <c r="CW322" s="455"/>
      <c r="CX322" s="455"/>
      <c r="CY322" s="455"/>
      <c r="CZ322" s="455"/>
      <c r="DA322" s="455"/>
      <c r="DB322" s="455"/>
      <c r="DC322" s="455"/>
      <c r="DD322" s="455"/>
      <c r="DE322" s="455"/>
      <c r="DF322" s="455"/>
      <c r="DG322" s="455"/>
      <c r="DH322" s="455"/>
      <c r="DI322" s="455"/>
      <c r="DJ322" s="455"/>
      <c r="DK322" s="455"/>
      <c r="DL322" s="455"/>
      <c r="DM322" s="455"/>
      <c r="DN322" s="455"/>
      <c r="DO322" s="455"/>
      <c r="DP322" s="455"/>
      <c r="DQ322" s="455"/>
      <c r="DR322" s="455"/>
      <c r="DS322" s="455"/>
      <c r="DT322" s="455"/>
      <c r="DU322" s="455"/>
      <c r="DV322" s="455"/>
    </row>
    <row r="323" s="460" customFormat="1" ht="30" customHeight="1" spans="1:126">
      <c r="A323" s="502"/>
      <c r="B323" s="124" t="s">
        <v>14</v>
      </c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 s="455"/>
      <c r="AW323" s="502"/>
      <c r="AX323" s="124" t="s">
        <v>14</v>
      </c>
      <c r="AY323" s="28"/>
      <c r="AZ323" s="471"/>
      <c r="BA323" s="471"/>
      <c r="BB323" s="471"/>
      <c r="BC323" s="471"/>
      <c r="BD323" s="471"/>
      <c r="BE323" s="471"/>
      <c r="BF323" s="471"/>
      <c r="BG323" s="471"/>
      <c r="BH323" s="455"/>
      <c r="BI323" s="455"/>
      <c r="BJ323" s="455"/>
      <c r="BK323" s="455"/>
      <c r="BL323" s="455"/>
      <c r="BM323" s="455"/>
      <c r="BN323" s="455"/>
      <c r="BO323" s="455"/>
      <c r="BP323" s="455"/>
      <c r="BQ323" s="455"/>
      <c r="BR323" s="455"/>
      <c r="BS323" s="455"/>
      <c r="BT323" s="455"/>
      <c r="BU323" s="455"/>
      <c r="BV323" s="455"/>
      <c r="BW323" s="455"/>
      <c r="BX323" s="455"/>
      <c r="BY323" s="455"/>
      <c r="BZ323" s="455"/>
      <c r="CA323" s="455"/>
      <c r="CB323" s="455"/>
      <c r="CC323" s="455"/>
      <c r="CD323" s="455"/>
      <c r="CE323" s="455"/>
      <c r="CF323" s="455"/>
      <c r="CG323" s="455"/>
      <c r="CH323" s="455"/>
      <c r="CI323" s="455"/>
      <c r="CJ323" s="455"/>
      <c r="CK323" s="455"/>
      <c r="CL323" s="455"/>
      <c r="CM323" s="455"/>
      <c r="CN323" s="455"/>
      <c r="CO323" s="455"/>
      <c r="CP323" s="455"/>
      <c r="CQ323" s="455"/>
      <c r="CR323" s="455"/>
      <c r="CS323" s="455"/>
      <c r="CT323" s="455"/>
      <c r="CU323" s="455"/>
      <c r="CV323" s="455"/>
      <c r="CW323" s="455"/>
      <c r="CX323" s="455"/>
      <c r="CY323" s="455"/>
      <c r="CZ323" s="455"/>
      <c r="DA323" s="455"/>
      <c r="DB323" s="455"/>
      <c r="DC323" s="455"/>
      <c r="DD323" s="455"/>
      <c r="DE323" s="455"/>
      <c r="DF323" s="455"/>
      <c r="DG323" s="455"/>
      <c r="DH323" s="455"/>
      <c r="DI323" s="455"/>
      <c r="DJ323" s="455"/>
      <c r="DK323" s="455"/>
      <c r="DL323" s="455"/>
      <c r="DM323" s="455"/>
      <c r="DN323" s="455"/>
      <c r="DO323" s="455"/>
      <c r="DP323" s="455"/>
      <c r="DQ323" s="455"/>
      <c r="DR323" s="455"/>
      <c r="DS323" s="455"/>
      <c r="DT323" s="455"/>
      <c r="DU323" s="455"/>
      <c r="DV323" s="455"/>
    </row>
    <row r="324" s="460" customFormat="1" ht="30" customHeight="1" spans="1:126">
      <c r="A324" s="502"/>
      <c r="B324" s="125" t="s">
        <v>15</v>
      </c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 s="455"/>
      <c r="AW324" s="502"/>
      <c r="AX324" s="125" t="s">
        <v>15</v>
      </c>
      <c r="AY324" s="28"/>
      <c r="AZ324" s="471"/>
      <c r="BA324" s="471"/>
      <c r="BB324" s="471"/>
      <c r="BC324" s="471"/>
      <c r="BD324" s="471"/>
      <c r="BE324" s="471"/>
      <c r="BF324" s="471"/>
      <c r="BG324" s="471"/>
      <c r="BH324" s="455"/>
      <c r="BI324" s="455"/>
      <c r="BJ324" s="455"/>
      <c r="BK324" s="455"/>
      <c r="BL324" s="455"/>
      <c r="BM324" s="455"/>
      <c r="BN324" s="455"/>
      <c r="BO324" s="455"/>
      <c r="BP324" s="455"/>
      <c r="BQ324" s="455"/>
      <c r="BR324" s="455"/>
      <c r="BS324" s="455"/>
      <c r="BT324" s="455"/>
      <c r="BU324" s="455"/>
      <c r="BV324" s="455"/>
      <c r="BW324" s="455"/>
      <c r="BX324" s="455"/>
      <c r="BY324" s="455"/>
      <c r="BZ324" s="455"/>
      <c r="CA324" s="455"/>
      <c r="CB324" s="455"/>
      <c r="CC324" s="455"/>
      <c r="CD324" s="455"/>
      <c r="CE324" s="455"/>
      <c r="CF324" s="455"/>
      <c r="CG324" s="455"/>
      <c r="CH324" s="455"/>
      <c r="CI324" s="455"/>
      <c r="CJ324" s="455"/>
      <c r="CK324" s="455"/>
      <c r="CL324" s="455"/>
      <c r="CM324" s="455"/>
      <c r="CN324" s="455"/>
      <c r="CO324" s="455"/>
      <c r="CP324" s="455"/>
      <c r="CQ324" s="455"/>
      <c r="CR324" s="455"/>
      <c r="CS324" s="455"/>
      <c r="CT324" s="455"/>
      <c r="CU324" s="455"/>
      <c r="CV324" s="455"/>
      <c r="CW324" s="455"/>
      <c r="CX324" s="455"/>
      <c r="CY324" s="455"/>
      <c r="CZ324" s="455"/>
      <c r="DA324" s="455"/>
      <c r="DB324" s="455"/>
      <c r="DC324" s="455"/>
      <c r="DD324" s="455"/>
      <c r="DE324" s="455"/>
      <c r="DF324" s="455"/>
      <c r="DG324" s="455"/>
      <c r="DH324" s="455"/>
      <c r="DI324" s="455"/>
      <c r="DJ324" s="455"/>
      <c r="DK324" s="455"/>
      <c r="DL324" s="455"/>
      <c r="DM324" s="455"/>
      <c r="DN324" s="455"/>
      <c r="DO324" s="455"/>
      <c r="DP324" s="455"/>
      <c r="DQ324" s="455"/>
      <c r="DR324" s="455"/>
      <c r="DS324" s="455"/>
      <c r="DT324" s="455"/>
      <c r="DU324" s="455"/>
      <c r="DV324" s="455"/>
    </row>
    <row r="325" s="460" customFormat="1" ht="30" customHeight="1" spans="1:126">
      <c r="A325" s="502" t="s">
        <v>139</v>
      </c>
      <c r="B325" s="150">
        <v>2025</v>
      </c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 s="455"/>
      <c r="AW325" s="502" t="s">
        <v>139</v>
      </c>
      <c r="AX325" s="150">
        <v>2025</v>
      </c>
      <c r="AY325" s="28"/>
      <c r="AZ325" s="471"/>
      <c r="BA325" s="471"/>
      <c r="BB325" s="471"/>
      <c r="BC325" s="471"/>
      <c r="BD325" s="471"/>
      <c r="BE325" s="471"/>
      <c r="BF325" s="471"/>
      <c r="BG325" s="471"/>
      <c r="BH325" s="455"/>
      <c r="BI325" s="455"/>
      <c r="BJ325" s="455"/>
      <c r="BK325" s="455"/>
      <c r="BL325" s="455"/>
      <c r="BM325" s="455"/>
      <c r="BN325" s="455"/>
      <c r="BO325" s="455"/>
      <c r="BP325" s="455"/>
      <c r="BQ325" s="455"/>
      <c r="BR325" s="455"/>
      <c r="BS325" s="455"/>
      <c r="BT325" s="455"/>
      <c r="BU325" s="455"/>
      <c r="BV325" s="455"/>
      <c r="BW325" s="455"/>
      <c r="BX325" s="455"/>
      <c r="BY325" s="455"/>
      <c r="BZ325" s="455"/>
      <c r="CA325" s="455"/>
      <c r="CB325" s="455"/>
      <c r="CC325" s="455"/>
      <c r="CD325" s="455"/>
      <c r="CE325" s="455"/>
      <c r="CF325" s="455"/>
      <c r="CG325" s="455"/>
      <c r="CH325" s="455"/>
      <c r="CI325" s="455"/>
      <c r="CJ325" s="455"/>
      <c r="CK325" s="455"/>
      <c r="CL325" s="455"/>
      <c r="CM325" s="455"/>
      <c r="CN325" s="455"/>
      <c r="CO325" s="455"/>
      <c r="CP325" s="455"/>
      <c r="CQ325" s="455"/>
      <c r="CR325" s="455"/>
      <c r="CS325" s="455"/>
      <c r="CT325" s="455"/>
      <c r="CU325" s="455"/>
      <c r="CV325" s="455"/>
      <c r="CW325" s="455"/>
      <c r="CX325" s="455"/>
      <c r="CY325" s="455"/>
      <c r="CZ325" s="455"/>
      <c r="DA325" s="455"/>
      <c r="DB325" s="455"/>
      <c r="DC325" s="455"/>
      <c r="DD325" s="455"/>
      <c r="DE325" s="455"/>
      <c r="DF325" s="455"/>
      <c r="DG325" s="455"/>
      <c r="DH325" s="455"/>
      <c r="DI325" s="455"/>
      <c r="DJ325" s="455"/>
      <c r="DK325" s="455"/>
      <c r="DL325" s="455"/>
      <c r="DM325" s="455"/>
      <c r="DN325" s="455"/>
      <c r="DO325" s="455"/>
      <c r="DP325" s="455"/>
      <c r="DQ325" s="455"/>
      <c r="DR325" s="455"/>
      <c r="DS325" s="455"/>
      <c r="DT325" s="455"/>
      <c r="DU325" s="455"/>
      <c r="DV325" s="455"/>
    </row>
    <row r="326" s="460" customFormat="1" ht="30" customHeight="1" spans="1:126">
      <c r="A326" s="502"/>
      <c r="B326" s="150">
        <v>2026</v>
      </c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 s="455"/>
      <c r="AW326" s="502"/>
      <c r="AX326" s="150">
        <v>2026</v>
      </c>
      <c r="AY326" s="28"/>
      <c r="AZ326" s="471"/>
      <c r="BA326" s="471"/>
      <c r="BB326" s="471"/>
      <c r="BC326" s="471"/>
      <c r="BD326" s="471"/>
      <c r="BE326" s="471"/>
      <c r="BF326" s="471"/>
      <c r="BG326" s="471"/>
      <c r="BH326" s="455"/>
      <c r="BI326" s="455"/>
      <c r="BJ326" s="455"/>
      <c r="BK326" s="455"/>
      <c r="BL326" s="455"/>
      <c r="BM326" s="455"/>
      <c r="BN326" s="455"/>
      <c r="BO326" s="455"/>
      <c r="BP326" s="455"/>
      <c r="BQ326" s="455"/>
      <c r="BR326" s="455"/>
      <c r="BS326" s="455"/>
      <c r="BT326" s="455"/>
      <c r="BU326" s="455"/>
      <c r="BV326" s="455"/>
      <c r="BW326" s="455"/>
      <c r="BX326" s="455"/>
      <c r="BY326" s="455"/>
      <c r="BZ326" s="455"/>
      <c r="CA326" s="455"/>
      <c r="CB326" s="455"/>
      <c r="CC326" s="455"/>
      <c r="CD326" s="455"/>
      <c r="CE326" s="455"/>
      <c r="CF326" s="455"/>
      <c r="CG326" s="455"/>
      <c r="CH326" s="455"/>
      <c r="CI326" s="455"/>
      <c r="CJ326" s="455"/>
      <c r="CK326" s="455"/>
      <c r="CL326" s="455"/>
      <c r="CM326" s="455"/>
      <c r="CN326" s="455"/>
      <c r="CO326" s="455"/>
      <c r="CP326" s="455"/>
      <c r="CQ326" s="455"/>
      <c r="CR326" s="455"/>
      <c r="CS326" s="455"/>
      <c r="CT326" s="455"/>
      <c r="CU326" s="455"/>
      <c r="CV326" s="455"/>
      <c r="CW326" s="455"/>
      <c r="CX326" s="455"/>
      <c r="CY326" s="455"/>
      <c r="CZ326" s="455"/>
      <c r="DA326" s="455"/>
      <c r="DB326" s="455"/>
      <c r="DC326" s="455"/>
      <c r="DD326" s="455"/>
      <c r="DE326" s="455"/>
      <c r="DF326" s="455"/>
      <c r="DG326" s="455"/>
      <c r="DH326" s="455"/>
      <c r="DI326" s="455"/>
      <c r="DJ326" s="455"/>
      <c r="DK326" s="455"/>
      <c r="DL326" s="455"/>
      <c r="DM326" s="455"/>
      <c r="DN326" s="455"/>
      <c r="DO326" s="455"/>
      <c r="DP326" s="455"/>
      <c r="DQ326" s="455"/>
      <c r="DR326" s="455"/>
      <c r="DS326" s="455"/>
      <c r="DT326" s="455"/>
      <c r="DU326" s="455"/>
      <c r="DV326" s="455"/>
    </row>
    <row r="327" s="460" customFormat="1" ht="30" customHeight="1" spans="1:126">
      <c r="A327" s="502"/>
      <c r="B327" s="117" t="s">
        <v>13</v>
      </c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 s="455"/>
      <c r="AW327" s="502"/>
      <c r="AX327" s="117" t="s">
        <v>13</v>
      </c>
      <c r="AY327" s="28"/>
      <c r="AZ327" s="471"/>
      <c r="BA327" s="471"/>
      <c r="BB327" s="471"/>
      <c r="BC327" s="471"/>
      <c r="BD327" s="471"/>
      <c r="BE327" s="471"/>
      <c r="BF327" s="471"/>
      <c r="BG327" s="471"/>
      <c r="BH327" s="455"/>
      <c r="BI327" s="455"/>
      <c r="BJ327" s="455"/>
      <c r="BK327" s="455"/>
      <c r="BL327" s="455"/>
      <c r="BM327" s="455"/>
      <c r="BN327" s="455"/>
      <c r="BO327" s="455"/>
      <c r="BP327" s="455"/>
      <c r="BQ327" s="455"/>
      <c r="BR327" s="455"/>
      <c r="BS327" s="455"/>
      <c r="BT327" s="455"/>
      <c r="BU327" s="455"/>
      <c r="BV327" s="455"/>
      <c r="BW327" s="455"/>
      <c r="BX327" s="455"/>
      <c r="BY327" s="455"/>
      <c r="BZ327" s="455"/>
      <c r="CA327" s="455"/>
      <c r="CB327" s="455"/>
      <c r="CC327" s="455"/>
      <c r="CD327" s="455"/>
      <c r="CE327" s="455"/>
      <c r="CF327" s="455"/>
      <c r="CG327" s="455"/>
      <c r="CH327" s="455"/>
      <c r="CI327" s="455"/>
      <c r="CJ327" s="455"/>
      <c r="CK327" s="455"/>
      <c r="CL327" s="455"/>
      <c r="CM327" s="455"/>
      <c r="CN327" s="455"/>
      <c r="CO327" s="455"/>
      <c r="CP327" s="455"/>
      <c r="CQ327" s="455"/>
      <c r="CR327" s="455"/>
      <c r="CS327" s="455"/>
      <c r="CT327" s="455"/>
      <c r="CU327" s="455"/>
      <c r="CV327" s="455"/>
      <c r="CW327" s="455"/>
      <c r="CX327" s="455"/>
      <c r="CY327" s="455"/>
      <c r="CZ327" s="455"/>
      <c r="DA327" s="455"/>
      <c r="DB327" s="455"/>
      <c r="DC327" s="455"/>
      <c r="DD327" s="455"/>
      <c r="DE327" s="455"/>
      <c r="DF327" s="455"/>
      <c r="DG327" s="455"/>
      <c r="DH327" s="455"/>
      <c r="DI327" s="455"/>
      <c r="DJ327" s="455"/>
      <c r="DK327" s="455"/>
      <c r="DL327" s="455"/>
      <c r="DM327" s="455"/>
      <c r="DN327" s="455"/>
      <c r="DO327" s="455"/>
      <c r="DP327" s="455"/>
      <c r="DQ327" s="455"/>
      <c r="DR327" s="455"/>
      <c r="DS327" s="455"/>
      <c r="DT327" s="455"/>
      <c r="DU327" s="455"/>
      <c r="DV327" s="455"/>
    </row>
    <row r="328" s="460" customFormat="1" ht="30" customHeight="1" spans="1:126">
      <c r="A328" s="502"/>
      <c r="B328" s="124" t="s">
        <v>14</v>
      </c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 s="455"/>
      <c r="AW328" s="502"/>
      <c r="AX328" s="124" t="s">
        <v>14</v>
      </c>
      <c r="AY328" s="28"/>
      <c r="AZ328" s="471"/>
      <c r="BA328" s="471"/>
      <c r="BB328" s="471"/>
      <c r="BC328" s="471"/>
      <c r="BD328" s="471"/>
      <c r="BE328" s="471"/>
      <c r="BF328" s="471"/>
      <c r="BG328" s="471"/>
      <c r="BH328" s="455"/>
      <c r="BI328" s="455"/>
      <c r="BJ328" s="455"/>
      <c r="BK328" s="455"/>
      <c r="BL328" s="455"/>
      <c r="BM328" s="455"/>
      <c r="BN328" s="455"/>
      <c r="BO328" s="455"/>
      <c r="BP328" s="455"/>
      <c r="BQ328" s="455"/>
      <c r="BR328" s="455"/>
      <c r="BS328" s="455"/>
      <c r="BT328" s="455"/>
      <c r="BU328" s="455"/>
      <c r="BV328" s="455"/>
      <c r="BW328" s="455"/>
      <c r="BX328" s="455"/>
      <c r="BY328" s="455"/>
      <c r="BZ328" s="455"/>
      <c r="CA328" s="455"/>
      <c r="CB328" s="455"/>
      <c r="CC328" s="455"/>
      <c r="CD328" s="455"/>
      <c r="CE328" s="455"/>
      <c r="CF328" s="455"/>
      <c r="CG328" s="455"/>
      <c r="CH328" s="455"/>
      <c r="CI328" s="455"/>
      <c r="CJ328" s="455"/>
      <c r="CK328" s="455"/>
      <c r="CL328" s="455"/>
      <c r="CM328" s="455"/>
      <c r="CN328" s="455"/>
      <c r="CO328" s="455"/>
      <c r="CP328" s="455"/>
      <c r="CQ328" s="455"/>
      <c r="CR328" s="455"/>
      <c r="CS328" s="455"/>
      <c r="CT328" s="455"/>
      <c r="CU328" s="455"/>
      <c r="CV328" s="455"/>
      <c r="CW328" s="455"/>
      <c r="CX328" s="455"/>
      <c r="CY328" s="455"/>
      <c r="CZ328" s="455"/>
      <c r="DA328" s="455"/>
      <c r="DB328" s="455"/>
      <c r="DC328" s="455"/>
      <c r="DD328" s="455"/>
      <c r="DE328" s="455"/>
      <c r="DF328" s="455"/>
      <c r="DG328" s="455"/>
      <c r="DH328" s="455"/>
      <c r="DI328" s="455"/>
      <c r="DJ328" s="455"/>
      <c r="DK328" s="455"/>
      <c r="DL328" s="455"/>
      <c r="DM328" s="455"/>
      <c r="DN328" s="455"/>
      <c r="DO328" s="455"/>
      <c r="DP328" s="455"/>
      <c r="DQ328" s="455"/>
      <c r="DR328" s="455"/>
      <c r="DS328" s="455"/>
      <c r="DT328" s="455"/>
      <c r="DU328" s="455"/>
      <c r="DV328" s="455"/>
    </row>
    <row r="329" s="460" customFormat="1" ht="30" customHeight="1" spans="1:126">
      <c r="A329" s="502"/>
      <c r="B329" s="125" t="s">
        <v>15</v>
      </c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 s="455"/>
      <c r="AW329" s="502"/>
      <c r="AX329" s="125" t="s">
        <v>15</v>
      </c>
      <c r="AY329" s="28"/>
      <c r="AZ329" s="471"/>
      <c r="BA329" s="483"/>
      <c r="BB329" s="483"/>
      <c r="BC329" s="483"/>
      <c r="BD329" s="483"/>
      <c r="BE329" s="483"/>
      <c r="BF329" s="483"/>
      <c r="BG329" s="483"/>
      <c r="BH329" s="459"/>
      <c r="BI329" s="459"/>
      <c r="BJ329" s="459"/>
      <c r="BK329" s="455"/>
      <c r="BL329" s="455"/>
      <c r="BM329" s="455"/>
      <c r="BN329" s="455"/>
      <c r="BO329" s="455"/>
      <c r="BP329" s="455"/>
      <c r="BQ329" s="455"/>
      <c r="BR329" s="455"/>
      <c r="BS329" s="455"/>
      <c r="BT329" s="455"/>
      <c r="BU329" s="455"/>
      <c r="BV329" s="455"/>
      <c r="BW329" s="455"/>
      <c r="BX329" s="455"/>
      <c r="BY329" s="455"/>
      <c r="BZ329" s="455"/>
      <c r="CA329" s="455"/>
      <c r="CB329" s="455"/>
      <c r="CC329" s="455"/>
      <c r="CD329" s="455"/>
      <c r="CE329" s="455"/>
      <c r="CF329" s="455"/>
      <c r="CG329" s="455"/>
      <c r="CH329" s="455"/>
      <c r="CI329" s="455"/>
      <c r="CJ329" s="455"/>
      <c r="CK329" s="455"/>
      <c r="CL329" s="455"/>
      <c r="CM329" s="455"/>
      <c r="CN329" s="455"/>
      <c r="CO329" s="455"/>
      <c r="CP329" s="455"/>
      <c r="CQ329" s="455"/>
      <c r="CR329" s="455"/>
      <c r="CS329" s="455"/>
      <c r="CT329" s="455"/>
      <c r="CU329" s="455"/>
      <c r="CV329" s="455"/>
      <c r="CW329" s="455"/>
      <c r="CX329" s="455"/>
      <c r="CY329" s="455"/>
      <c r="CZ329" s="455"/>
      <c r="DA329" s="455"/>
      <c r="DB329" s="455"/>
      <c r="DC329" s="455"/>
      <c r="DD329" s="455"/>
      <c r="DE329" s="455"/>
      <c r="DF329" s="455"/>
      <c r="DG329" s="455"/>
      <c r="DH329" s="455"/>
      <c r="DI329" s="455"/>
      <c r="DJ329" s="455"/>
      <c r="DK329" s="455"/>
      <c r="DL329" s="455"/>
      <c r="DM329" s="455"/>
      <c r="DN329" s="455"/>
      <c r="DO329" s="455"/>
      <c r="DP329" s="455"/>
      <c r="DQ329" s="455"/>
      <c r="DR329" s="455"/>
      <c r="DS329" s="455"/>
      <c r="DT329" s="455"/>
      <c r="DU329" s="455"/>
      <c r="DV329" s="455"/>
    </row>
    <row r="330" s="460" customFormat="1" ht="30" customHeight="1" spans="1:126">
      <c r="A330" s="569" t="s">
        <v>140</v>
      </c>
      <c r="B330" s="150">
        <v>2025</v>
      </c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 s="455"/>
      <c r="AW330" s="569" t="s">
        <v>140</v>
      </c>
      <c r="AX330" s="150">
        <v>2025</v>
      </c>
      <c r="AY330" s="28"/>
      <c r="AZ330" s="471"/>
      <c r="BA330" s="471"/>
      <c r="BB330" s="471"/>
      <c r="BC330" s="471"/>
      <c r="BD330" s="471"/>
      <c r="BE330" s="471"/>
      <c r="BF330" s="471"/>
      <c r="BG330" s="471"/>
      <c r="BH330" s="455"/>
      <c r="BI330" s="455"/>
      <c r="BJ330" s="455"/>
      <c r="BK330" s="455"/>
      <c r="BL330" s="455"/>
      <c r="BM330" s="455"/>
      <c r="BN330" s="455"/>
      <c r="BO330" s="455"/>
      <c r="BP330" s="455"/>
      <c r="BQ330" s="455"/>
      <c r="BR330" s="455"/>
      <c r="BS330" s="455"/>
      <c r="BT330" s="455"/>
      <c r="BU330" s="455"/>
      <c r="BV330" s="455"/>
      <c r="BW330" s="455"/>
      <c r="BX330" s="455"/>
      <c r="BY330" s="455"/>
      <c r="BZ330" s="455"/>
      <c r="CA330" s="455"/>
      <c r="CB330" s="455"/>
      <c r="CC330" s="455"/>
      <c r="CD330" s="455"/>
      <c r="CE330" s="455"/>
      <c r="CF330" s="455"/>
      <c r="CG330" s="455"/>
      <c r="CH330" s="455"/>
      <c r="CI330" s="455"/>
      <c r="CJ330" s="455"/>
      <c r="CK330" s="455"/>
      <c r="CL330" s="455"/>
      <c r="CM330" s="455"/>
      <c r="CN330" s="455"/>
      <c r="CO330" s="455"/>
      <c r="CP330" s="455"/>
      <c r="CQ330" s="455"/>
      <c r="CR330" s="455"/>
      <c r="CS330" s="455"/>
      <c r="CT330" s="455"/>
      <c r="CU330" s="455"/>
      <c r="CV330" s="455"/>
      <c r="CW330" s="455"/>
      <c r="CX330" s="455"/>
      <c r="CY330" s="455"/>
      <c r="CZ330" s="455"/>
      <c r="DA330" s="455"/>
      <c r="DB330" s="455"/>
      <c r="DC330" s="455"/>
      <c r="DD330" s="455"/>
      <c r="DE330" s="455"/>
      <c r="DF330" s="455"/>
      <c r="DG330" s="455"/>
      <c r="DH330" s="455"/>
      <c r="DI330" s="455"/>
      <c r="DJ330" s="455"/>
      <c r="DK330" s="455"/>
      <c r="DL330" s="455"/>
      <c r="DM330" s="455"/>
      <c r="DN330" s="455"/>
      <c r="DO330" s="455"/>
      <c r="DP330" s="455"/>
      <c r="DQ330" s="455"/>
      <c r="DR330" s="455"/>
      <c r="DS330" s="455"/>
      <c r="DT330" s="455"/>
      <c r="DU330" s="455"/>
      <c r="DV330" s="455"/>
    </row>
    <row r="331" s="460" customFormat="1" ht="30" customHeight="1" spans="1:126">
      <c r="A331" s="570"/>
      <c r="B331" s="150">
        <v>2026</v>
      </c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 s="455"/>
      <c r="AW331" s="570"/>
      <c r="AX331" s="150">
        <v>2026</v>
      </c>
      <c r="AY331" s="28"/>
      <c r="AZ331" s="471"/>
      <c r="BA331" s="471"/>
      <c r="BB331" s="471"/>
      <c r="BC331" s="471"/>
      <c r="BD331" s="471"/>
      <c r="BE331" s="471"/>
      <c r="BF331" s="471"/>
      <c r="BG331" s="471"/>
      <c r="BH331" s="455"/>
      <c r="BI331" s="455"/>
      <c r="BJ331" s="455"/>
      <c r="BK331" s="455"/>
      <c r="BL331" s="455"/>
      <c r="BM331" s="455"/>
      <c r="BN331" s="455"/>
      <c r="BO331" s="455"/>
      <c r="BP331" s="455"/>
      <c r="BQ331" s="455"/>
      <c r="BR331" s="455"/>
      <c r="BS331" s="455"/>
      <c r="BT331" s="455"/>
      <c r="BU331" s="455"/>
      <c r="BV331" s="455"/>
      <c r="BW331" s="455"/>
      <c r="BX331" s="455"/>
      <c r="BY331" s="455"/>
      <c r="BZ331" s="455"/>
      <c r="CA331" s="455"/>
      <c r="CB331" s="455"/>
      <c r="CC331" s="455"/>
      <c r="CD331" s="455"/>
      <c r="CE331" s="455"/>
      <c r="CF331" s="455"/>
      <c r="CG331" s="455"/>
      <c r="CH331" s="455"/>
      <c r="CI331" s="455"/>
      <c r="CJ331" s="455"/>
      <c r="CK331" s="455"/>
      <c r="CL331" s="455"/>
      <c r="CM331" s="455"/>
      <c r="CN331" s="455"/>
      <c r="CO331" s="455"/>
      <c r="CP331" s="455"/>
      <c r="CQ331" s="455"/>
      <c r="CR331" s="455"/>
      <c r="CS331" s="455"/>
      <c r="CT331" s="455"/>
      <c r="CU331" s="455"/>
      <c r="CV331" s="455"/>
      <c r="CW331" s="455"/>
      <c r="CX331" s="455"/>
      <c r="CY331" s="455"/>
      <c r="CZ331" s="455"/>
      <c r="DA331" s="455"/>
      <c r="DB331" s="455"/>
      <c r="DC331" s="455"/>
      <c r="DD331" s="455"/>
      <c r="DE331" s="455"/>
      <c r="DF331" s="455"/>
      <c r="DG331" s="455"/>
      <c r="DH331" s="455"/>
      <c r="DI331" s="455"/>
      <c r="DJ331" s="455"/>
      <c r="DK331" s="455"/>
      <c r="DL331" s="455"/>
      <c r="DM331" s="455"/>
      <c r="DN331" s="455"/>
      <c r="DO331" s="455"/>
      <c r="DP331" s="455"/>
      <c r="DQ331" s="455"/>
      <c r="DR331" s="455"/>
      <c r="DS331" s="455"/>
      <c r="DT331" s="455"/>
      <c r="DU331" s="455"/>
      <c r="DV331" s="455"/>
    </row>
    <row r="332" s="460" customFormat="1" ht="30" customHeight="1" spans="1:126">
      <c r="A332" s="571" t="s">
        <v>141</v>
      </c>
      <c r="B332" s="49">
        <v>2025</v>
      </c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 s="455"/>
      <c r="AW332" s="571" t="s">
        <v>141</v>
      </c>
      <c r="AX332" s="49">
        <v>2025</v>
      </c>
      <c r="AY332" s="28"/>
      <c r="AZ332" s="471"/>
      <c r="BA332" s="471"/>
      <c r="BB332" s="471"/>
      <c r="BC332" s="471"/>
      <c r="BD332" s="471"/>
      <c r="BE332" s="471"/>
      <c r="BF332" s="471"/>
      <c r="BG332" s="471"/>
      <c r="BH332" s="455"/>
      <c r="BI332" s="455"/>
      <c r="BJ332" s="455"/>
      <c r="BK332" s="455"/>
      <c r="BL332" s="455"/>
      <c r="BM332" s="455"/>
      <c r="BN332" s="455"/>
      <c r="BO332" s="455"/>
      <c r="BP332" s="455"/>
      <c r="BQ332" s="455"/>
      <c r="BR332" s="455"/>
      <c r="BS332" s="455"/>
      <c r="BT332" s="455"/>
      <c r="BU332" s="455"/>
      <c r="BV332" s="455"/>
      <c r="BW332" s="455"/>
      <c r="BX332" s="455"/>
      <c r="BY332" s="455"/>
      <c r="BZ332" s="455"/>
      <c r="CA332" s="455"/>
      <c r="CB332" s="455"/>
      <c r="CC332" s="455"/>
      <c r="CD332" s="455"/>
      <c r="CE332" s="455"/>
      <c r="CF332" s="455"/>
      <c r="CG332" s="455"/>
      <c r="CH332" s="455"/>
      <c r="CI332" s="455"/>
      <c r="CJ332" s="455"/>
      <c r="CK332" s="455"/>
      <c r="CL332" s="455"/>
      <c r="CM332" s="455"/>
      <c r="CN332" s="455"/>
      <c r="CO332" s="455"/>
      <c r="CP332" s="455"/>
      <c r="CQ332" s="455"/>
      <c r="CR332" s="455"/>
      <c r="CS332" s="455"/>
      <c r="CT332" s="455"/>
      <c r="CU332" s="455"/>
      <c r="CV332" s="455"/>
      <c r="CW332" s="455"/>
      <c r="CX332" s="455"/>
      <c r="CY332" s="455"/>
      <c r="CZ332" s="455"/>
      <c r="DA332" s="455"/>
      <c r="DB332" s="455"/>
      <c r="DC332" s="455"/>
      <c r="DD332" s="455"/>
      <c r="DE332" s="455"/>
      <c r="DF332" s="455"/>
      <c r="DG332" s="455"/>
      <c r="DH332" s="455"/>
      <c r="DI332" s="455"/>
      <c r="DJ332" s="455"/>
      <c r="DK332" s="455"/>
      <c r="DL332" s="455"/>
      <c r="DM332" s="455"/>
      <c r="DN332" s="455"/>
      <c r="DO332" s="455"/>
      <c r="DP332" s="455"/>
      <c r="DQ332" s="455"/>
      <c r="DR332" s="455"/>
      <c r="DS332" s="455"/>
      <c r="DT332" s="455"/>
      <c r="DU332" s="455"/>
      <c r="DV332" s="455"/>
    </row>
    <row r="333" s="460" customFormat="1" ht="30" customHeight="1" spans="1:126">
      <c r="A333" s="571"/>
      <c r="B333" s="114">
        <v>2026</v>
      </c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 s="455"/>
      <c r="AW333" s="571"/>
      <c r="AX333" s="114">
        <v>2026</v>
      </c>
      <c r="AY333" s="28"/>
      <c r="AZ333" s="471"/>
      <c r="BA333" s="471"/>
      <c r="BB333" s="471"/>
      <c r="BC333" s="471"/>
      <c r="BD333" s="471"/>
      <c r="BE333" s="471"/>
      <c r="BF333" s="471"/>
      <c r="BG333" s="471"/>
      <c r="BH333" s="455"/>
      <c r="BI333" s="455"/>
      <c r="BJ333" s="455"/>
      <c r="BK333" s="455"/>
      <c r="BL333" s="455"/>
      <c r="BM333" s="455"/>
      <c r="BN333" s="455"/>
      <c r="BO333" s="455"/>
      <c r="BP333" s="455"/>
      <c r="BQ333" s="455"/>
      <c r="BR333" s="455"/>
      <c r="BS333" s="455"/>
      <c r="BT333" s="455"/>
      <c r="BU333" s="455"/>
      <c r="BV333" s="455"/>
      <c r="BW333" s="455"/>
      <c r="BX333" s="455"/>
      <c r="BY333" s="455"/>
      <c r="BZ333" s="455"/>
      <c r="CA333" s="455"/>
      <c r="CB333" s="455"/>
      <c r="CC333" s="455"/>
      <c r="CD333" s="455"/>
      <c r="CE333" s="455"/>
      <c r="CF333" s="455"/>
      <c r="CG333" s="455"/>
      <c r="CH333" s="455"/>
      <c r="CI333" s="455"/>
      <c r="CJ333" s="455"/>
      <c r="CK333" s="455"/>
      <c r="CL333" s="455"/>
      <c r="CM333" s="455"/>
      <c r="CN333" s="455"/>
      <c r="CO333" s="455"/>
      <c r="CP333" s="455"/>
      <c r="CQ333" s="455"/>
      <c r="CR333" s="455"/>
      <c r="CS333" s="455"/>
      <c r="CT333" s="455"/>
      <c r="CU333" s="455"/>
      <c r="CV333" s="455"/>
      <c r="CW333" s="455"/>
      <c r="CX333" s="455"/>
      <c r="CY333" s="455"/>
      <c r="CZ333" s="455"/>
      <c r="DA333" s="455"/>
      <c r="DB333" s="455"/>
      <c r="DC333" s="455"/>
      <c r="DD333" s="455"/>
      <c r="DE333" s="455"/>
      <c r="DF333" s="455"/>
      <c r="DG333" s="455"/>
      <c r="DH333" s="455"/>
      <c r="DI333" s="455"/>
      <c r="DJ333" s="455"/>
      <c r="DK333" s="455"/>
      <c r="DL333" s="455"/>
      <c r="DM333" s="455"/>
      <c r="DN333" s="455"/>
      <c r="DO333" s="455"/>
      <c r="DP333" s="455"/>
      <c r="DQ333" s="455"/>
      <c r="DR333" s="455"/>
      <c r="DS333" s="455"/>
      <c r="DT333" s="455"/>
      <c r="DU333" s="455"/>
      <c r="DV333" s="455"/>
    </row>
    <row r="334" s="462" customFormat="1" ht="30" customHeight="1" spans="1:126">
      <c r="A334" s="572" t="s">
        <v>142</v>
      </c>
      <c r="B334" s="252">
        <v>2026</v>
      </c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 s="459"/>
      <c r="AW334" s="572" t="s">
        <v>142</v>
      </c>
      <c r="AX334" s="252">
        <v>2026</v>
      </c>
      <c r="AY334" s="87"/>
      <c r="AZ334" s="483"/>
      <c r="BA334" s="471"/>
      <c r="BB334" s="471"/>
      <c r="BC334" s="471"/>
      <c r="BD334" s="471"/>
      <c r="BE334" s="471"/>
      <c r="BF334" s="471"/>
      <c r="BG334" s="471"/>
      <c r="BH334" s="455"/>
      <c r="BI334" s="455"/>
      <c r="BJ334" s="455"/>
      <c r="BK334" s="459"/>
      <c r="BL334" s="459"/>
      <c r="BM334" s="459"/>
      <c r="BN334" s="459"/>
      <c r="BO334" s="459"/>
      <c r="BP334" s="459"/>
      <c r="BQ334" s="459"/>
      <c r="BR334" s="459"/>
      <c r="BS334" s="459"/>
      <c r="BT334" s="459"/>
      <c r="BU334" s="459"/>
      <c r="BV334" s="459"/>
      <c r="BW334" s="459"/>
      <c r="BX334" s="459"/>
      <c r="BY334" s="459"/>
      <c r="BZ334" s="459"/>
      <c r="CA334" s="459"/>
      <c r="CB334" s="459"/>
      <c r="CC334" s="459"/>
      <c r="CD334" s="459"/>
      <c r="CE334" s="459"/>
      <c r="CF334" s="459"/>
      <c r="CG334" s="459"/>
      <c r="CH334" s="459"/>
      <c r="CI334" s="459"/>
      <c r="CJ334" s="459"/>
      <c r="CK334" s="459"/>
      <c r="CL334" s="459"/>
      <c r="CM334" s="459"/>
      <c r="CN334" s="459"/>
      <c r="CO334" s="459"/>
      <c r="CP334" s="459"/>
      <c r="CQ334" s="459"/>
      <c r="CR334" s="459"/>
      <c r="CS334" s="459"/>
      <c r="CT334" s="459"/>
      <c r="CU334" s="459"/>
      <c r="CV334" s="459"/>
      <c r="CW334" s="459"/>
      <c r="CX334" s="459"/>
      <c r="CY334" s="459"/>
      <c r="CZ334" s="459"/>
      <c r="DA334" s="459"/>
      <c r="DB334" s="459"/>
      <c r="DC334" s="459"/>
      <c r="DD334" s="459"/>
      <c r="DE334" s="459"/>
      <c r="DF334" s="459"/>
      <c r="DG334" s="459"/>
      <c r="DH334" s="459"/>
      <c r="DI334" s="459"/>
      <c r="DJ334" s="459"/>
      <c r="DK334" s="459"/>
      <c r="DL334" s="459"/>
      <c r="DM334" s="459"/>
      <c r="DN334" s="459"/>
      <c r="DO334" s="459"/>
      <c r="DP334" s="459"/>
      <c r="DQ334" s="459"/>
      <c r="DR334" s="459"/>
      <c r="DS334" s="459"/>
      <c r="DT334" s="459"/>
      <c r="DU334" s="459"/>
      <c r="DV334" s="459"/>
    </row>
    <row r="335" s="460" customFormat="1" ht="30" customHeight="1" spans="1:126">
      <c r="A335" s="571" t="s">
        <v>143</v>
      </c>
      <c r="B335" s="49">
        <v>2025</v>
      </c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 s="455"/>
      <c r="AW335" s="571" t="s">
        <v>143</v>
      </c>
      <c r="AX335" s="49">
        <v>2025</v>
      </c>
      <c r="AY335" s="28"/>
      <c r="AZ335" s="471"/>
      <c r="BA335" s="471"/>
      <c r="BB335" s="471"/>
      <c r="BC335" s="471"/>
      <c r="BD335" s="471"/>
      <c r="BE335" s="471"/>
      <c r="BF335" s="471"/>
      <c r="BG335" s="471"/>
      <c r="BH335" s="455"/>
      <c r="BI335" s="455"/>
      <c r="BJ335" s="455"/>
      <c r="BK335" s="455"/>
      <c r="BL335" s="455"/>
      <c r="BM335" s="455"/>
      <c r="BN335" s="455"/>
      <c r="BO335" s="455"/>
      <c r="BP335" s="455"/>
      <c r="BQ335" s="455"/>
      <c r="BR335" s="455"/>
      <c r="BS335" s="455"/>
      <c r="BT335" s="455"/>
      <c r="BU335" s="455"/>
      <c r="BV335" s="455"/>
      <c r="BW335" s="455"/>
      <c r="BX335" s="455"/>
      <c r="BY335" s="455"/>
      <c r="BZ335" s="455"/>
      <c r="CA335" s="455"/>
      <c r="CB335" s="455"/>
      <c r="CC335" s="455"/>
      <c r="CD335" s="455"/>
      <c r="CE335" s="455"/>
      <c r="CF335" s="455"/>
      <c r="CG335" s="455"/>
      <c r="CH335" s="455"/>
      <c r="CI335" s="455"/>
      <c r="CJ335" s="455"/>
      <c r="CK335" s="455"/>
      <c r="CL335" s="455"/>
      <c r="CM335" s="455"/>
      <c r="CN335" s="455"/>
      <c r="CO335" s="455"/>
      <c r="CP335" s="455"/>
      <c r="CQ335" s="455"/>
      <c r="CR335" s="455"/>
      <c r="CS335" s="455"/>
      <c r="CT335" s="455"/>
      <c r="CU335" s="455"/>
      <c r="CV335" s="455"/>
      <c r="CW335" s="455"/>
      <c r="CX335" s="455"/>
      <c r="CY335" s="455"/>
      <c r="CZ335" s="455"/>
      <c r="DA335" s="455"/>
      <c r="DB335" s="455"/>
      <c r="DC335" s="455"/>
      <c r="DD335" s="455"/>
      <c r="DE335" s="455"/>
      <c r="DF335" s="455"/>
      <c r="DG335" s="455"/>
      <c r="DH335" s="455"/>
      <c r="DI335" s="455"/>
      <c r="DJ335" s="455"/>
      <c r="DK335" s="455"/>
      <c r="DL335" s="455"/>
      <c r="DM335" s="455"/>
      <c r="DN335" s="455"/>
      <c r="DO335" s="455"/>
      <c r="DP335" s="455"/>
      <c r="DQ335" s="455"/>
      <c r="DR335" s="455"/>
      <c r="DS335" s="455"/>
      <c r="DT335" s="455"/>
      <c r="DU335" s="455"/>
      <c r="DV335" s="455"/>
    </row>
    <row r="336" s="460" customFormat="1" ht="30" customHeight="1" spans="1:126">
      <c r="A336" s="571"/>
      <c r="B336" s="114">
        <v>2026</v>
      </c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 s="455"/>
      <c r="AW336" s="571"/>
      <c r="AX336" s="114">
        <v>2026</v>
      </c>
      <c r="AY336" s="28"/>
      <c r="AZ336" s="471"/>
      <c r="BA336" s="471"/>
      <c r="BB336" s="471"/>
      <c r="BC336" s="471"/>
      <c r="BD336" s="471"/>
      <c r="BE336" s="471"/>
      <c r="BF336" s="471"/>
      <c r="BG336" s="471"/>
      <c r="BH336" s="455"/>
      <c r="BI336" s="455"/>
      <c r="BJ336" s="455"/>
      <c r="BK336" s="455"/>
      <c r="BL336" s="455"/>
      <c r="BM336" s="455"/>
      <c r="BN336" s="455"/>
      <c r="BO336" s="455"/>
      <c r="BP336" s="455"/>
      <c r="BQ336" s="455"/>
      <c r="BR336" s="455"/>
      <c r="BS336" s="455"/>
      <c r="BT336" s="455"/>
      <c r="BU336" s="455"/>
      <c r="BV336" s="455"/>
      <c r="BW336" s="455"/>
      <c r="BX336" s="455"/>
      <c r="BY336" s="455"/>
      <c r="BZ336" s="455"/>
      <c r="CA336" s="455"/>
      <c r="CB336" s="455"/>
      <c r="CC336" s="455"/>
      <c r="CD336" s="455"/>
      <c r="CE336" s="455"/>
      <c r="CF336" s="455"/>
      <c r="CG336" s="455"/>
      <c r="CH336" s="455"/>
      <c r="CI336" s="455"/>
      <c r="CJ336" s="455"/>
      <c r="CK336" s="455"/>
      <c r="CL336" s="455"/>
      <c r="CM336" s="455"/>
      <c r="CN336" s="455"/>
      <c r="CO336" s="455"/>
      <c r="CP336" s="455"/>
      <c r="CQ336" s="455"/>
      <c r="CR336" s="455"/>
      <c r="CS336" s="455"/>
      <c r="CT336" s="455"/>
      <c r="CU336" s="455"/>
      <c r="CV336" s="455"/>
      <c r="CW336" s="455"/>
      <c r="CX336" s="455"/>
      <c r="CY336" s="455"/>
      <c r="CZ336" s="455"/>
      <c r="DA336" s="455"/>
      <c r="DB336" s="455"/>
      <c r="DC336" s="455"/>
      <c r="DD336" s="455"/>
      <c r="DE336" s="455"/>
      <c r="DF336" s="455"/>
      <c r="DG336" s="455"/>
      <c r="DH336" s="455"/>
      <c r="DI336" s="455"/>
      <c r="DJ336" s="455"/>
      <c r="DK336" s="455"/>
      <c r="DL336" s="455"/>
      <c r="DM336" s="455"/>
      <c r="DN336" s="455"/>
      <c r="DO336" s="455"/>
      <c r="DP336" s="455"/>
      <c r="DQ336" s="455"/>
      <c r="DR336" s="455"/>
      <c r="DS336" s="455"/>
      <c r="DT336" s="455"/>
      <c r="DU336" s="455"/>
      <c r="DV336" s="455"/>
    </row>
    <row r="337" s="460" customFormat="1" ht="30" customHeight="1" spans="1:136">
      <c r="A337" s="571" t="s">
        <v>144</v>
      </c>
      <c r="B337" s="150">
        <v>2025</v>
      </c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 s="455"/>
      <c r="AW337" s="571" t="s">
        <v>144</v>
      </c>
      <c r="AX337" s="150">
        <v>2025</v>
      </c>
      <c r="AY337" s="28"/>
      <c r="AZ337" s="471"/>
      <c r="BA337" s="471"/>
      <c r="BB337" s="471"/>
      <c r="BC337" s="471"/>
      <c r="BD337" s="471"/>
      <c r="BE337" s="471"/>
      <c r="BF337" s="471"/>
      <c r="BG337" s="471"/>
      <c r="BH337" s="455"/>
      <c r="BI337" s="455"/>
      <c r="BJ337" s="455"/>
      <c r="BK337" s="455"/>
      <c r="BL337" s="455"/>
      <c r="BM337" s="455"/>
      <c r="BN337" s="455"/>
      <c r="BO337" s="455"/>
      <c r="BP337" s="455"/>
      <c r="BQ337" s="455"/>
      <c r="BR337" s="455"/>
      <c r="BS337" s="455"/>
      <c r="BT337" s="455"/>
      <c r="BU337" s="455"/>
      <c r="BV337" s="455"/>
      <c r="BW337" s="455"/>
      <c r="BX337" s="455"/>
      <c r="BY337" s="455"/>
      <c r="BZ337" s="455"/>
      <c r="CA337" s="455"/>
      <c r="CB337" s="455"/>
      <c r="CC337" s="455"/>
      <c r="CD337" s="455"/>
      <c r="CE337" s="455"/>
      <c r="CF337" s="455"/>
      <c r="CG337" s="455"/>
      <c r="CH337" s="455"/>
      <c r="CI337" s="455"/>
      <c r="CJ337" s="455"/>
      <c r="CK337" s="455"/>
      <c r="CL337" s="455"/>
      <c r="CM337" s="455"/>
      <c r="CN337" s="455"/>
      <c r="CO337" s="455"/>
      <c r="CP337" s="455"/>
      <c r="CQ337" s="455"/>
      <c r="CR337" s="455"/>
      <c r="CS337" s="455"/>
      <c r="CT337" s="455"/>
      <c r="CU337" s="455"/>
      <c r="CV337" s="455"/>
      <c r="CW337" s="455"/>
      <c r="CX337" s="455"/>
      <c r="CY337" s="455"/>
      <c r="CZ337" s="455"/>
      <c r="DA337" s="455"/>
      <c r="DB337" s="455"/>
      <c r="DC337" s="455"/>
      <c r="DD337" s="455"/>
      <c r="DE337" s="455"/>
      <c r="DF337" s="455"/>
      <c r="DG337" s="455"/>
      <c r="DH337" s="455"/>
      <c r="DI337" s="455"/>
      <c r="DJ337" s="455"/>
      <c r="DK337" s="455"/>
      <c r="DL337" s="455"/>
      <c r="DM337" s="455"/>
      <c r="DN337" s="455"/>
      <c r="DO337" s="455"/>
      <c r="DP337" s="455"/>
      <c r="DQ337" s="455"/>
      <c r="DR337" s="455"/>
      <c r="DS337" s="455"/>
      <c r="DT337" s="455"/>
      <c r="DU337" s="455"/>
      <c r="DV337" s="455"/>
    </row>
    <row r="338" s="460" customFormat="1" ht="30" customHeight="1" spans="1:136">
      <c r="A338" s="573"/>
      <c r="B338" s="150">
        <v>2026</v>
      </c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 s="455"/>
      <c r="AW338" s="573"/>
      <c r="AX338" s="150">
        <v>2026</v>
      </c>
      <c r="AY338" s="28"/>
      <c r="AZ338" s="471"/>
      <c r="BA338" s="555"/>
      <c r="BB338" s="555"/>
      <c r="BC338" s="555"/>
      <c r="BD338" s="555"/>
      <c r="BE338" s="555"/>
      <c r="BF338" s="555"/>
      <c r="BG338" s="555"/>
      <c r="BH338" s="504"/>
      <c r="BI338" s="504"/>
      <c r="BJ338" s="504"/>
      <c r="BK338" s="455"/>
      <c r="BL338" s="455"/>
      <c r="BM338" s="455"/>
      <c r="BN338" s="455"/>
      <c r="BO338" s="455"/>
      <c r="BP338" s="455"/>
      <c r="BQ338" s="455"/>
      <c r="BR338" s="455"/>
      <c r="BS338" s="455"/>
      <c r="BT338" s="455"/>
      <c r="BU338" s="455"/>
      <c r="BV338" s="455"/>
      <c r="BW338" s="455"/>
      <c r="BX338" s="455"/>
      <c r="BY338" s="455"/>
      <c r="BZ338" s="455"/>
      <c r="CA338" s="455"/>
      <c r="CB338" s="455"/>
      <c r="CC338" s="455"/>
      <c r="CD338" s="455"/>
      <c r="CE338" s="455"/>
      <c r="CF338" s="455"/>
      <c r="CG338" s="455"/>
      <c r="CH338" s="455"/>
      <c r="CI338" s="455"/>
      <c r="CJ338" s="455"/>
      <c r="CK338" s="455"/>
      <c r="CL338" s="455"/>
      <c r="CM338" s="455"/>
      <c r="CN338" s="455"/>
      <c r="CO338" s="455"/>
      <c r="CP338" s="455"/>
      <c r="CQ338" s="455"/>
      <c r="CR338" s="455"/>
      <c r="CS338" s="455"/>
      <c r="CT338" s="455"/>
      <c r="CU338" s="455"/>
      <c r="CV338" s="455"/>
      <c r="CW338" s="455"/>
      <c r="CX338" s="455"/>
      <c r="CY338" s="455"/>
      <c r="CZ338" s="455"/>
      <c r="DA338" s="455"/>
      <c r="DB338" s="455"/>
      <c r="DC338" s="455"/>
      <c r="DD338" s="455"/>
      <c r="DE338" s="455"/>
      <c r="DF338" s="455"/>
      <c r="DG338" s="455"/>
      <c r="DH338" s="455"/>
      <c r="DI338" s="455"/>
      <c r="DJ338" s="455"/>
      <c r="DK338" s="455"/>
      <c r="DL338" s="455"/>
      <c r="DM338" s="455"/>
      <c r="DN338" s="455"/>
      <c r="DO338" s="455"/>
      <c r="DP338" s="455"/>
      <c r="DQ338" s="455"/>
      <c r="DR338" s="455"/>
      <c r="DS338" s="455"/>
      <c r="DT338" s="455"/>
      <c r="DU338" s="455"/>
      <c r="DV338" s="455"/>
    </row>
    <row r="339" s="460" customFormat="1" ht="30" customHeight="1" spans="1:136">
      <c r="A339" s="571" t="s">
        <v>145</v>
      </c>
      <c r="B339" s="255">
        <v>2026</v>
      </c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 s="455"/>
      <c r="AW339" s="571" t="s">
        <v>145</v>
      </c>
      <c r="AX339" s="255">
        <v>2026</v>
      </c>
      <c r="AY339" s="28"/>
      <c r="AZ339" s="471"/>
      <c r="BA339" s="471"/>
      <c r="BB339" s="471"/>
      <c r="BC339" s="471"/>
      <c r="BD339" s="471"/>
      <c r="BE339" s="471"/>
      <c r="BF339" s="471"/>
      <c r="BG339" s="471"/>
      <c r="BH339" s="455"/>
      <c r="BI339" s="455"/>
      <c r="BJ339" s="455"/>
      <c r="BK339" s="455"/>
      <c r="BL339" s="455"/>
      <c r="BM339" s="455"/>
      <c r="BN339" s="455"/>
      <c r="BO339" s="455"/>
      <c r="BP339" s="455"/>
      <c r="BQ339" s="455"/>
      <c r="BR339" s="455"/>
      <c r="BS339" s="455"/>
      <c r="BT339" s="455"/>
      <c r="BU339" s="455"/>
      <c r="BV339" s="455"/>
      <c r="BW339" s="455"/>
      <c r="BX339" s="455"/>
      <c r="BY339" s="455"/>
      <c r="BZ339" s="455"/>
      <c r="CA339" s="455"/>
      <c r="CB339" s="455"/>
      <c r="CC339" s="455"/>
      <c r="CD339" s="455"/>
      <c r="CE339" s="455"/>
      <c r="CF339" s="455"/>
      <c r="CG339" s="455"/>
      <c r="CH339" s="455"/>
      <c r="CI339" s="455"/>
      <c r="CJ339" s="455"/>
      <c r="CK339" s="455"/>
      <c r="CL339" s="455"/>
      <c r="CM339" s="455"/>
      <c r="CN339" s="455"/>
      <c r="CO339" s="455"/>
      <c r="CP339" s="455"/>
      <c r="CQ339" s="455"/>
      <c r="CR339" s="455"/>
      <c r="CS339" s="455"/>
      <c r="CT339" s="455"/>
      <c r="CU339" s="455"/>
      <c r="CV339" s="455"/>
      <c r="CW339" s="455"/>
      <c r="CX339" s="455"/>
      <c r="CY339" s="455"/>
      <c r="CZ339" s="455"/>
      <c r="DA339" s="455"/>
      <c r="DB339" s="455"/>
      <c r="DC339" s="455"/>
      <c r="DD339" s="455"/>
      <c r="DE339" s="455"/>
      <c r="DF339" s="455"/>
      <c r="DG339" s="455"/>
      <c r="DH339" s="455"/>
      <c r="DI339" s="455"/>
      <c r="DJ339" s="455"/>
      <c r="DK339" s="455"/>
      <c r="DL339" s="455"/>
      <c r="DM339" s="455"/>
      <c r="DN339" s="455"/>
      <c r="DO339" s="455"/>
      <c r="DP339" s="455"/>
      <c r="DQ339" s="455"/>
      <c r="DR339" s="455"/>
      <c r="DS339" s="455"/>
      <c r="DT339" s="455"/>
      <c r="DU339" s="455"/>
      <c r="DV339" s="455"/>
    </row>
    <row r="340" s="460" customFormat="1" ht="30" customHeight="1" spans="1:136">
      <c r="A340" s="569"/>
      <c r="B340" s="255">
        <v>2026</v>
      </c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 s="455"/>
      <c r="AW340" s="569"/>
      <c r="AX340" s="255">
        <v>2026</v>
      </c>
      <c r="AY340" s="28"/>
      <c r="AZ340" s="471"/>
      <c r="BA340" s="471"/>
      <c r="BB340" s="471"/>
      <c r="BC340" s="471"/>
      <c r="BD340" s="471"/>
      <c r="BE340" s="471"/>
      <c r="BF340" s="471"/>
      <c r="BG340" s="471"/>
      <c r="BH340" s="455"/>
      <c r="BI340" s="455"/>
      <c r="BJ340" s="455"/>
      <c r="BK340" s="455"/>
      <c r="BL340" s="455"/>
      <c r="BM340" s="455"/>
      <c r="BN340" s="455"/>
      <c r="BO340" s="455"/>
      <c r="BP340" s="455"/>
      <c r="BQ340" s="455"/>
      <c r="BR340" s="455"/>
      <c r="BS340" s="455"/>
      <c r="BT340" s="455"/>
      <c r="BU340" s="455"/>
      <c r="BV340" s="455"/>
      <c r="BW340" s="455"/>
      <c r="BX340" s="455"/>
      <c r="BY340" s="455"/>
      <c r="BZ340" s="455"/>
      <c r="CA340" s="455"/>
      <c r="CB340" s="455"/>
      <c r="CC340" s="455"/>
      <c r="CD340" s="455"/>
      <c r="CE340" s="455"/>
      <c r="CF340" s="455"/>
      <c r="CG340" s="455"/>
      <c r="CH340" s="455"/>
      <c r="CI340" s="455"/>
      <c r="CJ340" s="455"/>
      <c r="CK340" s="455"/>
      <c r="CL340" s="455"/>
      <c r="CM340" s="455"/>
      <c r="CN340" s="455"/>
      <c r="CO340" s="455"/>
      <c r="CP340" s="455"/>
      <c r="CQ340" s="455"/>
      <c r="CR340" s="455"/>
      <c r="CS340" s="455"/>
      <c r="CT340" s="455"/>
      <c r="CU340" s="455"/>
      <c r="CV340" s="455"/>
      <c r="CW340" s="455"/>
      <c r="CX340" s="455"/>
      <c r="CY340" s="455"/>
      <c r="CZ340" s="455"/>
      <c r="DA340" s="455"/>
      <c r="DB340" s="455"/>
      <c r="DC340" s="455"/>
      <c r="DD340" s="455"/>
      <c r="DE340" s="455"/>
      <c r="DF340" s="455"/>
      <c r="DG340" s="455"/>
      <c r="DH340" s="455"/>
      <c r="DI340" s="455"/>
      <c r="DJ340" s="455"/>
      <c r="DK340" s="455"/>
      <c r="DL340" s="455"/>
      <c r="DM340" s="455"/>
      <c r="DN340" s="455"/>
      <c r="DO340" s="455"/>
      <c r="DP340" s="455"/>
      <c r="DQ340" s="455"/>
      <c r="DR340" s="455"/>
      <c r="DS340" s="455"/>
      <c r="DT340" s="455"/>
      <c r="DU340" s="455"/>
      <c r="DV340" s="455"/>
    </row>
    <row r="341" s="457" customFormat="1" ht="30" customHeight="1" spans="1:136">
      <c r="A341" s="489" t="s">
        <v>146</v>
      </c>
      <c r="B341" s="109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 s="110"/>
      <c r="AW341" s="489" t="s">
        <v>146</v>
      </c>
      <c r="AX341" s="109"/>
      <c r="AY341" s="110"/>
      <c r="AZ341" s="471"/>
      <c r="BA341" s="555"/>
      <c r="BB341" s="555"/>
      <c r="BC341" s="555"/>
      <c r="BD341" s="555"/>
      <c r="BE341" s="555"/>
      <c r="BF341" s="555"/>
      <c r="BG341" s="555"/>
      <c r="BH341" s="504"/>
      <c r="BI341" s="504"/>
      <c r="BJ341" s="504"/>
      <c r="BK341" s="455"/>
      <c r="BL341" s="455"/>
      <c r="BM341" s="455"/>
      <c r="BN341" s="455"/>
      <c r="BO341" s="455"/>
      <c r="BP341" s="455"/>
      <c r="BQ341" s="455"/>
      <c r="BR341" s="455"/>
      <c r="BS341" s="455"/>
      <c r="BT341" s="455"/>
      <c r="BU341" s="455"/>
      <c r="BV341" s="455"/>
      <c r="BW341" s="455"/>
      <c r="BX341" s="455"/>
      <c r="BY341" s="455"/>
      <c r="BZ341" s="455"/>
      <c r="CA341" s="455"/>
      <c r="CB341" s="455"/>
      <c r="CC341" s="455"/>
      <c r="CD341" s="455"/>
      <c r="CE341" s="455"/>
      <c r="CF341" s="455"/>
      <c r="CG341" s="455"/>
      <c r="CH341" s="455"/>
      <c r="CI341" s="455"/>
      <c r="CJ341" s="455"/>
      <c r="CK341" s="455"/>
      <c r="CL341" s="455"/>
      <c r="CM341" s="455"/>
      <c r="CN341" s="455"/>
      <c r="CO341" s="455"/>
      <c r="CP341" s="455"/>
      <c r="CQ341" s="455"/>
      <c r="CR341" s="455"/>
      <c r="CS341" s="455"/>
      <c r="CT341" s="455"/>
      <c r="CU341" s="455"/>
      <c r="CV341" s="455"/>
      <c r="CW341" s="455"/>
      <c r="CX341" s="455"/>
      <c r="CY341" s="455"/>
      <c r="CZ341" s="455"/>
      <c r="DA341" s="455"/>
      <c r="DB341" s="455"/>
      <c r="DC341" s="455"/>
      <c r="DD341" s="455"/>
      <c r="DE341" s="455"/>
      <c r="DF341" s="455"/>
      <c r="DG341" s="455"/>
      <c r="DH341" s="455"/>
      <c r="DI341" s="455"/>
      <c r="DJ341" s="455"/>
      <c r="DK341" s="455"/>
      <c r="DL341" s="455"/>
      <c r="DM341" s="455"/>
      <c r="DN341" s="455"/>
      <c r="DO341" s="455"/>
      <c r="DP341" s="455"/>
      <c r="DQ341" s="455"/>
      <c r="DR341" s="455"/>
      <c r="DS341" s="455"/>
      <c r="DT341" s="455"/>
      <c r="DU341" s="455"/>
      <c r="DV341" s="455"/>
      <c r="DW341" s="455"/>
      <c r="DX341" s="455"/>
      <c r="DY341" s="455"/>
      <c r="DZ341" s="455"/>
      <c r="EA341" s="455"/>
      <c r="EB341" s="455"/>
      <c r="EC341" s="455"/>
      <c r="ED341" s="455"/>
      <c r="EE341" s="455"/>
      <c r="EF341" s="455"/>
    </row>
    <row r="342" s="463" customFormat="1" ht="30" customHeight="1" spans="1:136">
      <c r="A342" s="574" t="s">
        <v>10</v>
      </c>
      <c r="B342" s="49">
        <v>2025</v>
      </c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 s="455"/>
      <c r="AW342" s="574" t="s">
        <v>10</v>
      </c>
      <c r="AX342" s="49">
        <v>2025</v>
      </c>
      <c r="AY342" s="28"/>
      <c r="AZ342" s="471"/>
      <c r="BA342" s="471"/>
      <c r="BB342" s="471"/>
      <c r="BC342" s="471"/>
      <c r="BD342" s="471"/>
      <c r="BE342" s="471"/>
      <c r="BF342" s="471"/>
      <c r="BG342" s="471"/>
      <c r="BH342" s="455"/>
      <c r="BI342" s="455"/>
      <c r="BJ342" s="455"/>
      <c r="BK342" s="455"/>
      <c r="BL342" s="455"/>
      <c r="BM342" s="455"/>
      <c r="BN342" s="455"/>
      <c r="BO342" s="455"/>
      <c r="BP342" s="455"/>
      <c r="BQ342" s="455"/>
      <c r="BR342" s="455"/>
      <c r="BS342" s="455"/>
      <c r="BT342" s="455"/>
      <c r="BU342" s="455"/>
      <c r="BV342" s="455"/>
      <c r="BW342" s="455"/>
      <c r="BX342" s="455"/>
      <c r="BY342" s="455"/>
      <c r="BZ342" s="455"/>
      <c r="CA342" s="455"/>
      <c r="CB342" s="455"/>
      <c r="CC342" s="455"/>
      <c r="CD342" s="455"/>
      <c r="CE342" s="455"/>
      <c r="CF342" s="455"/>
      <c r="CG342" s="455"/>
      <c r="CH342" s="455"/>
      <c r="CI342" s="455"/>
      <c r="CJ342" s="455"/>
      <c r="CK342" s="455"/>
      <c r="CL342" s="455"/>
      <c r="CM342" s="455"/>
      <c r="CN342" s="455"/>
      <c r="CO342" s="455"/>
      <c r="CP342" s="455"/>
      <c r="CQ342" s="455"/>
      <c r="CR342" s="455"/>
      <c r="CS342" s="455"/>
      <c r="CT342" s="455"/>
      <c r="CU342" s="455"/>
      <c r="CV342" s="455"/>
      <c r="CW342" s="455"/>
      <c r="CX342" s="455"/>
      <c r="CY342" s="455"/>
      <c r="CZ342" s="455"/>
      <c r="DA342" s="455"/>
      <c r="DB342" s="455"/>
      <c r="DC342" s="455"/>
      <c r="DD342" s="455"/>
      <c r="DE342" s="455"/>
      <c r="DF342" s="455"/>
      <c r="DG342" s="455"/>
      <c r="DH342" s="455"/>
      <c r="DI342" s="455"/>
      <c r="DJ342" s="455"/>
      <c r="DK342" s="455"/>
      <c r="DL342" s="455"/>
      <c r="DM342" s="455"/>
      <c r="DN342" s="455"/>
      <c r="DO342" s="455"/>
      <c r="DP342" s="455"/>
      <c r="DQ342" s="455"/>
      <c r="DR342" s="455"/>
      <c r="DS342" s="455"/>
      <c r="DT342" s="455"/>
      <c r="DU342" s="455"/>
      <c r="DV342" s="455"/>
      <c r="DW342" s="455"/>
      <c r="DX342" s="455"/>
      <c r="DY342" s="455"/>
      <c r="DZ342" s="455"/>
      <c r="EA342" s="455"/>
      <c r="EB342" s="455"/>
      <c r="EC342" s="455"/>
      <c r="ED342" s="455"/>
      <c r="EE342" s="455"/>
      <c r="EF342" s="455"/>
    </row>
    <row r="343" s="464" customFormat="1" ht="30" customHeight="1" spans="1:136">
      <c r="A343" s="575"/>
      <c r="B343" s="266">
        <v>2026</v>
      </c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 s="504"/>
      <c r="AW343" s="575"/>
      <c r="AX343" s="266">
        <v>2026</v>
      </c>
      <c r="AY343" s="28"/>
      <c r="AZ343" s="555"/>
      <c r="BA343" s="471"/>
      <c r="BB343" s="471"/>
      <c r="BC343" s="471"/>
      <c r="BD343" s="471"/>
      <c r="BE343" s="471"/>
      <c r="BF343" s="471"/>
      <c r="BG343" s="471"/>
      <c r="BH343" s="455"/>
      <c r="BI343" s="455"/>
      <c r="BJ343" s="455"/>
      <c r="BK343" s="504"/>
      <c r="BL343" s="504"/>
      <c r="BM343" s="504"/>
      <c r="BN343" s="504"/>
      <c r="BO343" s="504"/>
      <c r="BP343" s="504"/>
      <c r="BQ343" s="504"/>
      <c r="BR343" s="504"/>
      <c r="BS343" s="504"/>
      <c r="BT343" s="504"/>
      <c r="BU343" s="504"/>
      <c r="BV343" s="504"/>
      <c r="BW343" s="504"/>
      <c r="BX343" s="504"/>
      <c r="BY343" s="504"/>
      <c r="BZ343" s="504"/>
      <c r="CA343" s="504"/>
      <c r="CB343" s="504"/>
      <c r="CC343" s="504"/>
      <c r="CD343" s="504"/>
      <c r="CE343" s="504"/>
      <c r="CF343" s="504"/>
      <c r="CG343" s="504"/>
      <c r="CH343" s="504"/>
      <c r="CI343" s="504"/>
      <c r="CJ343" s="504"/>
      <c r="CK343" s="504"/>
      <c r="CL343" s="504"/>
      <c r="CM343" s="504"/>
      <c r="CN343" s="504"/>
      <c r="CO343" s="504"/>
      <c r="CP343" s="504"/>
      <c r="CQ343" s="504"/>
      <c r="CR343" s="504"/>
      <c r="CS343" s="504"/>
      <c r="CT343" s="504"/>
      <c r="CU343" s="504"/>
      <c r="CV343" s="504"/>
      <c r="CW343" s="504"/>
      <c r="CX343" s="504"/>
      <c r="CY343" s="504"/>
      <c r="CZ343" s="504"/>
      <c r="DA343" s="504"/>
      <c r="DB343" s="504"/>
      <c r="DC343" s="504"/>
      <c r="DD343" s="504"/>
      <c r="DE343" s="504"/>
      <c r="DF343" s="504"/>
      <c r="DG343" s="504"/>
      <c r="DH343" s="504"/>
      <c r="DI343" s="504"/>
      <c r="DJ343" s="504"/>
      <c r="DK343" s="504"/>
      <c r="DL343" s="504"/>
      <c r="DM343" s="504"/>
      <c r="DN343" s="504"/>
      <c r="DO343" s="504"/>
      <c r="DP343" s="504"/>
      <c r="DQ343" s="504"/>
      <c r="DR343" s="504"/>
      <c r="DS343" s="504"/>
      <c r="DT343" s="504"/>
      <c r="DU343" s="504"/>
      <c r="DV343" s="504"/>
      <c r="DW343" s="504"/>
      <c r="DX343" s="504"/>
      <c r="DY343" s="504"/>
      <c r="DZ343" s="504"/>
      <c r="EA343" s="504"/>
      <c r="EB343" s="504"/>
      <c r="EC343" s="504"/>
      <c r="ED343" s="504"/>
      <c r="EE343" s="504"/>
      <c r="EF343" s="504"/>
    </row>
    <row r="344" s="463" customFormat="1" ht="30" customHeight="1" spans="1:136">
      <c r="A344" s="574"/>
      <c r="B344" s="56" t="s">
        <v>11</v>
      </c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 s="455"/>
      <c r="AW344" s="574"/>
      <c r="AX344" s="56" t="s">
        <v>11</v>
      </c>
      <c r="AY344" s="28"/>
      <c r="AZ344" s="471"/>
      <c r="BA344" s="471"/>
      <c r="BB344" s="471"/>
      <c r="BC344" s="471"/>
      <c r="BD344" s="471"/>
      <c r="BE344" s="471"/>
      <c r="BF344" s="471"/>
      <c r="BG344" s="471"/>
      <c r="BH344" s="455"/>
      <c r="BI344" s="455"/>
      <c r="BJ344" s="455"/>
      <c r="BK344" s="455"/>
      <c r="BL344" s="455"/>
      <c r="BM344" s="455"/>
      <c r="BN344" s="455"/>
      <c r="BO344" s="455"/>
      <c r="BP344" s="455"/>
      <c r="BQ344" s="455"/>
      <c r="BR344" s="455"/>
      <c r="BS344" s="455"/>
      <c r="BT344" s="455"/>
      <c r="BU344" s="455"/>
      <c r="BV344" s="455"/>
      <c r="BW344" s="455"/>
      <c r="BX344" s="455"/>
      <c r="BY344" s="455"/>
      <c r="BZ344" s="455"/>
      <c r="CA344" s="455"/>
      <c r="CB344" s="455"/>
      <c r="CC344" s="455"/>
      <c r="CD344" s="455"/>
      <c r="CE344" s="455"/>
      <c r="CF344" s="455"/>
      <c r="CG344" s="455"/>
      <c r="CH344" s="455"/>
      <c r="CI344" s="455"/>
      <c r="CJ344" s="455"/>
      <c r="CK344" s="455"/>
      <c r="CL344" s="455"/>
      <c r="CM344" s="455"/>
      <c r="CN344" s="455"/>
      <c r="CO344" s="455"/>
      <c r="CP344" s="455"/>
      <c r="CQ344" s="455"/>
      <c r="CR344" s="455"/>
      <c r="CS344" s="455"/>
      <c r="CT344" s="455"/>
      <c r="CU344" s="455"/>
      <c r="CV344" s="455"/>
      <c r="CW344" s="455"/>
      <c r="CX344" s="455"/>
      <c r="CY344" s="455"/>
      <c r="CZ344" s="455"/>
      <c r="DA344" s="455"/>
      <c r="DB344" s="455"/>
      <c r="DC344" s="455"/>
      <c r="DD344" s="455"/>
      <c r="DE344" s="455"/>
      <c r="DF344" s="455"/>
      <c r="DG344" s="455"/>
      <c r="DH344" s="455"/>
      <c r="DI344" s="455"/>
      <c r="DJ344" s="455"/>
      <c r="DK344" s="455"/>
      <c r="DL344" s="455"/>
      <c r="DM344" s="455"/>
      <c r="DN344" s="455"/>
      <c r="DO344" s="455"/>
      <c r="DP344" s="455"/>
      <c r="DQ344" s="455"/>
      <c r="DR344" s="455"/>
      <c r="DS344" s="455"/>
      <c r="DT344" s="455"/>
      <c r="DU344" s="455"/>
      <c r="DV344" s="455"/>
      <c r="DW344" s="455"/>
      <c r="DX344" s="455"/>
      <c r="DY344" s="455"/>
      <c r="DZ344" s="455"/>
      <c r="EA344" s="455"/>
      <c r="EB344" s="455"/>
      <c r="EC344" s="455"/>
      <c r="ED344" s="455"/>
      <c r="EE344" s="455"/>
      <c r="EF344" s="455"/>
    </row>
    <row r="345" s="463" customFormat="1" ht="30" customHeight="1" spans="1:136">
      <c r="A345" s="576" t="s">
        <v>147</v>
      </c>
      <c r="B345" s="49">
        <v>2025</v>
      </c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 s="455"/>
      <c r="AW345" s="576" t="s">
        <v>147</v>
      </c>
      <c r="AX345" s="49">
        <v>2025</v>
      </c>
      <c r="AY345" s="28"/>
      <c r="AZ345" s="471"/>
      <c r="BA345" s="471"/>
      <c r="BB345" s="471"/>
      <c r="BC345" s="471"/>
      <c r="BD345" s="471"/>
      <c r="BE345" s="471"/>
      <c r="BF345" s="471"/>
      <c r="BG345" s="471"/>
      <c r="BH345" s="455"/>
      <c r="BI345" s="455"/>
      <c r="BJ345" s="455"/>
      <c r="BK345" s="455"/>
      <c r="BL345" s="455"/>
      <c r="BM345" s="455"/>
      <c r="BN345" s="455"/>
      <c r="BO345" s="455"/>
      <c r="BP345" s="455"/>
      <c r="BQ345" s="455"/>
      <c r="BR345" s="455"/>
      <c r="BS345" s="455"/>
      <c r="BT345" s="455"/>
      <c r="BU345" s="455"/>
      <c r="BV345" s="455"/>
      <c r="BW345" s="455"/>
      <c r="BX345" s="455"/>
      <c r="BY345" s="455"/>
      <c r="BZ345" s="455"/>
      <c r="CA345" s="455"/>
      <c r="CB345" s="455"/>
      <c r="CC345" s="455"/>
      <c r="CD345" s="455"/>
      <c r="CE345" s="455"/>
      <c r="CF345" s="455"/>
      <c r="CG345" s="455"/>
      <c r="CH345" s="455"/>
      <c r="CI345" s="455"/>
      <c r="CJ345" s="455"/>
      <c r="CK345" s="455"/>
      <c r="CL345" s="455"/>
      <c r="CM345" s="455"/>
      <c r="CN345" s="455"/>
      <c r="CO345" s="455"/>
      <c r="CP345" s="455"/>
      <c r="CQ345" s="455"/>
      <c r="CR345" s="455"/>
      <c r="CS345" s="455"/>
      <c r="CT345" s="455"/>
      <c r="CU345" s="455"/>
      <c r="CV345" s="455"/>
      <c r="CW345" s="455"/>
      <c r="CX345" s="455"/>
      <c r="CY345" s="455"/>
      <c r="CZ345" s="455"/>
      <c r="DA345" s="455"/>
      <c r="DB345" s="455"/>
      <c r="DC345" s="455"/>
      <c r="DD345" s="455"/>
      <c r="DE345" s="455"/>
      <c r="DF345" s="455"/>
      <c r="DG345" s="455"/>
      <c r="DH345" s="455"/>
      <c r="DI345" s="455"/>
      <c r="DJ345" s="455"/>
      <c r="DK345" s="455"/>
      <c r="DL345" s="455"/>
      <c r="DM345" s="455"/>
      <c r="DN345" s="455"/>
      <c r="DO345" s="455"/>
      <c r="DP345" s="455"/>
      <c r="DQ345" s="455"/>
      <c r="DR345" s="455"/>
      <c r="DS345" s="455"/>
      <c r="DT345" s="455"/>
      <c r="DU345" s="455"/>
      <c r="DV345" s="455"/>
      <c r="DW345" s="455"/>
      <c r="DX345" s="455"/>
      <c r="DY345" s="455"/>
      <c r="DZ345" s="455"/>
      <c r="EA345" s="455"/>
      <c r="EB345" s="455"/>
      <c r="EC345" s="455"/>
      <c r="ED345" s="455"/>
      <c r="EE345" s="455"/>
      <c r="EF345" s="455"/>
    </row>
    <row r="346" s="464" customFormat="1" ht="30" customHeight="1" spans="1:136">
      <c r="A346" s="577"/>
      <c r="B346" s="266">
        <v>2026</v>
      </c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>
        <v>0</v>
      </c>
      <c r="R346" s="28">
        <v>0</v>
      </c>
      <c r="S346" s="28">
        <v>0</v>
      </c>
      <c r="T346" s="28">
        <v>0</v>
      </c>
      <c r="U346" s="28">
        <v>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2240</v>
      </c>
      <c r="AB346" s="28">
        <v>6409</v>
      </c>
      <c r="AC346" s="28">
        <v>6561</v>
      </c>
      <c r="AD346" s="28"/>
      <c r="AE346" s="28"/>
      <c r="AF346" s="28"/>
      <c r="AG346" s="28"/>
      <c r="AH346" s="28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 s="504"/>
      <c r="AW346" s="577"/>
      <c r="AX346" s="266">
        <v>2026</v>
      </c>
      <c r="AY346" s="28">
        <f>BC178</f>
        <v>6561</v>
      </c>
      <c r="AZ346" s="555"/>
      <c r="BA346" s="555"/>
      <c r="BB346" s="555"/>
      <c r="BC346" s="555"/>
      <c r="BD346" s="555"/>
      <c r="BE346" s="555"/>
      <c r="BF346" s="555"/>
      <c r="BG346" s="555"/>
      <c r="BH346" s="504"/>
      <c r="BI346" s="504"/>
      <c r="BJ346" s="504"/>
      <c r="BK346" s="504"/>
      <c r="BL346" s="504"/>
      <c r="BM346" s="504"/>
      <c r="BN346" s="504"/>
      <c r="BO346" s="504"/>
      <c r="BP346" s="504"/>
      <c r="BQ346" s="504"/>
      <c r="BR346" s="504"/>
      <c r="BS346" s="504"/>
      <c r="BT346" s="504"/>
      <c r="BU346" s="504"/>
      <c r="BV346" s="504"/>
      <c r="BW346" s="504"/>
      <c r="BX346" s="504"/>
      <c r="BY346" s="504"/>
      <c r="BZ346" s="504"/>
      <c r="CA346" s="504"/>
      <c r="CB346" s="504"/>
      <c r="CC346" s="504"/>
      <c r="CD346" s="504"/>
      <c r="CE346" s="504"/>
      <c r="CF346" s="504"/>
      <c r="CG346" s="504"/>
      <c r="CH346" s="504"/>
      <c r="CI346" s="504"/>
      <c r="CJ346" s="504"/>
      <c r="CK346" s="504"/>
      <c r="CL346" s="504"/>
      <c r="CM346" s="504"/>
      <c r="CN346" s="504"/>
      <c r="CO346" s="504"/>
      <c r="CP346" s="504"/>
      <c r="CQ346" s="504"/>
      <c r="CR346" s="504"/>
      <c r="CS346" s="504"/>
      <c r="CT346" s="504"/>
      <c r="CU346" s="504"/>
      <c r="CV346" s="504"/>
      <c r="CW346" s="504"/>
      <c r="CX346" s="504"/>
      <c r="CY346" s="504"/>
      <c r="CZ346" s="504"/>
      <c r="DA346" s="504"/>
      <c r="DB346" s="504"/>
      <c r="DC346" s="504"/>
      <c r="DD346" s="504"/>
      <c r="DE346" s="504"/>
      <c r="DF346" s="504"/>
      <c r="DG346" s="504"/>
      <c r="DH346" s="504"/>
      <c r="DI346" s="504"/>
      <c r="DJ346" s="504"/>
      <c r="DK346" s="504"/>
      <c r="DL346" s="504"/>
      <c r="DM346" s="504"/>
      <c r="DN346" s="504"/>
      <c r="DO346" s="504"/>
      <c r="DP346" s="504"/>
      <c r="DQ346" s="504"/>
      <c r="DR346" s="504"/>
      <c r="DS346" s="504"/>
      <c r="DT346" s="504"/>
      <c r="DU346" s="504"/>
      <c r="DV346" s="504"/>
      <c r="DW346" s="504"/>
      <c r="DX346" s="504"/>
      <c r="DY346" s="504"/>
      <c r="DZ346" s="504"/>
      <c r="EA346" s="504"/>
      <c r="EB346" s="504"/>
      <c r="EC346" s="504"/>
      <c r="ED346" s="504"/>
      <c r="EE346" s="504"/>
      <c r="EF346" s="504"/>
    </row>
    <row r="347" s="463" customFormat="1" ht="30" customHeight="1" spans="1:136">
      <c r="A347" s="576"/>
      <c r="B347" s="199" t="s">
        <v>13</v>
      </c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 s="455"/>
      <c r="AW347" s="576"/>
      <c r="AX347" s="199" t="s">
        <v>13</v>
      </c>
      <c r="AY347" s="28"/>
      <c r="AZ347" s="471"/>
      <c r="BA347" s="471"/>
      <c r="BB347" s="471"/>
      <c r="BC347" s="471"/>
      <c r="BD347" s="471"/>
      <c r="BE347" s="471"/>
      <c r="BF347" s="471"/>
      <c r="BG347" s="471"/>
      <c r="BH347" s="455"/>
      <c r="BI347" s="455"/>
      <c r="BJ347" s="455"/>
      <c r="BK347" s="455"/>
      <c r="BL347" s="455"/>
      <c r="BM347" s="455"/>
      <c r="BN347" s="455"/>
      <c r="BO347" s="455"/>
      <c r="BP347" s="455"/>
      <c r="BQ347" s="455"/>
      <c r="BR347" s="455"/>
      <c r="BS347" s="455"/>
      <c r="BT347" s="455"/>
      <c r="BU347" s="455"/>
      <c r="BV347" s="455"/>
      <c r="BW347" s="455"/>
      <c r="BX347" s="455"/>
      <c r="BY347" s="455"/>
      <c r="BZ347" s="455"/>
      <c r="CA347" s="455"/>
      <c r="CB347" s="455"/>
      <c r="CC347" s="455"/>
      <c r="CD347" s="455"/>
      <c r="CE347" s="455"/>
      <c r="CF347" s="455"/>
      <c r="CG347" s="455"/>
      <c r="CH347" s="455"/>
      <c r="CI347" s="455"/>
      <c r="CJ347" s="455"/>
      <c r="CK347" s="455"/>
      <c r="CL347" s="455"/>
      <c r="CM347" s="455"/>
      <c r="CN347" s="455"/>
      <c r="CO347" s="455"/>
      <c r="CP347" s="455"/>
      <c r="CQ347" s="455"/>
      <c r="CR347" s="455"/>
      <c r="CS347" s="455"/>
      <c r="CT347" s="455"/>
      <c r="CU347" s="455"/>
      <c r="CV347" s="455"/>
      <c r="CW347" s="455"/>
      <c r="CX347" s="455"/>
      <c r="CY347" s="455"/>
      <c r="CZ347" s="455"/>
      <c r="DA347" s="455"/>
      <c r="DB347" s="455"/>
      <c r="DC347" s="455"/>
      <c r="DD347" s="455"/>
      <c r="DE347" s="455"/>
      <c r="DF347" s="455"/>
      <c r="DG347" s="455"/>
      <c r="DH347" s="455"/>
      <c r="DI347" s="455"/>
      <c r="DJ347" s="455"/>
      <c r="DK347" s="455"/>
      <c r="DL347" s="455"/>
      <c r="DM347" s="455"/>
      <c r="DN347" s="455"/>
      <c r="DO347" s="455"/>
      <c r="DP347" s="455"/>
      <c r="DQ347" s="455"/>
      <c r="DR347" s="455"/>
      <c r="DS347" s="455"/>
      <c r="DT347" s="455"/>
      <c r="DU347" s="455"/>
      <c r="DV347" s="455"/>
      <c r="DW347" s="455"/>
      <c r="DX347" s="455"/>
      <c r="DY347" s="455"/>
      <c r="DZ347" s="455"/>
      <c r="EA347" s="455"/>
      <c r="EB347" s="455"/>
      <c r="EC347" s="455"/>
      <c r="ED347" s="455"/>
      <c r="EE347" s="455"/>
      <c r="EF347" s="455"/>
    </row>
    <row r="348" s="463" customFormat="1" ht="30" customHeight="1" spans="1:136">
      <c r="A348" s="576"/>
      <c r="B348" s="272" t="s">
        <v>14</v>
      </c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 s="455"/>
      <c r="AW348" s="576"/>
      <c r="AX348" s="272" t="s">
        <v>14</v>
      </c>
      <c r="AY348" s="28"/>
      <c r="AZ348" s="471"/>
      <c r="BA348" s="471"/>
      <c r="BB348" s="471"/>
      <c r="BC348" s="471"/>
      <c r="BD348" s="471"/>
      <c r="BE348" s="471"/>
      <c r="BF348" s="471"/>
      <c r="BG348" s="471"/>
      <c r="BH348" s="455"/>
      <c r="BI348" s="455"/>
      <c r="BJ348" s="455"/>
      <c r="BK348" s="455"/>
      <c r="BL348" s="455"/>
      <c r="BM348" s="455"/>
      <c r="BN348" s="455"/>
      <c r="BO348" s="455"/>
      <c r="BP348" s="455"/>
      <c r="BQ348" s="455"/>
      <c r="BR348" s="455"/>
      <c r="BS348" s="455"/>
      <c r="BT348" s="455"/>
      <c r="BU348" s="455"/>
      <c r="BV348" s="455"/>
      <c r="BW348" s="455"/>
      <c r="BX348" s="455"/>
      <c r="BY348" s="455"/>
      <c r="BZ348" s="455"/>
      <c r="CA348" s="455"/>
      <c r="CB348" s="455"/>
      <c r="CC348" s="455"/>
      <c r="CD348" s="455"/>
      <c r="CE348" s="455"/>
      <c r="CF348" s="455"/>
      <c r="CG348" s="455"/>
      <c r="CH348" s="455"/>
      <c r="CI348" s="455"/>
      <c r="CJ348" s="455"/>
      <c r="CK348" s="455"/>
      <c r="CL348" s="455"/>
      <c r="CM348" s="455"/>
      <c r="CN348" s="455"/>
      <c r="CO348" s="455"/>
      <c r="CP348" s="455"/>
      <c r="CQ348" s="455"/>
      <c r="CR348" s="455"/>
      <c r="CS348" s="455"/>
      <c r="CT348" s="455"/>
      <c r="CU348" s="455"/>
      <c r="CV348" s="455"/>
      <c r="CW348" s="455"/>
      <c r="CX348" s="455"/>
      <c r="CY348" s="455"/>
      <c r="CZ348" s="455"/>
      <c r="DA348" s="455"/>
      <c r="DB348" s="455"/>
      <c r="DC348" s="455"/>
      <c r="DD348" s="455"/>
      <c r="DE348" s="455"/>
      <c r="DF348" s="455"/>
      <c r="DG348" s="455"/>
      <c r="DH348" s="455"/>
      <c r="DI348" s="455"/>
      <c r="DJ348" s="455"/>
      <c r="DK348" s="455"/>
      <c r="DL348" s="455"/>
      <c r="DM348" s="455"/>
      <c r="DN348" s="455"/>
      <c r="DO348" s="455"/>
      <c r="DP348" s="455"/>
      <c r="DQ348" s="455"/>
      <c r="DR348" s="455"/>
      <c r="DS348" s="455"/>
      <c r="DT348" s="455"/>
      <c r="DU348" s="455"/>
      <c r="DV348" s="455"/>
      <c r="DW348" s="455"/>
      <c r="DX348" s="455"/>
      <c r="DY348" s="455"/>
      <c r="DZ348" s="455"/>
      <c r="EA348" s="455"/>
      <c r="EB348" s="455"/>
      <c r="EC348" s="455"/>
      <c r="ED348" s="455"/>
      <c r="EE348" s="455"/>
      <c r="EF348" s="455"/>
    </row>
    <row r="349" s="463" customFormat="1" ht="30" customHeight="1" spans="1:136">
      <c r="A349" s="576"/>
      <c r="B349" s="273" t="s">
        <v>15</v>
      </c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 s="455"/>
      <c r="AW349" s="576"/>
      <c r="AX349" s="273" t="s">
        <v>15</v>
      </c>
      <c r="AY349" s="28"/>
      <c r="AZ349" s="471"/>
      <c r="BA349" s="471"/>
      <c r="BB349" s="471"/>
      <c r="BC349" s="471"/>
      <c r="BD349" s="471"/>
      <c r="BE349" s="471"/>
      <c r="BF349" s="471"/>
      <c r="BG349" s="471"/>
      <c r="BH349" s="455"/>
      <c r="BI349" s="455"/>
      <c r="BJ349" s="455"/>
      <c r="BK349" s="455"/>
      <c r="BL349" s="455"/>
      <c r="BM349" s="455"/>
      <c r="BN349" s="455"/>
      <c r="BO349" s="455"/>
      <c r="BP349" s="455"/>
      <c r="BQ349" s="455"/>
      <c r="BR349" s="455"/>
      <c r="BS349" s="455"/>
      <c r="BT349" s="455"/>
      <c r="BU349" s="455"/>
      <c r="BV349" s="455"/>
      <c r="BW349" s="455"/>
      <c r="BX349" s="455"/>
      <c r="BY349" s="455"/>
      <c r="BZ349" s="455"/>
      <c r="CA349" s="455"/>
      <c r="CB349" s="455"/>
      <c r="CC349" s="455"/>
      <c r="CD349" s="455"/>
      <c r="CE349" s="455"/>
      <c r="CF349" s="455"/>
      <c r="CG349" s="455"/>
      <c r="CH349" s="455"/>
      <c r="CI349" s="455"/>
      <c r="CJ349" s="455"/>
      <c r="CK349" s="455"/>
      <c r="CL349" s="455"/>
      <c r="CM349" s="455"/>
      <c r="CN349" s="455"/>
      <c r="CO349" s="455"/>
      <c r="CP349" s="455"/>
      <c r="CQ349" s="455"/>
      <c r="CR349" s="455"/>
      <c r="CS349" s="455"/>
      <c r="CT349" s="455"/>
      <c r="CU349" s="455"/>
      <c r="CV349" s="455"/>
      <c r="CW349" s="455"/>
      <c r="CX349" s="455"/>
      <c r="CY349" s="455"/>
      <c r="CZ349" s="455"/>
      <c r="DA349" s="455"/>
      <c r="DB349" s="455"/>
      <c r="DC349" s="455"/>
      <c r="DD349" s="455"/>
      <c r="DE349" s="455"/>
      <c r="DF349" s="455"/>
      <c r="DG349" s="455"/>
      <c r="DH349" s="455"/>
      <c r="DI349" s="455"/>
      <c r="DJ349" s="455"/>
      <c r="DK349" s="455"/>
      <c r="DL349" s="455"/>
      <c r="DM349" s="455"/>
      <c r="DN349" s="455"/>
      <c r="DO349" s="455"/>
      <c r="DP349" s="455"/>
      <c r="DQ349" s="455"/>
      <c r="DR349" s="455"/>
      <c r="DS349" s="455"/>
      <c r="DT349" s="455"/>
      <c r="DU349" s="455"/>
      <c r="DV349" s="455"/>
      <c r="DW349" s="455"/>
      <c r="DX349" s="455"/>
      <c r="DY349" s="455"/>
      <c r="DZ349" s="455"/>
      <c r="EA349" s="455"/>
      <c r="EB349" s="455"/>
      <c r="EC349" s="455"/>
      <c r="ED349" s="455"/>
      <c r="EE349" s="455"/>
      <c r="EF349" s="455"/>
    </row>
    <row r="350" s="463" customFormat="1" ht="30" customHeight="1" spans="1:136">
      <c r="A350" s="576" t="s">
        <v>148</v>
      </c>
      <c r="B350" s="49">
        <v>2025</v>
      </c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 s="455"/>
      <c r="AW350" s="576" t="s">
        <v>148</v>
      </c>
      <c r="AX350" s="49">
        <v>2025</v>
      </c>
      <c r="AY350" s="28"/>
      <c r="AZ350" s="471"/>
      <c r="BA350"/>
      <c r="BB350"/>
      <c r="BC350"/>
      <c r="BD350"/>
      <c r="BE350"/>
      <c r="BF350"/>
      <c r="BG350"/>
      <c r="BH350"/>
      <c r="BI350"/>
      <c r="BJ350"/>
      <c r="BK350" s="455"/>
      <c r="BL350" s="455"/>
      <c r="BM350" s="455"/>
      <c r="BN350" s="455"/>
      <c r="BO350" s="455"/>
      <c r="BP350" s="455"/>
      <c r="BQ350" s="455"/>
      <c r="BR350" s="455"/>
      <c r="BS350" s="455"/>
      <c r="BT350" s="455"/>
      <c r="BU350" s="455"/>
      <c r="BV350" s="455"/>
      <c r="BW350" s="455"/>
      <c r="BX350" s="455"/>
      <c r="BY350" s="455"/>
      <c r="BZ350" s="455"/>
      <c r="CA350" s="455"/>
      <c r="CB350" s="455"/>
      <c r="CC350" s="455"/>
      <c r="CD350" s="455"/>
      <c r="CE350" s="455"/>
      <c r="CF350" s="455"/>
      <c r="CG350" s="455"/>
      <c r="CH350" s="455"/>
      <c r="CI350" s="455"/>
      <c r="CJ350" s="455"/>
      <c r="CK350" s="455"/>
      <c r="CL350" s="455"/>
      <c r="CM350" s="455"/>
      <c r="CN350" s="455"/>
      <c r="CO350" s="455"/>
      <c r="CP350" s="455"/>
      <c r="CQ350" s="455"/>
      <c r="CR350" s="455"/>
      <c r="CS350" s="455"/>
      <c r="CT350" s="455"/>
      <c r="CU350" s="455"/>
      <c r="CV350" s="455"/>
      <c r="CW350" s="455"/>
      <c r="CX350" s="455"/>
      <c r="CY350" s="455"/>
      <c r="CZ350" s="455"/>
      <c r="DA350" s="455"/>
      <c r="DB350" s="455"/>
      <c r="DC350" s="455"/>
      <c r="DD350" s="455"/>
      <c r="DE350" s="455"/>
      <c r="DF350" s="455"/>
      <c r="DG350" s="455"/>
      <c r="DH350" s="455"/>
      <c r="DI350" s="455"/>
      <c r="DJ350" s="455"/>
      <c r="DK350" s="455"/>
      <c r="DL350" s="455"/>
      <c r="DM350" s="455"/>
      <c r="DN350" s="455"/>
      <c r="DO350" s="455"/>
      <c r="DP350" s="455"/>
      <c r="DQ350" s="455"/>
      <c r="DR350" s="455"/>
      <c r="DS350" s="455"/>
      <c r="DT350" s="455"/>
      <c r="DU350" s="455"/>
      <c r="DV350" s="455"/>
      <c r="DW350" s="455"/>
      <c r="DX350" s="455"/>
      <c r="DY350" s="455"/>
      <c r="DZ350" s="455"/>
      <c r="EA350" s="455"/>
      <c r="EB350" s="455"/>
      <c r="EC350" s="455"/>
      <c r="ED350" s="455"/>
      <c r="EE350" s="455"/>
      <c r="EF350" s="455"/>
    </row>
    <row r="351" s="464" customFormat="1" ht="30" customHeight="1" spans="1:136">
      <c r="A351" s="577"/>
      <c r="B351" s="266">
        <v>2026</v>
      </c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>
        <v>0</v>
      </c>
      <c r="R351" s="28">
        <v>0</v>
      </c>
      <c r="S351" s="28">
        <v>0</v>
      </c>
      <c r="T351" s="28">
        <v>0</v>
      </c>
      <c r="U351" s="28">
        <v>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216</v>
      </c>
      <c r="AB351" s="28">
        <v>340</v>
      </c>
      <c r="AC351" s="28">
        <v>379</v>
      </c>
      <c r="AD351" s="28"/>
      <c r="AE351" s="28"/>
      <c r="AF351" s="28"/>
      <c r="AG351" s="28"/>
      <c r="AH351" s="28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 s="504"/>
      <c r="AW351" s="577"/>
      <c r="AX351" s="266">
        <v>2026</v>
      </c>
      <c r="AY351" s="28">
        <f>BG192</f>
        <v>379</v>
      </c>
      <c r="AZ351" s="555"/>
      <c r="BA351"/>
      <c r="BB351"/>
      <c r="BC351"/>
      <c r="BD351"/>
      <c r="BE351"/>
      <c r="BF351"/>
      <c r="BG351"/>
      <c r="BH351"/>
      <c r="BI351"/>
      <c r="BJ351"/>
      <c r="BK351" s="504"/>
      <c r="BL351" s="504"/>
      <c r="BM351" s="504"/>
      <c r="BN351" s="504"/>
      <c r="BO351" s="504"/>
      <c r="BP351" s="504"/>
      <c r="BQ351" s="504"/>
      <c r="BR351" s="504"/>
      <c r="BS351" s="504"/>
      <c r="BT351" s="504"/>
      <c r="BU351" s="504"/>
      <c r="BV351" s="504"/>
      <c r="BW351" s="504"/>
      <c r="BX351" s="504"/>
      <c r="BY351" s="504"/>
      <c r="BZ351" s="504"/>
      <c r="CA351" s="504"/>
      <c r="CB351" s="504"/>
      <c r="CC351" s="504"/>
      <c r="CD351" s="504"/>
      <c r="CE351" s="504"/>
      <c r="CF351" s="504"/>
      <c r="CG351" s="504"/>
      <c r="CH351" s="504"/>
      <c r="CI351" s="504"/>
      <c r="CJ351" s="504"/>
      <c r="CK351" s="504"/>
      <c r="CL351" s="504"/>
      <c r="CM351" s="504"/>
      <c r="CN351" s="504"/>
      <c r="CO351" s="504"/>
      <c r="CP351" s="504"/>
      <c r="CQ351" s="504"/>
      <c r="CR351" s="504"/>
      <c r="CS351" s="504"/>
      <c r="CT351" s="504"/>
      <c r="CU351" s="504"/>
      <c r="CV351" s="504"/>
      <c r="CW351" s="504"/>
      <c r="CX351" s="504"/>
      <c r="CY351" s="504"/>
      <c r="CZ351" s="504"/>
      <c r="DA351" s="504"/>
      <c r="DB351" s="504"/>
      <c r="DC351" s="504"/>
      <c r="DD351" s="504"/>
      <c r="DE351" s="504"/>
      <c r="DF351" s="504"/>
      <c r="DG351" s="504"/>
      <c r="DH351" s="504"/>
      <c r="DI351" s="504"/>
      <c r="DJ351" s="504"/>
      <c r="DK351" s="504"/>
      <c r="DL351" s="504"/>
      <c r="DM351" s="504"/>
      <c r="DN351" s="504"/>
      <c r="DO351" s="504"/>
      <c r="DP351" s="504"/>
      <c r="DQ351" s="504"/>
      <c r="DR351" s="504"/>
      <c r="DS351" s="504"/>
      <c r="DT351" s="504"/>
      <c r="DU351" s="504"/>
      <c r="DV351" s="504"/>
      <c r="DW351" s="504"/>
      <c r="DX351" s="504"/>
      <c r="DY351" s="504"/>
      <c r="DZ351" s="504"/>
      <c r="EA351" s="504"/>
      <c r="EB351" s="504"/>
      <c r="EC351" s="504"/>
      <c r="ED351" s="504"/>
      <c r="EE351" s="504"/>
      <c r="EF351" s="504"/>
    </row>
    <row r="352" s="463" customFormat="1" ht="30" customHeight="1" spans="1:136">
      <c r="A352" s="576"/>
      <c r="B352" s="199" t="s">
        <v>13</v>
      </c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 s="455"/>
      <c r="AW352" s="576"/>
      <c r="AX352" s="199" t="s">
        <v>13</v>
      </c>
      <c r="AY352" s="28"/>
      <c r="AZ352" s="471"/>
      <c r="BA352"/>
      <c r="BB352"/>
      <c r="BC352"/>
      <c r="BD352"/>
      <c r="BE352"/>
      <c r="BF352"/>
      <c r="BG352"/>
      <c r="BH352"/>
      <c r="BI352"/>
      <c r="BJ352"/>
      <c r="BK352" s="455"/>
      <c r="BL352" s="455"/>
      <c r="BM352" s="455"/>
      <c r="BN352" s="455"/>
      <c r="BO352" s="455"/>
      <c r="BP352" s="455"/>
      <c r="BQ352" s="455"/>
      <c r="BR352" s="455"/>
      <c r="BS352" s="455"/>
      <c r="BT352" s="455"/>
      <c r="BU352" s="455"/>
      <c r="BV352" s="455"/>
      <c r="BW352" s="455"/>
      <c r="BX352" s="455"/>
      <c r="BY352" s="455"/>
      <c r="BZ352" s="455"/>
      <c r="CA352" s="455"/>
      <c r="CB352" s="455"/>
      <c r="CC352" s="455"/>
      <c r="CD352" s="455"/>
      <c r="CE352" s="455"/>
      <c r="CF352" s="455"/>
      <c r="CG352" s="455"/>
      <c r="CH352" s="455"/>
      <c r="CI352" s="455"/>
      <c r="CJ352" s="455"/>
      <c r="CK352" s="455"/>
      <c r="CL352" s="455"/>
      <c r="CM352" s="455"/>
      <c r="CN352" s="455"/>
      <c r="CO352" s="455"/>
      <c r="CP352" s="455"/>
      <c r="CQ352" s="455"/>
      <c r="CR352" s="455"/>
      <c r="CS352" s="455"/>
      <c r="CT352" s="455"/>
      <c r="CU352" s="455"/>
      <c r="CV352" s="455"/>
      <c r="CW352" s="455"/>
      <c r="CX352" s="455"/>
      <c r="CY352" s="455"/>
      <c r="CZ352" s="455"/>
      <c r="DA352" s="455"/>
      <c r="DB352" s="455"/>
      <c r="DC352" s="455"/>
      <c r="DD352" s="455"/>
      <c r="DE352" s="455"/>
      <c r="DF352" s="455"/>
      <c r="DG352" s="455"/>
      <c r="DH352" s="455"/>
      <c r="DI352" s="455"/>
      <c r="DJ352" s="455"/>
      <c r="DK352" s="455"/>
      <c r="DL352" s="455"/>
      <c r="DM352" s="455"/>
      <c r="DN352" s="455"/>
      <c r="DO352" s="455"/>
      <c r="DP352" s="455"/>
      <c r="DQ352" s="455"/>
      <c r="DR352" s="455"/>
      <c r="DS352" s="455"/>
      <c r="DT352" s="455"/>
      <c r="DU352" s="455"/>
      <c r="DV352" s="455"/>
      <c r="DW352" s="455"/>
      <c r="DX352" s="455"/>
      <c r="DY352" s="455"/>
      <c r="DZ352" s="455"/>
      <c r="EA352" s="455"/>
      <c r="EB352" s="455"/>
      <c r="EC352" s="455"/>
      <c r="ED352" s="455"/>
      <c r="EE352" s="455"/>
      <c r="EF352" s="455"/>
    </row>
    <row r="353" s="463" customFormat="1" ht="30" customHeight="1" spans="1:136">
      <c r="A353" s="576"/>
      <c r="B353" s="272" t="s">
        <v>14</v>
      </c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 s="455"/>
      <c r="AW353" s="576"/>
      <c r="AX353" s="272" t="s">
        <v>14</v>
      </c>
      <c r="AY353" s="28"/>
      <c r="AZ353" s="471"/>
      <c r="BA353"/>
      <c r="BB353"/>
      <c r="BC353"/>
      <c r="BD353"/>
      <c r="BE353"/>
      <c r="BF353"/>
      <c r="BG353"/>
      <c r="BH353"/>
      <c r="BI353"/>
      <c r="BJ353"/>
      <c r="BK353" s="455"/>
      <c r="BL353" s="455"/>
      <c r="BM353" s="455"/>
      <c r="BN353" s="455"/>
      <c r="BO353" s="455"/>
      <c r="BP353" s="455"/>
      <c r="BQ353" s="455"/>
      <c r="BR353" s="455"/>
      <c r="BS353" s="455"/>
      <c r="BT353" s="455"/>
      <c r="BU353" s="455"/>
      <c r="BV353" s="455"/>
      <c r="BW353" s="455"/>
      <c r="BX353" s="455"/>
      <c r="BY353" s="455"/>
      <c r="BZ353" s="455"/>
      <c r="CA353" s="455"/>
      <c r="CB353" s="455"/>
      <c r="CC353" s="455"/>
      <c r="CD353" s="455"/>
      <c r="CE353" s="455"/>
      <c r="CF353" s="455"/>
      <c r="CG353" s="455"/>
      <c r="CH353" s="455"/>
      <c r="CI353" s="455"/>
      <c r="CJ353" s="455"/>
      <c r="CK353" s="455"/>
      <c r="CL353" s="455"/>
      <c r="CM353" s="455"/>
      <c r="CN353" s="455"/>
      <c r="CO353" s="455"/>
      <c r="CP353" s="455"/>
      <c r="CQ353" s="455"/>
      <c r="CR353" s="455"/>
      <c r="CS353" s="455"/>
      <c r="CT353" s="455"/>
      <c r="CU353" s="455"/>
      <c r="CV353" s="455"/>
      <c r="CW353" s="455"/>
      <c r="CX353" s="455"/>
      <c r="CY353" s="455"/>
      <c r="CZ353" s="455"/>
      <c r="DA353" s="455"/>
      <c r="DB353" s="455"/>
      <c r="DC353" s="455"/>
      <c r="DD353" s="455"/>
      <c r="DE353" s="455"/>
      <c r="DF353" s="455"/>
      <c r="DG353" s="455"/>
      <c r="DH353" s="455"/>
      <c r="DI353" s="455"/>
      <c r="DJ353" s="455"/>
      <c r="DK353" s="455"/>
      <c r="DL353" s="455"/>
      <c r="DM353" s="455"/>
      <c r="DN353" s="455"/>
      <c r="DO353" s="455"/>
      <c r="DP353" s="455"/>
      <c r="DQ353" s="455"/>
      <c r="DR353" s="455"/>
      <c r="DS353" s="455"/>
      <c r="DT353" s="455"/>
      <c r="DU353" s="455"/>
      <c r="DV353" s="455"/>
      <c r="DW353" s="455"/>
      <c r="DX353" s="455"/>
      <c r="DY353" s="455"/>
      <c r="DZ353" s="455"/>
      <c r="EA353" s="455"/>
      <c r="EB353" s="455"/>
      <c r="EC353" s="455"/>
      <c r="ED353" s="455"/>
      <c r="EE353" s="455"/>
      <c r="EF353" s="455"/>
    </row>
    <row r="354" s="463" customFormat="1" ht="30" customHeight="1" spans="1:136">
      <c r="A354" s="576"/>
      <c r="B354" s="273" t="s">
        <v>15</v>
      </c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 s="455"/>
      <c r="AW354" s="576"/>
      <c r="AX354" s="273" t="s">
        <v>15</v>
      </c>
      <c r="AY354" s="28"/>
      <c r="AZ354" s="471"/>
      <c r="BA354"/>
      <c r="BB354"/>
      <c r="BC354"/>
      <c r="BD354"/>
      <c r="BE354"/>
      <c r="BF354"/>
      <c r="BG354"/>
      <c r="BH354"/>
      <c r="BI354"/>
      <c r="BJ354"/>
      <c r="BK354" s="455"/>
      <c r="BL354" s="455"/>
      <c r="BM354" s="455"/>
      <c r="BN354" s="455"/>
      <c r="BO354" s="455"/>
      <c r="BP354" s="455"/>
      <c r="BQ354" s="455"/>
      <c r="BR354" s="455"/>
      <c r="BS354" s="455"/>
      <c r="BT354" s="455"/>
      <c r="BU354" s="455"/>
      <c r="BV354" s="455"/>
      <c r="BW354" s="455"/>
      <c r="BX354" s="455"/>
      <c r="BY354" s="455"/>
      <c r="BZ354" s="455"/>
      <c r="CA354" s="455"/>
      <c r="CB354" s="455"/>
      <c r="CC354" s="455"/>
      <c r="CD354" s="455"/>
      <c r="CE354" s="455"/>
      <c r="CF354" s="455"/>
      <c r="CG354" s="455"/>
      <c r="CH354" s="455"/>
      <c r="CI354" s="455"/>
      <c r="CJ354" s="455"/>
      <c r="CK354" s="455"/>
      <c r="CL354" s="455"/>
      <c r="CM354" s="455"/>
      <c r="CN354" s="455"/>
      <c r="CO354" s="455"/>
      <c r="CP354" s="455"/>
      <c r="CQ354" s="455"/>
      <c r="CR354" s="455"/>
      <c r="CS354" s="455"/>
      <c r="CT354" s="455"/>
      <c r="CU354" s="455"/>
      <c r="CV354" s="455"/>
      <c r="CW354" s="455"/>
      <c r="CX354" s="455"/>
      <c r="CY354" s="455"/>
      <c r="CZ354" s="455"/>
      <c r="DA354" s="455"/>
      <c r="DB354" s="455"/>
      <c r="DC354" s="455"/>
      <c r="DD354" s="455"/>
      <c r="DE354" s="455"/>
      <c r="DF354" s="455"/>
      <c r="DG354" s="455"/>
      <c r="DH354" s="455"/>
      <c r="DI354" s="455"/>
      <c r="DJ354" s="455"/>
      <c r="DK354" s="455"/>
      <c r="DL354" s="455"/>
      <c r="DM354" s="455"/>
      <c r="DN354" s="455"/>
      <c r="DO354" s="455"/>
      <c r="DP354" s="455"/>
      <c r="DQ354" s="455"/>
      <c r="DR354" s="455"/>
      <c r="DS354" s="455"/>
      <c r="DT354" s="455"/>
      <c r="DU354" s="455"/>
      <c r="DV354" s="455"/>
      <c r="DW354" s="455"/>
      <c r="DX354" s="455"/>
      <c r="DY354" s="455"/>
      <c r="DZ354" s="455"/>
      <c r="EA354" s="455"/>
      <c r="EB354" s="455"/>
      <c r="EC354" s="455"/>
      <c r="ED354" s="455"/>
      <c r="EE354" s="455"/>
      <c r="EF354" s="455"/>
    </row>
    <row r="355" s="463" customFormat="1" ht="30" customHeight="1" spans="1:136">
      <c r="A355" s="576" t="s">
        <v>120</v>
      </c>
      <c r="B355" s="49">
        <v>2025</v>
      </c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 s="455"/>
      <c r="AW355" s="576" t="s">
        <v>120</v>
      </c>
      <c r="AX355" s="49">
        <v>2025</v>
      </c>
      <c r="AY355" s="28"/>
      <c r="AZ355" s="471"/>
      <c r="BA355"/>
      <c r="BB355"/>
      <c r="BC355"/>
      <c r="BD355"/>
      <c r="BE355"/>
      <c r="BF355"/>
      <c r="BG355"/>
      <c r="BH355"/>
      <c r="BI355"/>
      <c r="BJ355"/>
      <c r="BK355" s="455"/>
      <c r="BL355" s="455"/>
      <c r="BM355" s="455"/>
      <c r="BN355" s="455"/>
      <c r="BO355" s="455"/>
      <c r="BP355" s="455"/>
      <c r="BQ355" s="455"/>
      <c r="BR355" s="455"/>
      <c r="BS355" s="455"/>
      <c r="BT355" s="455"/>
      <c r="BU355" s="455"/>
      <c r="BV355" s="455"/>
      <c r="BW355" s="455"/>
      <c r="BX355" s="455"/>
      <c r="BY355" s="455"/>
      <c r="BZ355" s="455"/>
      <c r="CA355" s="455"/>
      <c r="CB355" s="455"/>
      <c r="CC355" s="455"/>
      <c r="CD355" s="455"/>
      <c r="CE355" s="455"/>
      <c r="CF355" s="455"/>
      <c r="CG355" s="455"/>
      <c r="CH355" s="455"/>
      <c r="CI355" s="455"/>
      <c r="CJ355" s="455"/>
      <c r="CK355" s="455"/>
      <c r="CL355" s="455"/>
      <c r="CM355" s="455"/>
      <c r="CN355" s="455"/>
      <c r="CO355" s="455"/>
      <c r="CP355" s="455"/>
      <c r="CQ355" s="455"/>
      <c r="CR355" s="455"/>
      <c r="CS355" s="455"/>
      <c r="CT355" s="455"/>
      <c r="CU355" s="455"/>
      <c r="CV355" s="455"/>
      <c r="CW355" s="455"/>
      <c r="CX355" s="455"/>
      <c r="CY355" s="455"/>
      <c r="CZ355" s="455"/>
      <c r="DA355" s="455"/>
      <c r="DB355" s="455"/>
      <c r="DC355" s="455"/>
      <c r="DD355" s="455"/>
      <c r="DE355" s="455"/>
      <c r="DF355" s="455"/>
      <c r="DG355" s="455"/>
      <c r="DH355" s="455"/>
      <c r="DI355" s="455"/>
      <c r="DJ355" s="455"/>
      <c r="DK355" s="455"/>
      <c r="DL355" s="455"/>
      <c r="DM355" s="455"/>
      <c r="DN355" s="455"/>
      <c r="DO355" s="455"/>
      <c r="DP355" s="455"/>
      <c r="DQ355" s="455"/>
      <c r="DR355" s="455"/>
      <c r="DS355" s="455"/>
      <c r="DT355" s="455"/>
      <c r="DU355" s="455"/>
      <c r="DV355" s="455"/>
      <c r="DW355" s="455"/>
      <c r="DX355" s="455"/>
      <c r="DY355" s="455"/>
      <c r="DZ355" s="455"/>
      <c r="EA355" s="455"/>
      <c r="EB355" s="455"/>
      <c r="EC355" s="455"/>
      <c r="ED355" s="455"/>
      <c r="EE355" s="455"/>
      <c r="EF355" s="455"/>
    </row>
    <row r="356" s="463" customFormat="1" ht="30" customHeight="1" spans="1:136">
      <c r="A356" s="576"/>
      <c r="B356" s="275">
        <v>2026</v>
      </c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 s="455"/>
      <c r="AW356" s="576"/>
      <c r="AX356" s="275">
        <v>2026</v>
      </c>
      <c r="AY356" s="28"/>
      <c r="AZ356" s="471"/>
      <c r="BA356"/>
      <c r="BB356"/>
      <c r="BC356"/>
      <c r="BD356"/>
      <c r="BE356"/>
      <c r="BF356"/>
      <c r="BG356"/>
      <c r="BH356"/>
      <c r="BI356"/>
      <c r="BJ356"/>
      <c r="BK356" s="455"/>
      <c r="BL356" s="455"/>
      <c r="BM356" s="455"/>
      <c r="BN356" s="455"/>
      <c r="BO356" s="455"/>
      <c r="BP356" s="455"/>
      <c r="BQ356" s="455"/>
      <c r="BR356" s="455"/>
      <c r="BS356" s="455"/>
      <c r="BT356" s="455"/>
      <c r="BU356" s="455"/>
      <c r="BV356" s="455"/>
      <c r="BW356" s="455"/>
      <c r="BX356" s="455"/>
      <c r="BY356" s="455"/>
      <c r="BZ356" s="455"/>
      <c r="CA356" s="455"/>
      <c r="CB356" s="455"/>
      <c r="CC356" s="455"/>
      <c r="CD356" s="455"/>
      <c r="CE356" s="455"/>
      <c r="CF356" s="455"/>
      <c r="CG356" s="455"/>
      <c r="CH356" s="455"/>
      <c r="CI356" s="455"/>
      <c r="CJ356" s="455"/>
      <c r="CK356" s="455"/>
      <c r="CL356" s="455"/>
      <c r="CM356" s="455"/>
      <c r="CN356" s="455"/>
      <c r="CO356" s="455"/>
      <c r="CP356" s="455"/>
      <c r="CQ356" s="455"/>
      <c r="CR356" s="455"/>
      <c r="CS356" s="455"/>
      <c r="CT356" s="455"/>
      <c r="CU356" s="455"/>
      <c r="CV356" s="455"/>
      <c r="CW356" s="455"/>
      <c r="CX356" s="455"/>
      <c r="CY356" s="455"/>
      <c r="CZ356" s="455"/>
      <c r="DA356" s="455"/>
      <c r="DB356" s="455"/>
      <c r="DC356" s="455"/>
      <c r="DD356" s="455"/>
      <c r="DE356" s="455"/>
      <c r="DF356" s="455"/>
      <c r="DG356" s="455"/>
      <c r="DH356" s="455"/>
      <c r="DI356" s="455"/>
      <c r="DJ356" s="455"/>
      <c r="DK356" s="455"/>
      <c r="DL356" s="455"/>
      <c r="DM356" s="455"/>
      <c r="DN356" s="455"/>
      <c r="DO356" s="455"/>
      <c r="DP356" s="455"/>
      <c r="DQ356" s="455"/>
      <c r="DR356" s="455"/>
      <c r="DS356" s="455"/>
      <c r="DT356" s="455"/>
      <c r="DU356" s="455"/>
      <c r="DV356" s="455"/>
      <c r="DW356" s="455"/>
      <c r="DX356" s="455"/>
      <c r="DY356" s="455"/>
      <c r="DZ356" s="455"/>
      <c r="EA356" s="455"/>
      <c r="EB356" s="455"/>
      <c r="EC356" s="455"/>
      <c r="ED356" s="455"/>
      <c r="EE356" s="455"/>
      <c r="EF356" s="455"/>
    </row>
    <row r="357" s="463" customFormat="1" ht="30" customHeight="1" spans="1:136">
      <c r="A357" s="576"/>
      <c r="B357" s="276" t="s">
        <v>13</v>
      </c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 s="455"/>
      <c r="AW357" s="576"/>
      <c r="AX357" s="276" t="s">
        <v>13</v>
      </c>
      <c r="AY357" s="28"/>
      <c r="AZ357" s="471"/>
      <c r="BA357"/>
      <c r="BB357"/>
      <c r="BC357"/>
      <c r="BD357"/>
      <c r="BE357"/>
      <c r="BF357"/>
      <c r="BG357"/>
      <c r="BH357"/>
      <c r="BI357"/>
      <c r="BJ357"/>
      <c r="BK357" s="455"/>
      <c r="BL357" s="455"/>
      <c r="BM357" s="455"/>
      <c r="BN357" s="455"/>
      <c r="BO357" s="455"/>
      <c r="BP357" s="455"/>
      <c r="BQ357" s="455"/>
      <c r="BR357" s="455"/>
      <c r="BS357" s="455"/>
      <c r="BT357" s="455"/>
      <c r="BU357" s="455"/>
      <c r="BV357" s="455"/>
      <c r="BW357" s="455"/>
      <c r="BX357" s="455"/>
      <c r="BY357" s="455"/>
      <c r="BZ357" s="455"/>
      <c r="CA357" s="455"/>
      <c r="CB357" s="455"/>
      <c r="CC357" s="455"/>
      <c r="CD357" s="455"/>
      <c r="CE357" s="455"/>
      <c r="CF357" s="455"/>
      <c r="CG357" s="455"/>
      <c r="CH357" s="455"/>
      <c r="CI357" s="455"/>
      <c r="CJ357" s="455"/>
      <c r="CK357" s="455"/>
      <c r="CL357" s="455"/>
      <c r="CM357" s="455"/>
      <c r="CN357" s="455"/>
      <c r="CO357" s="455"/>
      <c r="CP357" s="455"/>
      <c r="CQ357" s="455"/>
      <c r="CR357" s="455"/>
      <c r="CS357" s="455"/>
      <c r="CT357" s="455"/>
      <c r="CU357" s="455"/>
      <c r="CV357" s="455"/>
      <c r="CW357" s="455"/>
      <c r="CX357" s="455"/>
      <c r="CY357" s="455"/>
      <c r="CZ357" s="455"/>
      <c r="DA357" s="455"/>
      <c r="DB357" s="455"/>
      <c r="DC357" s="455"/>
      <c r="DD357" s="455"/>
      <c r="DE357" s="455"/>
      <c r="DF357" s="455"/>
      <c r="DG357" s="455"/>
      <c r="DH357" s="455"/>
      <c r="DI357" s="455"/>
      <c r="DJ357" s="455"/>
      <c r="DK357" s="455"/>
      <c r="DL357" s="455"/>
      <c r="DM357" s="455"/>
      <c r="DN357" s="455"/>
      <c r="DO357" s="455"/>
      <c r="DP357" s="455"/>
      <c r="DQ357" s="455"/>
      <c r="DR357" s="455"/>
      <c r="DS357" s="455"/>
      <c r="DT357" s="455"/>
      <c r="DU357" s="455"/>
      <c r="DV357" s="455"/>
      <c r="DW357" s="455"/>
      <c r="DX357" s="455"/>
      <c r="DY357" s="455"/>
      <c r="DZ357" s="455"/>
      <c r="EA357" s="455"/>
      <c r="EB357" s="455"/>
      <c r="EC357" s="455"/>
      <c r="ED357" s="455"/>
      <c r="EE357" s="455"/>
      <c r="EF357" s="455"/>
    </row>
    <row r="358" s="463" customFormat="1" ht="30" customHeight="1" spans="1:136">
      <c r="A358" s="576"/>
      <c r="B358" s="272" t="s">
        <v>14</v>
      </c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 s="455"/>
      <c r="AW358" s="576"/>
      <c r="AX358" s="272" t="s">
        <v>14</v>
      </c>
      <c r="AY358" s="28"/>
      <c r="AZ358" s="471"/>
      <c r="BA358"/>
      <c r="BB358"/>
      <c r="BC358"/>
      <c r="BD358"/>
      <c r="BE358"/>
      <c r="BF358"/>
      <c r="BG358"/>
      <c r="BH358"/>
      <c r="BI358"/>
      <c r="BJ358"/>
      <c r="BK358" s="455"/>
      <c r="BL358" s="455"/>
      <c r="BM358" s="455"/>
      <c r="BN358" s="455"/>
      <c r="BO358" s="455"/>
      <c r="BP358" s="455"/>
      <c r="BQ358" s="455"/>
      <c r="BR358" s="455"/>
      <c r="BS358" s="455"/>
      <c r="BT358" s="455"/>
      <c r="BU358" s="455"/>
      <c r="BV358" s="455"/>
      <c r="BW358" s="455"/>
      <c r="BX358" s="455"/>
      <c r="BY358" s="455"/>
      <c r="BZ358" s="455"/>
      <c r="CA358" s="455"/>
      <c r="CB358" s="455"/>
      <c r="CC358" s="455"/>
      <c r="CD358" s="455"/>
      <c r="CE358" s="455"/>
      <c r="CF358" s="455"/>
      <c r="CG358" s="455"/>
      <c r="CH358" s="455"/>
      <c r="CI358" s="455"/>
      <c r="CJ358" s="455"/>
      <c r="CK358" s="455"/>
      <c r="CL358" s="455"/>
      <c r="CM358" s="455"/>
      <c r="CN358" s="455"/>
      <c r="CO358" s="455"/>
      <c r="CP358" s="455"/>
      <c r="CQ358" s="455"/>
      <c r="CR358" s="455"/>
      <c r="CS358" s="455"/>
      <c r="CT358" s="455"/>
      <c r="CU358" s="455"/>
      <c r="CV358" s="455"/>
      <c r="CW358" s="455"/>
      <c r="CX358" s="455"/>
      <c r="CY358" s="455"/>
      <c r="CZ358" s="455"/>
      <c r="DA358" s="455"/>
      <c r="DB358" s="455"/>
      <c r="DC358" s="455"/>
      <c r="DD358" s="455"/>
      <c r="DE358" s="455"/>
      <c r="DF358" s="455"/>
      <c r="DG358" s="455"/>
      <c r="DH358" s="455"/>
      <c r="DI358" s="455"/>
      <c r="DJ358" s="455"/>
      <c r="DK358" s="455"/>
      <c r="DL358" s="455"/>
      <c r="DM358" s="455"/>
      <c r="DN358" s="455"/>
      <c r="DO358" s="455"/>
      <c r="DP358" s="455"/>
      <c r="DQ358" s="455"/>
      <c r="DR358" s="455"/>
      <c r="DS358" s="455"/>
      <c r="DT358" s="455"/>
      <c r="DU358" s="455"/>
      <c r="DV358" s="455"/>
      <c r="DW358" s="455"/>
      <c r="DX358" s="455"/>
      <c r="DY358" s="455"/>
      <c r="DZ358" s="455"/>
      <c r="EA358" s="455"/>
      <c r="EB358" s="455"/>
      <c r="EC358" s="455"/>
      <c r="ED358" s="455"/>
      <c r="EE358" s="455"/>
      <c r="EF358" s="455"/>
    </row>
    <row r="359" s="463" customFormat="1" ht="30" customHeight="1" spans="1:136">
      <c r="A359" s="576"/>
      <c r="B359" s="273" t="s">
        <v>15</v>
      </c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 s="455"/>
      <c r="AW359" s="576"/>
      <c r="AX359" s="273" t="s">
        <v>15</v>
      </c>
      <c r="AY359" s="28"/>
      <c r="AZ359" s="471"/>
      <c r="BA359"/>
      <c r="BB359"/>
      <c r="BC359"/>
      <c r="BD359"/>
      <c r="BE359"/>
      <c r="BF359"/>
      <c r="BG359"/>
      <c r="BH359"/>
      <c r="BI359"/>
      <c r="BJ359"/>
      <c r="BK359" s="455"/>
      <c r="BL359" s="455"/>
      <c r="BM359" s="455"/>
      <c r="BN359" s="455"/>
      <c r="BO359" s="455"/>
      <c r="BP359" s="455"/>
      <c r="BQ359" s="455"/>
      <c r="BR359" s="455"/>
      <c r="BS359" s="455"/>
      <c r="BT359" s="455"/>
      <c r="BU359" s="455"/>
      <c r="BV359" s="455"/>
      <c r="BW359" s="455"/>
      <c r="BX359" s="455"/>
      <c r="BY359" s="455"/>
      <c r="BZ359" s="455"/>
      <c r="CA359" s="455"/>
      <c r="CB359" s="455"/>
      <c r="CC359" s="455"/>
      <c r="CD359" s="455"/>
      <c r="CE359" s="455"/>
      <c r="CF359" s="455"/>
      <c r="CG359" s="455"/>
      <c r="CH359" s="455"/>
      <c r="CI359" s="455"/>
      <c r="CJ359" s="455"/>
      <c r="CK359" s="455"/>
      <c r="CL359" s="455"/>
      <c r="CM359" s="455"/>
      <c r="CN359" s="455"/>
      <c r="CO359" s="455"/>
      <c r="CP359" s="455"/>
      <c r="CQ359" s="455"/>
      <c r="CR359" s="455"/>
      <c r="CS359" s="455"/>
      <c r="CT359" s="455"/>
      <c r="CU359" s="455"/>
      <c r="CV359" s="455"/>
      <c r="CW359" s="455"/>
      <c r="CX359" s="455"/>
      <c r="CY359" s="455"/>
      <c r="CZ359" s="455"/>
      <c r="DA359" s="455"/>
      <c r="DB359" s="455"/>
      <c r="DC359" s="455"/>
      <c r="DD359" s="455"/>
      <c r="DE359" s="455"/>
      <c r="DF359" s="455"/>
      <c r="DG359" s="455"/>
      <c r="DH359" s="455"/>
      <c r="DI359" s="455"/>
      <c r="DJ359" s="455"/>
      <c r="DK359" s="455"/>
      <c r="DL359" s="455"/>
      <c r="DM359" s="455"/>
      <c r="DN359" s="455"/>
      <c r="DO359" s="455"/>
      <c r="DP359" s="455"/>
      <c r="DQ359" s="455"/>
      <c r="DR359" s="455"/>
      <c r="DS359" s="455"/>
      <c r="DT359" s="455"/>
      <c r="DU359" s="455"/>
      <c r="DV359" s="455"/>
      <c r="DW359" s="455"/>
      <c r="DX359" s="455"/>
      <c r="DY359" s="455"/>
      <c r="DZ359" s="455"/>
      <c r="EA359" s="455"/>
      <c r="EB359" s="455"/>
      <c r="EC359" s="455"/>
      <c r="ED359" s="455"/>
      <c r="EE359" s="455"/>
      <c r="EF359" s="455"/>
    </row>
    <row r="360" s="463" customFormat="1" ht="30" customHeight="1" spans="1:136">
      <c r="A360" s="576" t="s">
        <v>121</v>
      </c>
      <c r="B360" s="49">
        <v>2025</v>
      </c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 s="455"/>
      <c r="AW360" s="576" t="s">
        <v>121</v>
      </c>
      <c r="AX360" s="49">
        <v>2025</v>
      </c>
      <c r="AY360" s="28"/>
      <c r="AZ360" s="471"/>
      <c r="BA360"/>
      <c r="BB360"/>
      <c r="BC360"/>
      <c r="BD360"/>
      <c r="BE360"/>
      <c r="BF360"/>
      <c r="BG360"/>
      <c r="BH360"/>
      <c r="BI360"/>
      <c r="BJ360"/>
      <c r="BK360" s="455"/>
      <c r="BL360" s="455"/>
      <c r="BM360" s="455"/>
      <c r="BN360" s="455"/>
      <c r="BO360" s="455"/>
      <c r="BP360" s="455"/>
      <c r="BQ360" s="455"/>
      <c r="BR360" s="455"/>
      <c r="BS360" s="455"/>
      <c r="BT360" s="455"/>
      <c r="BU360" s="455"/>
      <c r="BV360" s="455"/>
      <c r="BW360" s="455"/>
      <c r="BX360" s="455"/>
      <c r="BY360" s="455"/>
      <c r="BZ360" s="455"/>
      <c r="CA360" s="455"/>
      <c r="CB360" s="455"/>
      <c r="CC360" s="455"/>
      <c r="CD360" s="455"/>
      <c r="CE360" s="455"/>
      <c r="CF360" s="455"/>
      <c r="CG360" s="455"/>
      <c r="CH360" s="455"/>
      <c r="CI360" s="455"/>
      <c r="CJ360" s="455"/>
      <c r="CK360" s="455"/>
      <c r="CL360" s="455"/>
      <c r="CM360" s="455"/>
      <c r="CN360" s="455"/>
      <c r="CO360" s="455"/>
      <c r="CP360" s="455"/>
      <c r="CQ360" s="455"/>
      <c r="CR360" s="455"/>
      <c r="CS360" s="455"/>
      <c r="CT360" s="455"/>
      <c r="CU360" s="455"/>
      <c r="CV360" s="455"/>
      <c r="CW360" s="455"/>
      <c r="CX360" s="455"/>
      <c r="CY360" s="455"/>
      <c r="CZ360" s="455"/>
      <c r="DA360" s="455"/>
      <c r="DB360" s="455"/>
      <c r="DC360" s="455"/>
      <c r="DD360" s="455"/>
      <c r="DE360" s="455"/>
      <c r="DF360" s="455"/>
      <c r="DG360" s="455"/>
      <c r="DH360" s="455"/>
      <c r="DI360" s="455"/>
      <c r="DJ360" s="455"/>
      <c r="DK360" s="455"/>
      <c r="DL360" s="455"/>
      <c r="DM360" s="455"/>
      <c r="DN360" s="455"/>
      <c r="DO360" s="455"/>
      <c r="DP360" s="455"/>
      <c r="DQ360" s="455"/>
      <c r="DR360" s="455"/>
      <c r="DS360" s="455"/>
      <c r="DT360" s="455"/>
      <c r="DU360" s="455"/>
      <c r="DV360" s="455"/>
      <c r="DW360" s="455"/>
      <c r="DX360" s="455"/>
      <c r="DY360" s="455"/>
      <c r="DZ360" s="455"/>
      <c r="EA360" s="455"/>
      <c r="EB360" s="455"/>
      <c r="EC360" s="455"/>
      <c r="ED360" s="455"/>
      <c r="EE360" s="455"/>
      <c r="EF360" s="455"/>
    </row>
    <row r="361" s="464" customFormat="1" ht="30" customHeight="1" spans="1:136">
      <c r="A361" s="578"/>
      <c r="B361" s="266">
        <v>2026</v>
      </c>
      <c r="C361" s="418"/>
      <c r="D361" s="418"/>
      <c r="E361" s="418"/>
      <c r="F361" s="418"/>
      <c r="G361" s="418"/>
      <c r="H361" s="418"/>
      <c r="I361" s="418"/>
      <c r="J361" s="418"/>
      <c r="K361" s="418"/>
      <c r="L361" s="418"/>
      <c r="M361" s="418"/>
      <c r="N361" s="418"/>
      <c r="O361" s="418"/>
      <c r="P361" s="418"/>
      <c r="Q361" s="418">
        <v>0</v>
      </c>
      <c r="R361" s="418">
        <v>0</v>
      </c>
      <c r="S361" s="418">
        <v>0</v>
      </c>
      <c r="T361" s="418">
        <v>0</v>
      </c>
      <c r="U361" s="418">
        <v>0</v>
      </c>
      <c r="V361" s="418">
        <v>0</v>
      </c>
      <c r="W361" s="418">
        <v>0</v>
      </c>
      <c r="X361" s="418">
        <v>0</v>
      </c>
      <c r="Y361" s="418">
        <v>0</v>
      </c>
      <c r="Z361" s="418">
        <v>0</v>
      </c>
      <c r="AA361" s="418">
        <v>0</v>
      </c>
      <c r="AB361" s="418">
        <v>22690</v>
      </c>
      <c r="AC361" s="418">
        <v>22750</v>
      </c>
      <c r="AD361" s="418"/>
      <c r="AE361" s="418"/>
      <c r="AF361" s="418"/>
      <c r="AG361" s="418"/>
      <c r="AH361" s="418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 s="579"/>
      <c r="AW361" s="578"/>
      <c r="AX361" s="266">
        <v>2026</v>
      </c>
      <c r="AY361" s="418">
        <f>BF193*1000</f>
        <v>22750</v>
      </c>
      <c r="AZ361" s="555"/>
      <c r="BA361"/>
      <c r="BB361"/>
      <c r="BC361"/>
      <c r="BD361"/>
      <c r="BE361"/>
      <c r="BF361"/>
      <c r="BG361"/>
      <c r="BH361"/>
      <c r="BI361"/>
      <c r="BJ361"/>
      <c r="BK361" s="504"/>
      <c r="BL361" s="504"/>
      <c r="BM361" s="504"/>
      <c r="BN361" s="504"/>
      <c r="BO361" s="504"/>
      <c r="BP361" s="504"/>
      <c r="BQ361" s="504"/>
      <c r="BR361" s="504"/>
      <c r="BS361" s="504"/>
      <c r="BT361" s="504"/>
      <c r="BU361" s="504"/>
      <c r="BV361" s="504"/>
      <c r="BW361" s="504"/>
      <c r="BX361" s="504"/>
      <c r="BY361" s="504"/>
      <c r="BZ361" s="504"/>
      <c r="CA361" s="504"/>
      <c r="CB361" s="504"/>
      <c r="CC361" s="504"/>
      <c r="CD361" s="504"/>
      <c r="CE361" s="504"/>
      <c r="CF361" s="504"/>
      <c r="CG361" s="504"/>
      <c r="CH361" s="504"/>
      <c r="CI361" s="504"/>
      <c r="CJ361" s="504"/>
      <c r="CK361" s="504"/>
      <c r="CL361" s="504"/>
      <c r="CM361" s="504"/>
      <c r="CN361" s="504"/>
      <c r="CO361" s="504"/>
      <c r="CP361" s="504"/>
      <c r="CQ361" s="504"/>
      <c r="CR361" s="504"/>
      <c r="CS361" s="504"/>
      <c r="CT361" s="504"/>
      <c r="CU361" s="504"/>
      <c r="CV361" s="504"/>
      <c r="CW361" s="504"/>
      <c r="CX361" s="504"/>
      <c r="CY361" s="504"/>
      <c r="CZ361" s="504"/>
      <c r="DA361" s="504"/>
      <c r="DB361" s="504"/>
      <c r="DC361" s="504"/>
      <c r="DD361" s="504"/>
      <c r="DE361" s="504"/>
      <c r="DF361" s="504"/>
      <c r="DG361" s="504"/>
      <c r="DH361" s="504"/>
      <c r="DI361" s="504"/>
      <c r="DJ361" s="504"/>
      <c r="DK361" s="504"/>
      <c r="DL361" s="504"/>
      <c r="DM361" s="504"/>
      <c r="DN361" s="504"/>
      <c r="DO361" s="504"/>
      <c r="DP361" s="504"/>
      <c r="DQ361" s="504"/>
      <c r="DR361" s="504"/>
      <c r="DS361" s="504"/>
      <c r="DT361" s="504"/>
      <c r="DU361" s="504"/>
      <c r="DV361" s="504"/>
      <c r="DW361" s="504"/>
      <c r="DX361" s="504"/>
      <c r="DY361" s="504"/>
      <c r="DZ361" s="504"/>
      <c r="EA361" s="504"/>
      <c r="EB361" s="504"/>
      <c r="EC361" s="504"/>
      <c r="ED361" s="504"/>
      <c r="EE361" s="504"/>
      <c r="EF361" s="504"/>
    </row>
    <row r="362" s="463" customFormat="1" ht="30" customHeight="1" spans="1:136">
      <c r="A362" s="576"/>
      <c r="B362" s="199" t="s">
        <v>13</v>
      </c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 s="455"/>
      <c r="AW362" s="576"/>
      <c r="AX362" s="199" t="s">
        <v>13</v>
      </c>
      <c r="AY362" s="28"/>
      <c r="AZ362" s="471"/>
      <c r="BA362"/>
      <c r="BB362"/>
      <c r="BC362"/>
      <c r="BD362"/>
      <c r="BE362"/>
      <c r="BF362"/>
      <c r="BG362"/>
      <c r="BH362"/>
      <c r="BI362"/>
      <c r="BJ362"/>
      <c r="BK362" s="455"/>
      <c r="BL362" s="455"/>
      <c r="BM362" s="455"/>
      <c r="BN362" s="455"/>
      <c r="BO362" s="455"/>
      <c r="BP362" s="455"/>
      <c r="BQ362" s="455"/>
      <c r="BR362" s="455"/>
      <c r="BS362" s="455"/>
      <c r="BT362" s="455"/>
      <c r="BU362" s="455"/>
      <c r="BV362" s="455"/>
      <c r="BW362" s="455"/>
      <c r="BX362" s="455"/>
      <c r="BY362" s="455"/>
      <c r="BZ362" s="455"/>
      <c r="CA362" s="455"/>
      <c r="CB362" s="455"/>
      <c r="CC362" s="455"/>
      <c r="CD362" s="455"/>
      <c r="CE362" s="455"/>
      <c r="CF362" s="455"/>
      <c r="CG362" s="455"/>
      <c r="CH362" s="455"/>
      <c r="CI362" s="455"/>
      <c r="CJ362" s="455"/>
      <c r="CK362" s="455"/>
      <c r="CL362" s="455"/>
      <c r="CM362" s="455"/>
      <c r="CN362" s="455"/>
      <c r="CO362" s="455"/>
      <c r="CP362" s="455"/>
      <c r="CQ362" s="455"/>
      <c r="CR362" s="455"/>
      <c r="CS362" s="455"/>
      <c r="CT362" s="455"/>
      <c r="CU362" s="455"/>
      <c r="CV362" s="455"/>
      <c r="CW362" s="455"/>
      <c r="CX362" s="455"/>
      <c r="CY362" s="455"/>
      <c r="CZ362" s="455"/>
      <c r="DA362" s="455"/>
      <c r="DB362" s="455"/>
      <c r="DC362" s="455"/>
      <c r="DD362" s="455"/>
      <c r="DE362" s="455"/>
      <c r="DF362" s="455"/>
      <c r="DG362" s="455"/>
      <c r="DH362" s="455"/>
      <c r="DI362" s="455"/>
      <c r="DJ362" s="455"/>
      <c r="DK362" s="455"/>
      <c r="DL362" s="455"/>
      <c r="DM362" s="455"/>
      <c r="DN362" s="455"/>
      <c r="DO362" s="455"/>
      <c r="DP362" s="455"/>
      <c r="DQ362" s="455"/>
      <c r="DR362" s="455"/>
      <c r="DS362" s="455"/>
      <c r="DT362" s="455"/>
      <c r="DU362" s="455"/>
      <c r="DV362" s="455"/>
      <c r="DW362" s="455"/>
      <c r="DX362" s="455"/>
      <c r="DY362" s="455"/>
      <c r="DZ362" s="455"/>
      <c r="EA362" s="455"/>
      <c r="EB362" s="455"/>
      <c r="EC362" s="455"/>
      <c r="ED362" s="455"/>
      <c r="EE362" s="455"/>
      <c r="EF362" s="455"/>
    </row>
    <row r="363" s="463" customFormat="1" ht="30" customHeight="1" spans="1:136">
      <c r="A363" s="576"/>
      <c r="B363" s="272" t="s">
        <v>14</v>
      </c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 s="455"/>
      <c r="AW363" s="576"/>
      <c r="AX363" s="272" t="s">
        <v>14</v>
      </c>
      <c r="AY363" s="28"/>
      <c r="AZ363" s="471"/>
      <c r="BA363"/>
      <c r="BB363"/>
      <c r="BC363"/>
      <c r="BD363"/>
      <c r="BE363"/>
      <c r="BF363"/>
      <c r="BG363"/>
      <c r="BH363"/>
      <c r="BI363"/>
      <c r="BJ363"/>
      <c r="BK363" s="455"/>
      <c r="BL363" s="455"/>
      <c r="BM363" s="455"/>
      <c r="BN363" s="455"/>
      <c r="BO363" s="455"/>
      <c r="BP363" s="455"/>
      <c r="BQ363" s="455"/>
      <c r="BR363" s="455"/>
      <c r="BS363" s="455"/>
      <c r="BT363" s="455"/>
      <c r="BU363" s="455"/>
      <c r="BV363" s="455"/>
      <c r="BW363" s="455"/>
      <c r="BX363" s="455"/>
      <c r="BY363" s="455"/>
      <c r="BZ363" s="455"/>
      <c r="CA363" s="455"/>
      <c r="CB363" s="455"/>
      <c r="CC363" s="455"/>
      <c r="CD363" s="455"/>
      <c r="CE363" s="455"/>
      <c r="CF363" s="455"/>
      <c r="CG363" s="455"/>
      <c r="CH363" s="455"/>
      <c r="CI363" s="455"/>
      <c r="CJ363" s="455"/>
      <c r="CK363" s="455"/>
      <c r="CL363" s="455"/>
      <c r="CM363" s="455"/>
      <c r="CN363" s="455"/>
      <c r="CO363" s="455"/>
      <c r="CP363" s="455"/>
      <c r="CQ363" s="455"/>
      <c r="CR363" s="455"/>
      <c r="CS363" s="455"/>
      <c r="CT363" s="455"/>
      <c r="CU363" s="455"/>
      <c r="CV363" s="455"/>
      <c r="CW363" s="455"/>
      <c r="CX363" s="455"/>
      <c r="CY363" s="455"/>
      <c r="CZ363" s="455"/>
      <c r="DA363" s="455"/>
      <c r="DB363" s="455"/>
      <c r="DC363" s="455"/>
      <c r="DD363" s="455"/>
      <c r="DE363" s="455"/>
      <c r="DF363" s="455"/>
      <c r="DG363" s="455"/>
      <c r="DH363" s="455"/>
      <c r="DI363" s="455"/>
      <c r="DJ363" s="455"/>
      <c r="DK363" s="455"/>
      <c r="DL363" s="455"/>
      <c r="DM363" s="455"/>
      <c r="DN363" s="455"/>
      <c r="DO363" s="455"/>
      <c r="DP363" s="455"/>
      <c r="DQ363" s="455"/>
      <c r="DR363" s="455"/>
      <c r="DS363" s="455"/>
      <c r="DT363" s="455"/>
      <c r="DU363" s="455"/>
      <c r="DV363" s="455"/>
      <c r="DW363" s="455"/>
      <c r="DX363" s="455"/>
      <c r="DY363" s="455"/>
      <c r="DZ363" s="455"/>
      <c r="EA363" s="455"/>
      <c r="EB363" s="455"/>
      <c r="EC363" s="455"/>
      <c r="ED363" s="455"/>
      <c r="EE363" s="455"/>
      <c r="EF363" s="455"/>
    </row>
    <row r="364" s="463" customFormat="1" ht="30" customHeight="1" spans="1:136">
      <c r="A364" s="576"/>
      <c r="B364" s="273" t="s">
        <v>15</v>
      </c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 s="455"/>
      <c r="AW364" s="576"/>
      <c r="AX364" s="273" t="s">
        <v>15</v>
      </c>
      <c r="AY364" s="28"/>
      <c r="AZ364" s="471"/>
      <c r="BA364"/>
      <c r="BB364"/>
      <c r="BC364"/>
      <c r="BD364"/>
      <c r="BE364"/>
      <c r="BF364"/>
      <c r="BG364"/>
      <c r="BH364"/>
      <c r="BI364"/>
      <c r="BJ364"/>
      <c r="BK364" s="455"/>
      <c r="BL364" s="455"/>
      <c r="BM364" s="455"/>
      <c r="BN364" s="455"/>
      <c r="BO364" s="455"/>
      <c r="BP364" s="455"/>
      <c r="BQ364" s="455"/>
      <c r="BR364" s="455"/>
      <c r="BS364" s="455"/>
      <c r="BT364" s="455"/>
      <c r="BU364" s="455"/>
      <c r="BV364" s="455"/>
      <c r="BW364" s="455"/>
      <c r="BX364" s="455"/>
      <c r="BY364" s="455"/>
      <c r="BZ364" s="455"/>
      <c r="CA364" s="455"/>
      <c r="CB364" s="455"/>
      <c r="CC364" s="455"/>
      <c r="CD364" s="455"/>
      <c r="CE364" s="455"/>
      <c r="CF364" s="455"/>
      <c r="CG364" s="455"/>
      <c r="CH364" s="455"/>
      <c r="CI364" s="455"/>
      <c r="CJ364" s="455"/>
      <c r="CK364" s="455"/>
      <c r="CL364" s="455"/>
      <c r="CM364" s="455"/>
      <c r="CN364" s="455"/>
      <c r="CO364" s="455"/>
      <c r="CP364" s="455"/>
      <c r="CQ364" s="455"/>
      <c r="CR364" s="455"/>
      <c r="CS364" s="455"/>
      <c r="CT364" s="455"/>
      <c r="CU364" s="455"/>
      <c r="CV364" s="455"/>
      <c r="CW364" s="455"/>
      <c r="CX364" s="455"/>
      <c r="CY364" s="455"/>
      <c r="CZ364" s="455"/>
      <c r="DA364" s="455"/>
      <c r="DB364" s="455"/>
      <c r="DC364" s="455"/>
      <c r="DD364" s="455"/>
      <c r="DE364" s="455"/>
      <c r="DF364" s="455"/>
      <c r="DG364" s="455"/>
      <c r="DH364" s="455"/>
      <c r="DI364" s="455"/>
      <c r="DJ364" s="455"/>
      <c r="DK364" s="455"/>
      <c r="DL364" s="455"/>
      <c r="DM364" s="455"/>
      <c r="DN364" s="455"/>
      <c r="DO364" s="455"/>
      <c r="DP364" s="455"/>
      <c r="DQ364" s="455"/>
      <c r="DR364" s="455"/>
      <c r="DS364" s="455"/>
      <c r="DT364" s="455"/>
      <c r="DU364" s="455"/>
      <c r="DV364" s="455"/>
      <c r="DW364" s="455"/>
      <c r="DX364" s="455"/>
      <c r="DY364" s="455"/>
      <c r="DZ364" s="455"/>
      <c r="EA364" s="455"/>
      <c r="EB364" s="455"/>
      <c r="EC364" s="455"/>
      <c r="ED364" s="455"/>
      <c r="EE364" s="455"/>
      <c r="EF364" s="455"/>
    </row>
    <row r="365" s="463" customFormat="1" ht="30" customHeight="1" spans="1:136">
      <c r="A365" s="580" t="s">
        <v>149</v>
      </c>
      <c r="B365" s="282">
        <v>2025</v>
      </c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 s="455"/>
      <c r="AW365" s="580" t="s">
        <v>149</v>
      </c>
      <c r="AX365" s="282">
        <v>2025</v>
      </c>
      <c r="AY365" s="28"/>
      <c r="AZ365" s="471"/>
      <c r="BA365"/>
      <c r="BB365"/>
      <c r="BC365"/>
      <c r="BD365"/>
      <c r="BE365"/>
      <c r="BF365"/>
      <c r="BG365"/>
      <c r="BH365"/>
      <c r="BI365"/>
      <c r="BJ365"/>
      <c r="BK365" s="455"/>
      <c r="BL365" s="455"/>
      <c r="BM365" s="455"/>
      <c r="BN365" s="455"/>
      <c r="BO365" s="455"/>
      <c r="BP365" s="455"/>
      <c r="BQ365" s="455"/>
      <c r="BR365" s="455"/>
      <c r="BS365" s="455"/>
      <c r="BT365" s="455"/>
      <c r="BU365" s="455"/>
      <c r="BV365" s="455"/>
      <c r="BW365" s="455"/>
      <c r="BX365" s="455"/>
      <c r="BY365" s="455"/>
      <c r="BZ365" s="455"/>
      <c r="CA365" s="455"/>
      <c r="CB365" s="455"/>
      <c r="CC365" s="455"/>
      <c r="CD365" s="455"/>
      <c r="CE365" s="455"/>
      <c r="CF365" s="455"/>
      <c r="CG365" s="455"/>
      <c r="CH365" s="455"/>
      <c r="CI365" s="455"/>
      <c r="CJ365" s="455"/>
      <c r="CK365" s="455"/>
      <c r="CL365" s="455"/>
      <c r="CM365" s="455"/>
      <c r="CN365" s="455"/>
      <c r="CO365" s="455"/>
      <c r="CP365" s="455"/>
      <c r="CQ365" s="455"/>
      <c r="CR365" s="455"/>
      <c r="CS365" s="455"/>
      <c r="CT365" s="455"/>
      <c r="CU365" s="455"/>
      <c r="CV365" s="455"/>
      <c r="CW365" s="455"/>
      <c r="CX365" s="455"/>
      <c r="CY365" s="455"/>
      <c r="CZ365" s="455"/>
      <c r="DA365" s="455"/>
      <c r="DB365" s="455"/>
      <c r="DC365" s="455"/>
      <c r="DD365" s="455"/>
      <c r="DE365" s="455"/>
      <c r="DF365" s="455"/>
      <c r="DG365" s="455"/>
      <c r="DH365" s="455"/>
      <c r="DI365" s="455"/>
      <c r="DJ365" s="455"/>
      <c r="DK365" s="455"/>
      <c r="DL365" s="455"/>
      <c r="DM365" s="455"/>
      <c r="DN365" s="455"/>
      <c r="DO365" s="455"/>
      <c r="DP365" s="455"/>
      <c r="DQ365" s="455"/>
      <c r="DR365" s="455"/>
      <c r="DS365" s="455"/>
      <c r="DT365" s="455"/>
      <c r="DU365" s="455"/>
      <c r="DV365" s="455"/>
      <c r="DW365" s="455"/>
      <c r="DX365" s="455"/>
      <c r="DY365" s="455"/>
      <c r="DZ365" s="455"/>
      <c r="EA365" s="455"/>
      <c r="EB365" s="455"/>
      <c r="EC365" s="455"/>
      <c r="ED365" s="455"/>
      <c r="EE365" s="455"/>
      <c r="EF365" s="455"/>
    </row>
    <row r="366" s="464" customFormat="1" ht="30" customHeight="1" spans="1:136">
      <c r="A366" s="581"/>
      <c r="B366" s="284">
        <v>2026</v>
      </c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>
        <v>0</v>
      </c>
      <c r="R366" s="28">
        <v>0</v>
      </c>
      <c r="S366" s="28">
        <v>0</v>
      </c>
      <c r="T366" s="28">
        <v>0</v>
      </c>
      <c r="U366" s="28">
        <v>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63</v>
      </c>
      <c r="AB366" s="28">
        <v>27</v>
      </c>
      <c r="AC366" s="28">
        <v>35</v>
      </c>
      <c r="AD366" s="28"/>
      <c r="AE366" s="28"/>
      <c r="AF366" s="28"/>
      <c r="AG366" s="28"/>
      <c r="AH366" s="28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 s="504"/>
      <c r="AW366" s="581"/>
      <c r="AX366" s="284">
        <v>2026</v>
      </c>
      <c r="AY366" s="28">
        <f>BI178</f>
        <v>35</v>
      </c>
      <c r="AZ366" s="555"/>
      <c r="BA366"/>
      <c r="BB366"/>
      <c r="BC366"/>
      <c r="BD366"/>
      <c r="BE366"/>
      <c r="BF366"/>
      <c r="BG366"/>
      <c r="BH366"/>
      <c r="BI366"/>
      <c r="BJ366"/>
      <c r="BK366" s="504"/>
      <c r="BL366" s="504"/>
      <c r="BM366" s="504"/>
      <c r="BN366" s="504"/>
      <c r="BO366" s="504"/>
      <c r="BP366" s="504"/>
      <c r="BQ366" s="504"/>
      <c r="BR366" s="504"/>
      <c r="BS366" s="504"/>
      <c r="BT366" s="504"/>
      <c r="BU366" s="504"/>
      <c r="BV366" s="504"/>
      <c r="BW366" s="504"/>
      <c r="BX366" s="504"/>
      <c r="BY366" s="504"/>
      <c r="BZ366" s="504"/>
      <c r="CA366" s="504"/>
      <c r="CB366" s="504"/>
      <c r="CC366" s="504"/>
      <c r="CD366" s="504"/>
      <c r="CE366" s="504"/>
      <c r="CF366" s="504"/>
      <c r="CG366" s="504"/>
      <c r="CH366" s="504"/>
      <c r="CI366" s="504"/>
      <c r="CJ366" s="504"/>
      <c r="CK366" s="504"/>
      <c r="CL366" s="504"/>
      <c r="CM366" s="504"/>
      <c r="CN366" s="504"/>
      <c r="CO366" s="504"/>
      <c r="CP366" s="504"/>
      <c r="CQ366" s="504"/>
      <c r="CR366" s="504"/>
      <c r="CS366" s="504"/>
      <c r="CT366" s="504"/>
      <c r="CU366" s="504"/>
      <c r="CV366" s="504"/>
      <c r="CW366" s="504"/>
      <c r="CX366" s="504"/>
      <c r="CY366" s="504"/>
      <c r="CZ366" s="504"/>
      <c r="DA366" s="504"/>
      <c r="DB366" s="504"/>
      <c r="DC366" s="504"/>
      <c r="DD366" s="504"/>
      <c r="DE366" s="504"/>
      <c r="DF366" s="504"/>
      <c r="DG366" s="504"/>
      <c r="DH366" s="504"/>
      <c r="DI366" s="504"/>
      <c r="DJ366" s="504"/>
      <c r="DK366" s="504"/>
      <c r="DL366" s="504"/>
      <c r="DM366" s="504"/>
      <c r="DN366" s="504"/>
      <c r="DO366" s="504"/>
      <c r="DP366" s="504"/>
      <c r="DQ366" s="504"/>
      <c r="DR366" s="504"/>
      <c r="DS366" s="504"/>
      <c r="DT366" s="504"/>
      <c r="DU366" s="504"/>
      <c r="DV366" s="504"/>
      <c r="DW366" s="504"/>
      <c r="DX366" s="504"/>
      <c r="DY366" s="504"/>
      <c r="DZ366" s="504"/>
      <c r="EA366" s="504"/>
      <c r="EB366" s="504"/>
      <c r="EC366" s="504"/>
      <c r="ED366" s="504"/>
      <c r="EE366" s="504"/>
      <c r="EF366" s="504"/>
    </row>
    <row r="367" s="463" customFormat="1" ht="30" customHeight="1" spans="1:136">
      <c r="A367" s="580"/>
      <c r="B367" s="285" t="s">
        <v>13</v>
      </c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 s="455"/>
      <c r="AW367" s="580"/>
      <c r="AX367" s="285" t="s">
        <v>13</v>
      </c>
      <c r="AY367" s="28"/>
      <c r="AZ367" s="471"/>
      <c r="BA367"/>
      <c r="BB367"/>
      <c r="BC367"/>
      <c r="BD367"/>
      <c r="BE367"/>
      <c r="BF367"/>
      <c r="BG367"/>
      <c r="BH367"/>
      <c r="BI367"/>
      <c r="BJ367"/>
      <c r="BK367" s="455"/>
      <c r="BL367" s="455"/>
      <c r="BM367" s="455"/>
      <c r="BN367" s="455"/>
      <c r="BO367" s="455"/>
      <c r="BP367" s="455"/>
      <c r="BQ367" s="455"/>
      <c r="BR367" s="455"/>
      <c r="BS367" s="455"/>
      <c r="BT367" s="455"/>
      <c r="BU367" s="455"/>
      <c r="BV367" s="455"/>
      <c r="BW367" s="455"/>
      <c r="BX367" s="455"/>
      <c r="BY367" s="455"/>
      <c r="BZ367" s="455"/>
      <c r="CA367" s="455"/>
      <c r="CB367" s="455"/>
      <c r="CC367" s="455"/>
      <c r="CD367" s="455"/>
      <c r="CE367" s="455"/>
      <c r="CF367" s="455"/>
      <c r="CG367" s="455"/>
      <c r="CH367" s="455"/>
      <c r="CI367" s="455"/>
      <c r="CJ367" s="455"/>
      <c r="CK367" s="455"/>
      <c r="CL367" s="455"/>
      <c r="CM367" s="455"/>
      <c r="CN367" s="455"/>
      <c r="CO367" s="455"/>
      <c r="CP367" s="455"/>
      <c r="CQ367" s="455"/>
      <c r="CR367" s="455"/>
      <c r="CS367" s="455"/>
      <c r="CT367" s="455"/>
      <c r="CU367" s="455"/>
      <c r="CV367" s="455"/>
      <c r="CW367" s="455"/>
      <c r="CX367" s="455"/>
      <c r="CY367" s="455"/>
      <c r="CZ367" s="455"/>
      <c r="DA367" s="455"/>
      <c r="DB367" s="455"/>
      <c r="DC367" s="455"/>
      <c r="DD367" s="455"/>
      <c r="DE367" s="455"/>
      <c r="DF367" s="455"/>
      <c r="DG367" s="455"/>
      <c r="DH367" s="455"/>
      <c r="DI367" s="455"/>
      <c r="DJ367" s="455"/>
      <c r="DK367" s="455"/>
      <c r="DL367" s="455"/>
      <c r="DM367" s="455"/>
      <c r="DN367" s="455"/>
      <c r="DO367" s="455"/>
      <c r="DP367" s="455"/>
      <c r="DQ367" s="455"/>
      <c r="DR367" s="455"/>
      <c r="DS367" s="455"/>
      <c r="DT367" s="455"/>
      <c r="DU367" s="455"/>
      <c r="DV367" s="455"/>
      <c r="DW367" s="455"/>
      <c r="DX367" s="455"/>
      <c r="DY367" s="455"/>
      <c r="DZ367" s="455"/>
      <c r="EA367" s="455"/>
      <c r="EB367" s="455"/>
      <c r="EC367" s="455"/>
      <c r="ED367" s="455"/>
      <c r="EE367" s="455"/>
      <c r="EF367" s="455"/>
    </row>
    <row r="368" s="463" customFormat="1" ht="30" customHeight="1" spans="1:136">
      <c r="A368" s="580"/>
      <c r="B368" s="272" t="s">
        <v>14</v>
      </c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 s="455"/>
      <c r="AW368" s="580"/>
      <c r="AX368" s="272" t="s">
        <v>14</v>
      </c>
      <c r="AY368" s="28"/>
      <c r="AZ368" s="471"/>
      <c r="BA368"/>
      <c r="BB368"/>
      <c r="BC368"/>
      <c r="BD368"/>
      <c r="BE368"/>
      <c r="BF368"/>
      <c r="BG368"/>
      <c r="BH368"/>
      <c r="BI368"/>
      <c r="BJ368"/>
      <c r="BK368" s="455"/>
      <c r="BL368" s="455"/>
      <c r="BM368" s="455"/>
      <c r="BN368" s="455"/>
      <c r="BO368" s="455"/>
      <c r="BP368" s="455"/>
      <c r="BQ368" s="455"/>
      <c r="BR368" s="455"/>
      <c r="BS368" s="455"/>
      <c r="BT368" s="455"/>
      <c r="BU368" s="455"/>
      <c r="BV368" s="455"/>
      <c r="BW368" s="455"/>
      <c r="BX368" s="455"/>
      <c r="BY368" s="455"/>
      <c r="BZ368" s="455"/>
      <c r="CA368" s="455"/>
      <c r="CB368" s="455"/>
      <c r="CC368" s="455"/>
      <c r="CD368" s="455"/>
      <c r="CE368" s="455"/>
      <c r="CF368" s="455"/>
      <c r="CG368" s="455"/>
      <c r="CH368" s="455"/>
      <c r="CI368" s="455"/>
      <c r="CJ368" s="455"/>
      <c r="CK368" s="455"/>
      <c r="CL368" s="455"/>
      <c r="CM368" s="455"/>
      <c r="CN368" s="455"/>
      <c r="CO368" s="455"/>
      <c r="CP368" s="455"/>
      <c r="CQ368" s="455"/>
      <c r="CR368" s="455"/>
      <c r="CS368" s="455"/>
      <c r="CT368" s="455"/>
      <c r="CU368" s="455"/>
      <c r="CV368" s="455"/>
      <c r="CW368" s="455"/>
      <c r="CX368" s="455"/>
      <c r="CY368" s="455"/>
      <c r="CZ368" s="455"/>
      <c r="DA368" s="455"/>
      <c r="DB368" s="455"/>
      <c r="DC368" s="455"/>
      <c r="DD368" s="455"/>
      <c r="DE368" s="455"/>
      <c r="DF368" s="455"/>
      <c r="DG368" s="455"/>
      <c r="DH368" s="455"/>
      <c r="DI368" s="455"/>
      <c r="DJ368" s="455"/>
      <c r="DK368" s="455"/>
      <c r="DL368" s="455"/>
      <c r="DM368" s="455"/>
      <c r="DN368" s="455"/>
      <c r="DO368" s="455"/>
      <c r="DP368" s="455"/>
      <c r="DQ368" s="455"/>
      <c r="DR368" s="455"/>
      <c r="DS368" s="455"/>
      <c r="DT368" s="455"/>
      <c r="DU368" s="455"/>
      <c r="DV368" s="455"/>
      <c r="DW368" s="455"/>
      <c r="DX368" s="455"/>
      <c r="DY368" s="455"/>
      <c r="DZ368" s="455"/>
      <c r="EA368" s="455"/>
      <c r="EB368" s="455"/>
      <c r="EC368" s="455"/>
      <c r="ED368" s="455"/>
      <c r="EE368" s="455"/>
      <c r="EF368" s="455"/>
    </row>
    <row r="369" s="463" customFormat="1" ht="30" customHeight="1" spans="1:136">
      <c r="A369" s="580"/>
      <c r="B369" s="286" t="s">
        <v>15</v>
      </c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 s="455"/>
      <c r="AW369" s="580"/>
      <c r="AX369" s="286" t="s">
        <v>15</v>
      </c>
      <c r="AY369" s="28"/>
      <c r="AZ369" s="471"/>
      <c r="BA369"/>
      <c r="BB369"/>
      <c r="BC369"/>
      <c r="BD369"/>
      <c r="BE369"/>
      <c r="BF369"/>
      <c r="BG369"/>
      <c r="BH369"/>
      <c r="BI369"/>
      <c r="BJ369"/>
      <c r="BK369" s="455"/>
      <c r="BL369" s="455"/>
      <c r="BM369" s="455"/>
      <c r="BN369" s="455"/>
      <c r="BO369" s="455"/>
      <c r="BP369" s="455"/>
      <c r="BQ369" s="455"/>
      <c r="BR369" s="455"/>
      <c r="BS369" s="455"/>
      <c r="BT369" s="455"/>
      <c r="BU369" s="455"/>
      <c r="BV369" s="455"/>
      <c r="BW369" s="455"/>
      <c r="BX369" s="455"/>
      <c r="BY369" s="455"/>
      <c r="BZ369" s="455"/>
      <c r="CA369" s="455"/>
      <c r="CB369" s="455"/>
      <c r="CC369" s="455"/>
      <c r="CD369" s="455"/>
      <c r="CE369" s="455"/>
      <c r="CF369" s="455"/>
      <c r="CG369" s="455"/>
      <c r="CH369" s="455"/>
      <c r="CI369" s="455"/>
      <c r="CJ369" s="455"/>
      <c r="CK369" s="455"/>
      <c r="CL369" s="455"/>
      <c r="CM369" s="455"/>
      <c r="CN369" s="455"/>
      <c r="CO369" s="455"/>
      <c r="CP369" s="455"/>
      <c r="CQ369" s="455"/>
      <c r="CR369" s="455"/>
      <c r="CS369" s="455"/>
      <c r="CT369" s="455"/>
      <c r="CU369" s="455"/>
      <c r="CV369" s="455"/>
      <c r="CW369" s="455"/>
      <c r="CX369" s="455"/>
      <c r="CY369" s="455"/>
      <c r="CZ369" s="455"/>
      <c r="DA369" s="455"/>
      <c r="DB369" s="455"/>
      <c r="DC369" s="455"/>
      <c r="DD369" s="455"/>
      <c r="DE369" s="455"/>
      <c r="DF369" s="455"/>
      <c r="DG369" s="455"/>
      <c r="DH369" s="455"/>
      <c r="DI369" s="455"/>
      <c r="DJ369" s="455"/>
      <c r="DK369" s="455"/>
      <c r="DL369" s="455"/>
      <c r="DM369" s="455"/>
      <c r="DN369" s="455"/>
      <c r="DO369" s="455"/>
      <c r="DP369" s="455"/>
      <c r="DQ369" s="455"/>
      <c r="DR369" s="455"/>
      <c r="DS369" s="455"/>
      <c r="DT369" s="455"/>
      <c r="DU369" s="455"/>
      <c r="DV369" s="455"/>
      <c r="DW369" s="455"/>
      <c r="DX369" s="455"/>
      <c r="DY369" s="455"/>
      <c r="DZ369" s="455"/>
      <c r="EA369" s="455"/>
      <c r="EB369" s="455"/>
      <c r="EC369" s="455"/>
      <c r="ED369" s="455"/>
      <c r="EE369" s="455"/>
      <c r="EF369" s="455"/>
    </row>
    <row r="370" s="463" customFormat="1" ht="30" customHeight="1" spans="1:136">
      <c r="A370" s="576" t="s">
        <v>150</v>
      </c>
      <c r="B370" s="49">
        <v>2025</v>
      </c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 s="455"/>
      <c r="AW370" s="576" t="s">
        <v>150</v>
      </c>
      <c r="AX370" s="49">
        <v>2025</v>
      </c>
      <c r="AY370" s="28"/>
      <c r="AZ370" s="471"/>
      <c r="BA370"/>
      <c r="BB370"/>
      <c r="BC370"/>
      <c r="BD370"/>
      <c r="BE370"/>
      <c r="BF370"/>
      <c r="BG370"/>
      <c r="BH370"/>
      <c r="BI370"/>
      <c r="BJ370"/>
      <c r="BK370" s="455"/>
      <c r="BL370" s="455"/>
      <c r="BM370" s="455"/>
      <c r="BN370" s="455"/>
      <c r="BO370" s="455"/>
      <c r="BP370" s="455"/>
      <c r="BQ370" s="455"/>
      <c r="BR370" s="455"/>
      <c r="BS370" s="455"/>
      <c r="BT370" s="455"/>
      <c r="BU370" s="455"/>
      <c r="BV370" s="455"/>
      <c r="BW370" s="455"/>
      <c r="BX370" s="455"/>
      <c r="BY370" s="455"/>
      <c r="BZ370" s="455"/>
      <c r="CA370" s="455"/>
      <c r="CB370" s="455"/>
      <c r="CC370" s="455"/>
      <c r="CD370" s="455"/>
      <c r="CE370" s="455"/>
      <c r="CF370" s="455"/>
      <c r="CG370" s="455"/>
      <c r="CH370" s="455"/>
      <c r="CI370" s="455"/>
      <c r="CJ370" s="455"/>
      <c r="CK370" s="455"/>
      <c r="CL370" s="455"/>
      <c r="CM370" s="455"/>
      <c r="CN370" s="455"/>
      <c r="CO370" s="455"/>
      <c r="CP370" s="455"/>
      <c r="CQ370" s="455"/>
      <c r="CR370" s="455"/>
      <c r="CS370" s="455"/>
      <c r="CT370" s="455"/>
      <c r="CU370" s="455"/>
      <c r="CV370" s="455"/>
      <c r="CW370" s="455"/>
      <c r="CX370" s="455"/>
      <c r="CY370" s="455"/>
      <c r="CZ370" s="455"/>
      <c r="DA370" s="455"/>
      <c r="DB370" s="455"/>
      <c r="DC370" s="455"/>
      <c r="DD370" s="455"/>
      <c r="DE370" s="455"/>
      <c r="DF370" s="455"/>
      <c r="DG370" s="455"/>
      <c r="DH370" s="455"/>
      <c r="DI370" s="455"/>
      <c r="DJ370" s="455"/>
      <c r="DK370" s="455"/>
      <c r="DL370" s="455"/>
      <c r="DM370" s="455"/>
      <c r="DN370" s="455"/>
      <c r="DO370" s="455"/>
      <c r="DP370" s="455"/>
      <c r="DQ370" s="455"/>
      <c r="DR370" s="455"/>
      <c r="DS370" s="455"/>
      <c r="DT370" s="455"/>
      <c r="DU370" s="455"/>
      <c r="DV370" s="455"/>
      <c r="DW370" s="455"/>
      <c r="DX370" s="455"/>
      <c r="DY370" s="455"/>
      <c r="DZ370" s="455"/>
      <c r="EA370" s="455"/>
      <c r="EB370" s="455"/>
      <c r="EC370" s="455"/>
      <c r="ED370" s="455"/>
      <c r="EE370" s="455"/>
      <c r="EF370" s="455"/>
    </row>
    <row r="371" s="464" customFormat="1" ht="30" customHeight="1" spans="1:136">
      <c r="A371" s="577"/>
      <c r="B371" s="266">
        <v>2026</v>
      </c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>
        <v>0</v>
      </c>
      <c r="R371" s="28">
        <v>0</v>
      </c>
      <c r="S371" s="28">
        <v>0</v>
      </c>
      <c r="T371" s="28">
        <v>0</v>
      </c>
      <c r="U371" s="28">
        <v>0</v>
      </c>
      <c r="V371" s="28">
        <v>0</v>
      </c>
      <c r="W371" s="28">
        <v>0</v>
      </c>
      <c r="X371" s="28">
        <v>0</v>
      </c>
      <c r="Y371" s="28">
        <v>0</v>
      </c>
      <c r="Z371" s="28">
        <v>0</v>
      </c>
      <c r="AA371" s="28">
        <v>0</v>
      </c>
      <c r="AB371" s="28">
        <v>0</v>
      </c>
      <c r="AC371" s="28">
        <v>0</v>
      </c>
      <c r="AD371" s="28"/>
      <c r="AE371" s="28"/>
      <c r="AF371" s="28"/>
      <c r="AG371" s="28"/>
      <c r="AH371" s="28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 s="504"/>
      <c r="AW371" s="577"/>
      <c r="AX371" s="266">
        <v>2026</v>
      </c>
      <c r="AY371" s="28">
        <f>BJ193</f>
        <v>0</v>
      </c>
      <c r="AZ371" s="555"/>
      <c r="BA371"/>
      <c r="BB371"/>
      <c r="BC371"/>
      <c r="BD371"/>
      <c r="BE371"/>
      <c r="BF371"/>
      <c r="BG371"/>
      <c r="BH371"/>
      <c r="BI371"/>
      <c r="BJ371"/>
      <c r="BK371" s="504"/>
      <c r="BL371" s="504"/>
      <c r="BM371" s="504"/>
      <c r="BN371" s="504"/>
      <c r="BO371" s="504"/>
      <c r="BP371" s="504"/>
      <c r="BQ371" s="504"/>
      <c r="BR371" s="504"/>
      <c r="BS371" s="504"/>
      <c r="BT371" s="504"/>
      <c r="BU371" s="504"/>
      <c r="BV371" s="504"/>
      <c r="BW371" s="504"/>
      <c r="BX371" s="504"/>
      <c r="BY371" s="504"/>
      <c r="BZ371" s="504"/>
      <c r="CA371" s="504"/>
      <c r="CB371" s="504"/>
      <c r="CC371" s="504"/>
      <c r="CD371" s="504"/>
      <c r="CE371" s="504"/>
      <c r="CF371" s="504"/>
      <c r="CG371" s="504"/>
      <c r="CH371" s="504"/>
      <c r="CI371" s="504"/>
      <c r="CJ371" s="504"/>
      <c r="CK371" s="504"/>
      <c r="CL371" s="504"/>
      <c r="CM371" s="504"/>
      <c r="CN371" s="504"/>
      <c r="CO371" s="504"/>
      <c r="CP371" s="504"/>
      <c r="CQ371" s="504"/>
      <c r="CR371" s="504"/>
      <c r="CS371" s="504"/>
      <c r="CT371" s="504"/>
      <c r="CU371" s="504"/>
      <c r="CV371" s="504"/>
      <c r="CW371" s="504"/>
      <c r="CX371" s="504"/>
      <c r="CY371" s="504"/>
      <c r="CZ371" s="504"/>
      <c r="DA371" s="504"/>
      <c r="DB371" s="504"/>
      <c r="DC371" s="504"/>
      <c r="DD371" s="504"/>
      <c r="DE371" s="504"/>
      <c r="DF371" s="504"/>
      <c r="DG371" s="504"/>
      <c r="DH371" s="504"/>
      <c r="DI371" s="504"/>
      <c r="DJ371" s="504"/>
      <c r="DK371" s="504"/>
      <c r="DL371" s="504"/>
      <c r="DM371" s="504"/>
      <c r="DN371" s="504"/>
      <c r="DO371" s="504"/>
      <c r="DP371" s="504"/>
      <c r="DQ371" s="504"/>
      <c r="DR371" s="504"/>
      <c r="DS371" s="504"/>
      <c r="DT371" s="504"/>
      <c r="DU371" s="504"/>
      <c r="DV371" s="504"/>
      <c r="DW371" s="504"/>
      <c r="DX371" s="504"/>
      <c r="DY371" s="504"/>
      <c r="DZ371" s="504"/>
      <c r="EA371" s="504"/>
      <c r="EB371" s="504"/>
      <c r="EC371" s="504"/>
      <c r="ED371" s="504"/>
      <c r="EE371" s="504"/>
      <c r="EF371" s="504"/>
    </row>
    <row r="372" s="463" customFormat="1" ht="30" customHeight="1" spans="1:136">
      <c r="A372" s="576"/>
      <c r="B372" s="273" t="s">
        <v>15</v>
      </c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 s="455"/>
      <c r="AW372" s="576"/>
      <c r="AX372" s="273" t="s">
        <v>15</v>
      </c>
      <c r="AY372" s="28"/>
      <c r="AZ372" s="471"/>
      <c r="BA372"/>
      <c r="BB372"/>
      <c r="BC372"/>
      <c r="BD372"/>
      <c r="BE372"/>
      <c r="BF372"/>
      <c r="BG372"/>
      <c r="BH372"/>
      <c r="BI372"/>
      <c r="BJ372"/>
      <c r="BK372" s="455"/>
      <c r="BL372" s="455"/>
      <c r="BM372" s="455"/>
      <c r="BN372" s="455"/>
      <c r="BO372" s="455"/>
      <c r="BP372" s="455"/>
      <c r="BQ372" s="455"/>
      <c r="BR372" s="455"/>
      <c r="BS372" s="455"/>
      <c r="BT372" s="455"/>
      <c r="BU372" s="455"/>
      <c r="BV372" s="455"/>
      <c r="BW372" s="455"/>
      <c r="BX372" s="455"/>
      <c r="BY372" s="455"/>
      <c r="BZ372" s="455"/>
      <c r="CA372" s="455"/>
      <c r="CB372" s="455"/>
      <c r="CC372" s="455"/>
      <c r="CD372" s="455"/>
      <c r="CE372" s="455"/>
      <c r="CF372" s="455"/>
      <c r="CG372" s="455"/>
      <c r="CH372" s="455"/>
      <c r="CI372" s="455"/>
      <c r="CJ372" s="455"/>
      <c r="CK372" s="455"/>
      <c r="CL372" s="455"/>
      <c r="CM372" s="455"/>
      <c r="CN372" s="455"/>
      <c r="CO372" s="455"/>
      <c r="CP372" s="455"/>
      <c r="CQ372" s="455"/>
      <c r="CR372" s="455"/>
      <c r="CS372" s="455"/>
      <c r="CT372" s="455"/>
      <c r="CU372" s="455"/>
      <c r="CV372" s="455"/>
      <c r="CW372" s="455"/>
      <c r="CX372" s="455"/>
      <c r="CY372" s="455"/>
      <c r="CZ372" s="455"/>
      <c r="DA372" s="455"/>
      <c r="DB372" s="455"/>
      <c r="DC372" s="455"/>
      <c r="DD372" s="455"/>
      <c r="DE372" s="455"/>
      <c r="DF372" s="455"/>
      <c r="DG372" s="455"/>
      <c r="DH372" s="455"/>
      <c r="DI372" s="455"/>
      <c r="DJ372" s="455"/>
      <c r="DK372" s="455"/>
      <c r="DL372" s="455"/>
      <c r="DM372" s="455"/>
      <c r="DN372" s="455"/>
      <c r="DO372" s="455"/>
      <c r="DP372" s="455"/>
      <c r="DQ372" s="455"/>
      <c r="DR372" s="455"/>
      <c r="DS372" s="455"/>
      <c r="DT372" s="455"/>
      <c r="DU372" s="455"/>
      <c r="DV372" s="455"/>
      <c r="DW372" s="455"/>
      <c r="DX372" s="455"/>
      <c r="DY372" s="455"/>
      <c r="DZ372" s="455"/>
      <c r="EA372" s="455"/>
      <c r="EB372" s="455"/>
      <c r="EC372" s="455"/>
      <c r="ED372" s="455"/>
      <c r="EE372" s="455"/>
      <c r="EF372" s="455"/>
    </row>
    <row r="373" s="463" customFormat="1" ht="30" customHeight="1" spans="1:136">
      <c r="A373" s="576" t="s">
        <v>32</v>
      </c>
      <c r="B373" s="49">
        <v>2025</v>
      </c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 s="455"/>
      <c r="AW373" s="576" t="s">
        <v>32</v>
      </c>
      <c r="AX373" s="49">
        <v>2025</v>
      </c>
      <c r="AY373" s="28"/>
      <c r="AZ373" s="471"/>
      <c r="BA373"/>
      <c r="BB373"/>
      <c r="BC373"/>
      <c r="BD373"/>
      <c r="BE373"/>
      <c r="BF373"/>
      <c r="BG373"/>
      <c r="BH373"/>
      <c r="BI373"/>
      <c r="BJ373"/>
      <c r="BK373" s="455"/>
      <c r="BL373" s="455"/>
      <c r="BM373" s="455"/>
      <c r="BN373" s="455"/>
      <c r="BO373" s="455"/>
      <c r="BP373" s="455"/>
      <c r="BQ373" s="455"/>
      <c r="BR373" s="455"/>
      <c r="BS373" s="455"/>
      <c r="BT373" s="455"/>
      <c r="BU373" s="455"/>
      <c r="BV373" s="455"/>
      <c r="BW373" s="455"/>
      <c r="BX373" s="455"/>
      <c r="BY373" s="455"/>
      <c r="BZ373" s="455"/>
      <c r="CA373" s="455"/>
      <c r="CB373" s="455"/>
      <c r="CC373" s="455"/>
      <c r="CD373" s="455"/>
      <c r="CE373" s="455"/>
      <c r="CF373" s="455"/>
      <c r="CG373" s="455"/>
      <c r="CH373" s="455"/>
      <c r="CI373" s="455"/>
      <c r="CJ373" s="455"/>
      <c r="CK373" s="455"/>
      <c r="CL373" s="455"/>
      <c r="CM373" s="455"/>
      <c r="CN373" s="455"/>
      <c r="CO373" s="455"/>
      <c r="CP373" s="455"/>
      <c r="CQ373" s="455"/>
      <c r="CR373" s="455"/>
      <c r="CS373" s="455"/>
      <c r="CT373" s="455"/>
      <c r="CU373" s="455"/>
      <c r="CV373" s="455"/>
      <c r="CW373" s="455"/>
      <c r="CX373" s="455"/>
      <c r="CY373" s="455"/>
      <c r="CZ373" s="455"/>
      <c r="DA373" s="455"/>
      <c r="DB373" s="455"/>
      <c r="DC373" s="455"/>
      <c r="DD373" s="455"/>
      <c r="DE373" s="455"/>
      <c r="DF373" s="455"/>
      <c r="DG373" s="455"/>
      <c r="DH373" s="455"/>
      <c r="DI373" s="455"/>
      <c r="DJ373" s="455"/>
      <c r="DK373" s="455"/>
      <c r="DL373" s="455"/>
      <c r="DM373" s="455"/>
      <c r="DN373" s="455"/>
      <c r="DO373" s="455"/>
      <c r="DP373" s="455"/>
      <c r="DQ373" s="455"/>
      <c r="DR373" s="455"/>
      <c r="DS373" s="455"/>
      <c r="DT373" s="455"/>
      <c r="DU373" s="455"/>
      <c r="DV373" s="455"/>
      <c r="DW373" s="455"/>
      <c r="DX373" s="455"/>
      <c r="DY373" s="455"/>
      <c r="DZ373" s="455"/>
      <c r="EA373" s="455"/>
      <c r="EB373" s="455"/>
      <c r="EC373" s="455"/>
      <c r="ED373" s="455"/>
      <c r="EE373" s="455"/>
      <c r="EF373" s="455"/>
    </row>
    <row r="374" s="464" customFormat="1" ht="30" customHeight="1" spans="1:136">
      <c r="A374" s="577"/>
      <c r="B374" s="266">
        <v>2026</v>
      </c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3.6</v>
      </c>
      <c r="AB374" s="28">
        <v>0</v>
      </c>
      <c r="AC374" s="28">
        <v>0</v>
      </c>
      <c r="AD374" s="28"/>
      <c r="AE374" s="28"/>
      <c r="AF374" s="28"/>
      <c r="AG374" s="28"/>
      <c r="AH374" s="28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 s="504"/>
      <c r="AW374" s="577"/>
      <c r="AX374" s="266">
        <v>2026</v>
      </c>
      <c r="AY374" s="28">
        <f>BI179</f>
        <v>0</v>
      </c>
      <c r="AZ374" s="555"/>
      <c r="BA374"/>
      <c r="BB374"/>
      <c r="BC374"/>
      <c r="BD374"/>
      <c r="BE374"/>
      <c r="BF374"/>
      <c r="BG374"/>
      <c r="BH374"/>
      <c r="BI374"/>
      <c r="BJ374"/>
      <c r="BK374" s="504"/>
      <c r="BL374" s="504"/>
      <c r="BM374" s="504"/>
      <c r="BN374" s="504"/>
      <c r="BO374" s="504"/>
      <c r="BP374" s="504"/>
      <c r="BQ374" s="504"/>
      <c r="BR374" s="504"/>
      <c r="BS374" s="504"/>
      <c r="BT374" s="504"/>
      <c r="BU374" s="504"/>
      <c r="BV374" s="504"/>
      <c r="BW374" s="504"/>
      <c r="BX374" s="504"/>
      <c r="BY374" s="504"/>
      <c r="BZ374" s="504"/>
      <c r="CA374" s="504"/>
      <c r="CB374" s="504"/>
      <c r="CC374" s="504"/>
      <c r="CD374" s="504"/>
      <c r="CE374" s="504"/>
      <c r="CF374" s="504"/>
      <c r="CG374" s="504"/>
      <c r="CH374" s="504"/>
      <c r="CI374" s="504"/>
      <c r="CJ374" s="504"/>
      <c r="CK374" s="504"/>
      <c r="CL374" s="504"/>
      <c r="CM374" s="504"/>
      <c r="CN374" s="504"/>
      <c r="CO374" s="504"/>
      <c r="CP374" s="504"/>
      <c r="CQ374" s="504"/>
      <c r="CR374" s="504"/>
      <c r="CS374" s="504"/>
      <c r="CT374" s="504"/>
      <c r="CU374" s="504"/>
      <c r="CV374" s="504"/>
      <c r="CW374" s="504"/>
      <c r="CX374" s="504"/>
      <c r="CY374" s="504"/>
      <c r="CZ374" s="504"/>
      <c r="DA374" s="504"/>
      <c r="DB374" s="504"/>
      <c r="DC374" s="504"/>
      <c r="DD374" s="504"/>
      <c r="DE374" s="504"/>
      <c r="DF374" s="504"/>
      <c r="DG374" s="504"/>
      <c r="DH374" s="504"/>
      <c r="DI374" s="504"/>
      <c r="DJ374" s="504"/>
      <c r="DK374" s="504"/>
      <c r="DL374" s="504"/>
      <c r="DM374" s="504"/>
      <c r="DN374" s="504"/>
      <c r="DO374" s="504"/>
      <c r="DP374" s="504"/>
      <c r="DQ374" s="504"/>
      <c r="DR374" s="504"/>
      <c r="DS374" s="504"/>
      <c r="DT374" s="504"/>
      <c r="DU374" s="504"/>
      <c r="DV374" s="504"/>
      <c r="DW374" s="504"/>
      <c r="DX374" s="504"/>
      <c r="DY374" s="504"/>
      <c r="DZ374" s="504"/>
      <c r="EA374" s="504"/>
      <c r="EB374" s="504"/>
      <c r="EC374" s="504"/>
      <c r="ED374" s="504"/>
      <c r="EE374" s="504"/>
      <c r="EF374" s="504"/>
    </row>
    <row r="375" s="463" customFormat="1" ht="30" customHeight="1" spans="1:136">
      <c r="A375" s="576"/>
      <c r="B375" s="117" t="s">
        <v>13</v>
      </c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 s="455"/>
      <c r="AW375" s="576"/>
      <c r="AX375" s="117" t="s">
        <v>13</v>
      </c>
      <c r="AY375" s="28"/>
      <c r="AZ375" s="471"/>
      <c r="BA375"/>
      <c r="BB375"/>
      <c r="BC375"/>
      <c r="BD375"/>
      <c r="BE375"/>
      <c r="BF375"/>
      <c r="BG375"/>
      <c r="BH375"/>
      <c r="BI375"/>
      <c r="BJ375"/>
      <c r="BK375" s="455"/>
      <c r="BL375" s="455"/>
      <c r="BM375" s="455"/>
      <c r="BN375" s="455"/>
      <c r="BO375" s="455"/>
      <c r="BP375" s="455"/>
      <c r="BQ375" s="455"/>
      <c r="BR375" s="455"/>
      <c r="BS375" s="455"/>
      <c r="BT375" s="455"/>
      <c r="BU375" s="455"/>
      <c r="BV375" s="455"/>
      <c r="BW375" s="455"/>
      <c r="BX375" s="455"/>
      <c r="BY375" s="455"/>
      <c r="BZ375" s="455"/>
      <c r="CA375" s="455"/>
      <c r="CB375" s="455"/>
      <c r="CC375" s="455"/>
      <c r="CD375" s="455"/>
      <c r="CE375" s="455"/>
      <c r="CF375" s="455"/>
      <c r="CG375" s="455"/>
      <c r="CH375" s="455"/>
      <c r="CI375" s="455"/>
      <c r="CJ375" s="455"/>
      <c r="CK375" s="455"/>
      <c r="CL375" s="455"/>
      <c r="CM375" s="455"/>
      <c r="CN375" s="455"/>
      <c r="CO375" s="455"/>
      <c r="CP375" s="455"/>
      <c r="CQ375" s="455"/>
      <c r="CR375" s="455"/>
      <c r="CS375" s="455"/>
      <c r="CT375" s="455"/>
      <c r="CU375" s="455"/>
      <c r="CV375" s="455"/>
      <c r="CW375" s="455"/>
      <c r="CX375" s="455"/>
      <c r="CY375" s="455"/>
      <c r="CZ375" s="455"/>
      <c r="DA375" s="455"/>
      <c r="DB375" s="455"/>
      <c r="DC375" s="455"/>
      <c r="DD375" s="455"/>
      <c r="DE375" s="455"/>
      <c r="DF375" s="455"/>
      <c r="DG375" s="455"/>
      <c r="DH375" s="455"/>
      <c r="DI375" s="455"/>
      <c r="DJ375" s="455"/>
      <c r="DK375" s="455"/>
      <c r="DL375" s="455"/>
      <c r="DM375" s="455"/>
      <c r="DN375" s="455"/>
      <c r="DO375" s="455"/>
      <c r="DP375" s="455"/>
      <c r="DQ375" s="455"/>
      <c r="DR375" s="455"/>
      <c r="DS375" s="455"/>
      <c r="DT375" s="455"/>
      <c r="DU375" s="455"/>
      <c r="DV375" s="455"/>
      <c r="DW375" s="455"/>
      <c r="DX375" s="455"/>
      <c r="DY375" s="455"/>
      <c r="DZ375" s="455"/>
      <c r="EA375" s="455"/>
      <c r="EB375" s="455"/>
      <c r="EC375" s="455"/>
      <c r="ED375" s="455"/>
      <c r="EE375" s="455"/>
      <c r="EF375" s="455"/>
    </row>
    <row r="376" s="463" customFormat="1" ht="30" customHeight="1" spans="1:136">
      <c r="A376" s="576"/>
      <c r="B376" s="287" t="s">
        <v>14</v>
      </c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 s="455"/>
      <c r="AW376" s="576"/>
      <c r="AX376" s="287" t="s">
        <v>14</v>
      </c>
      <c r="AY376" s="28"/>
      <c r="AZ376" s="471"/>
      <c r="BA376"/>
      <c r="BB376"/>
      <c r="BC376"/>
      <c r="BD376"/>
      <c r="BE376"/>
      <c r="BF376"/>
      <c r="BG376"/>
      <c r="BH376"/>
      <c r="BI376"/>
      <c r="BJ376"/>
      <c r="BK376" s="455"/>
      <c r="BL376" s="455"/>
      <c r="BM376" s="455"/>
      <c r="BN376" s="455"/>
      <c r="BO376" s="455"/>
      <c r="BP376" s="455"/>
      <c r="BQ376" s="455"/>
      <c r="BR376" s="455"/>
      <c r="BS376" s="455"/>
      <c r="BT376" s="455"/>
      <c r="BU376" s="455"/>
      <c r="BV376" s="455"/>
      <c r="BW376" s="455"/>
      <c r="BX376" s="455"/>
      <c r="BY376" s="455"/>
      <c r="BZ376" s="455"/>
      <c r="CA376" s="455"/>
      <c r="CB376" s="455"/>
      <c r="CC376" s="455"/>
      <c r="CD376" s="455"/>
      <c r="CE376" s="455"/>
      <c r="CF376" s="455"/>
      <c r="CG376" s="455"/>
      <c r="CH376" s="455"/>
      <c r="CI376" s="455"/>
      <c r="CJ376" s="455"/>
      <c r="CK376" s="455"/>
      <c r="CL376" s="455"/>
      <c r="CM376" s="455"/>
      <c r="CN376" s="455"/>
      <c r="CO376" s="455"/>
      <c r="CP376" s="455"/>
      <c r="CQ376" s="455"/>
      <c r="CR376" s="455"/>
      <c r="CS376" s="455"/>
      <c r="CT376" s="455"/>
      <c r="CU376" s="455"/>
      <c r="CV376" s="455"/>
      <c r="CW376" s="455"/>
      <c r="CX376" s="455"/>
      <c r="CY376" s="455"/>
      <c r="CZ376" s="455"/>
      <c r="DA376" s="455"/>
      <c r="DB376" s="455"/>
      <c r="DC376" s="455"/>
      <c r="DD376" s="455"/>
      <c r="DE376" s="455"/>
      <c r="DF376" s="455"/>
      <c r="DG376" s="455"/>
      <c r="DH376" s="455"/>
      <c r="DI376" s="455"/>
      <c r="DJ376" s="455"/>
      <c r="DK376" s="455"/>
      <c r="DL376" s="455"/>
      <c r="DM376" s="455"/>
      <c r="DN376" s="455"/>
      <c r="DO376" s="455"/>
      <c r="DP376" s="455"/>
      <c r="DQ376" s="455"/>
      <c r="DR376" s="455"/>
      <c r="DS376" s="455"/>
      <c r="DT376" s="455"/>
      <c r="DU376" s="455"/>
      <c r="DV376" s="455"/>
      <c r="DW376" s="455"/>
      <c r="DX376" s="455"/>
      <c r="DY376" s="455"/>
      <c r="DZ376" s="455"/>
      <c r="EA376" s="455"/>
      <c r="EB376" s="455"/>
      <c r="EC376" s="455"/>
      <c r="ED376" s="455"/>
      <c r="EE376" s="455"/>
      <c r="EF376" s="455"/>
    </row>
    <row r="377" s="463" customFormat="1" ht="30" customHeight="1" spans="1:136">
      <c r="A377" s="576"/>
      <c r="B377" s="273" t="s">
        <v>15</v>
      </c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 s="455"/>
      <c r="AW377" s="576"/>
      <c r="AX377" s="273" t="s">
        <v>15</v>
      </c>
      <c r="AY377" s="28"/>
      <c r="AZ377" s="471"/>
      <c r="BA377"/>
      <c r="BB377"/>
      <c r="BC377"/>
      <c r="BD377"/>
      <c r="BE377"/>
      <c r="BF377"/>
      <c r="BG377"/>
      <c r="BH377"/>
      <c r="BI377"/>
      <c r="BJ377"/>
      <c r="BK377" s="455"/>
      <c r="BL377" s="455"/>
      <c r="BM377" s="455"/>
      <c r="BN377" s="455"/>
      <c r="BO377" s="455"/>
      <c r="BP377" s="455"/>
      <c r="BQ377" s="455"/>
      <c r="BR377" s="455"/>
      <c r="BS377" s="455"/>
      <c r="BT377" s="455"/>
      <c r="BU377" s="455"/>
      <c r="BV377" s="455"/>
      <c r="BW377" s="455"/>
      <c r="BX377" s="455"/>
      <c r="BY377" s="455"/>
      <c r="BZ377" s="455"/>
      <c r="CA377" s="455"/>
      <c r="CB377" s="455"/>
      <c r="CC377" s="455"/>
      <c r="CD377" s="455"/>
      <c r="CE377" s="455"/>
      <c r="CF377" s="455"/>
      <c r="CG377" s="455"/>
      <c r="CH377" s="455"/>
      <c r="CI377" s="455"/>
      <c r="CJ377" s="455"/>
      <c r="CK377" s="455"/>
      <c r="CL377" s="455"/>
      <c r="CM377" s="455"/>
      <c r="CN377" s="455"/>
      <c r="CO377" s="455"/>
      <c r="CP377" s="455"/>
      <c r="CQ377" s="455"/>
      <c r="CR377" s="455"/>
      <c r="CS377" s="455"/>
      <c r="CT377" s="455"/>
      <c r="CU377" s="455"/>
      <c r="CV377" s="455"/>
      <c r="CW377" s="455"/>
      <c r="CX377" s="455"/>
      <c r="CY377" s="455"/>
      <c r="CZ377" s="455"/>
      <c r="DA377" s="455"/>
      <c r="DB377" s="455"/>
      <c r="DC377" s="455"/>
      <c r="DD377" s="455"/>
      <c r="DE377" s="455"/>
      <c r="DF377" s="455"/>
      <c r="DG377" s="455"/>
      <c r="DH377" s="455"/>
      <c r="DI377" s="455"/>
      <c r="DJ377" s="455"/>
      <c r="DK377" s="455"/>
      <c r="DL377" s="455"/>
      <c r="DM377" s="455"/>
      <c r="DN377" s="455"/>
      <c r="DO377" s="455"/>
      <c r="DP377" s="455"/>
      <c r="DQ377" s="455"/>
      <c r="DR377" s="455"/>
      <c r="DS377" s="455"/>
      <c r="DT377" s="455"/>
      <c r="DU377" s="455"/>
      <c r="DV377" s="455"/>
      <c r="DW377" s="455"/>
      <c r="DX377" s="455"/>
      <c r="DY377" s="455"/>
      <c r="DZ377" s="455"/>
      <c r="EA377" s="455"/>
      <c r="EB377" s="455"/>
      <c r="EC377" s="455"/>
      <c r="ED377" s="455"/>
      <c r="EE377" s="455"/>
      <c r="EF377" s="455"/>
    </row>
    <row r="378" s="463" customFormat="1" ht="30" customHeight="1" spans="1:136">
      <c r="A378" s="582" t="s">
        <v>151</v>
      </c>
      <c r="B378" s="49">
        <v>2025</v>
      </c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 s="455"/>
      <c r="AW378" s="582" t="s">
        <v>151</v>
      </c>
      <c r="AX378" s="49">
        <v>2025</v>
      </c>
      <c r="AY378" s="28"/>
      <c r="AZ378" s="471"/>
      <c r="BA378"/>
      <c r="BB378"/>
      <c r="BC378"/>
      <c r="BD378"/>
      <c r="BE378"/>
      <c r="BF378"/>
      <c r="BG378"/>
      <c r="BH378"/>
      <c r="BI378"/>
      <c r="BJ378"/>
      <c r="BK378" s="455"/>
      <c r="BL378" s="455"/>
      <c r="BM378" s="455"/>
      <c r="BN378" s="455"/>
      <c r="BO378" s="455"/>
      <c r="BP378" s="455"/>
      <c r="BQ378" s="455"/>
      <c r="BR378" s="455"/>
      <c r="BS378" s="455"/>
      <c r="BT378" s="455"/>
      <c r="BU378" s="455"/>
      <c r="BV378" s="455"/>
      <c r="BW378" s="455"/>
      <c r="BX378" s="455"/>
      <c r="BY378" s="455"/>
      <c r="BZ378" s="455"/>
      <c r="CA378" s="455"/>
      <c r="CB378" s="455"/>
      <c r="CC378" s="455"/>
      <c r="CD378" s="455"/>
      <c r="CE378" s="455"/>
      <c r="CF378" s="455"/>
      <c r="CG378" s="455"/>
      <c r="CH378" s="455"/>
      <c r="CI378" s="455"/>
      <c r="CJ378" s="455"/>
      <c r="CK378" s="455"/>
      <c r="CL378" s="455"/>
      <c r="CM378" s="455"/>
      <c r="CN378" s="455"/>
      <c r="CO378" s="455"/>
      <c r="CP378" s="455"/>
      <c r="CQ378" s="455"/>
      <c r="CR378" s="455"/>
      <c r="CS378" s="455"/>
      <c r="CT378" s="455"/>
      <c r="CU378" s="455"/>
      <c r="CV378" s="455"/>
      <c r="CW378" s="455"/>
      <c r="CX378" s="455"/>
      <c r="CY378" s="455"/>
      <c r="CZ378" s="455"/>
      <c r="DA378" s="455"/>
      <c r="DB378" s="455"/>
      <c r="DC378" s="455"/>
      <c r="DD378" s="455"/>
      <c r="DE378" s="455"/>
      <c r="DF378" s="455"/>
      <c r="DG378" s="455"/>
      <c r="DH378" s="455"/>
      <c r="DI378" s="455"/>
      <c r="DJ378" s="455"/>
      <c r="DK378" s="455"/>
      <c r="DL378" s="455"/>
      <c r="DM378" s="455"/>
      <c r="DN378" s="455"/>
      <c r="DO378" s="455"/>
      <c r="DP378" s="455"/>
      <c r="DQ378" s="455"/>
      <c r="DR378" s="455"/>
      <c r="DS378" s="455"/>
      <c r="DT378" s="455"/>
      <c r="DU378" s="455"/>
      <c r="DV378" s="455"/>
      <c r="DW378" s="455"/>
      <c r="DX378" s="455"/>
      <c r="DY378" s="455"/>
      <c r="DZ378" s="455"/>
      <c r="EA378" s="455"/>
      <c r="EB378" s="455"/>
      <c r="EC378" s="455"/>
      <c r="ED378" s="455"/>
      <c r="EE378" s="455"/>
      <c r="EF378" s="455"/>
    </row>
    <row r="379" s="464" customFormat="1" ht="30" customHeight="1" spans="1:136">
      <c r="A379" s="583"/>
      <c r="B379" s="266">
        <v>2026</v>
      </c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>
        <v>0</v>
      </c>
      <c r="R379" s="87">
        <v>0</v>
      </c>
      <c r="S379" s="87">
        <v>0</v>
      </c>
      <c r="T379" s="87">
        <v>0</v>
      </c>
      <c r="U379" s="87">
        <v>0</v>
      </c>
      <c r="V379" s="87">
        <v>0</v>
      </c>
      <c r="W379" s="87">
        <v>0</v>
      </c>
      <c r="X379" s="87">
        <v>0</v>
      </c>
      <c r="Y379" s="87">
        <v>0</v>
      </c>
      <c r="Z379" s="87">
        <v>0</v>
      </c>
      <c r="AA379" s="87">
        <v>0</v>
      </c>
      <c r="AB379" s="87">
        <v>4.9305</v>
      </c>
      <c r="AC379" s="87">
        <v>4.95909</v>
      </c>
      <c r="AD379" s="87"/>
      <c r="AE379" s="87"/>
      <c r="AF379" s="87"/>
      <c r="AG379" s="584"/>
      <c r="AH379" s="87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 s="504"/>
      <c r="AW379" s="583"/>
      <c r="AX379" s="266">
        <v>2026</v>
      </c>
      <c r="AY379" s="87">
        <f>BF178/10000</f>
        <v>4.95909</v>
      </c>
      <c r="AZ379" s="555"/>
      <c r="BA379"/>
      <c r="BB379"/>
      <c r="BC379"/>
      <c r="BD379"/>
      <c r="BE379"/>
      <c r="BF379"/>
      <c r="BG379"/>
      <c r="BH379"/>
      <c r="BI379"/>
      <c r="BJ379"/>
      <c r="BK379" s="504"/>
      <c r="BL379" s="504"/>
      <c r="BM379" s="504"/>
      <c r="BN379" s="504"/>
      <c r="BO379" s="504"/>
      <c r="BP379" s="504"/>
      <c r="BQ379" s="504"/>
      <c r="BR379" s="504"/>
      <c r="BS379" s="504"/>
      <c r="BT379" s="504"/>
      <c r="BU379" s="504"/>
      <c r="BV379" s="504"/>
      <c r="BW379" s="504"/>
      <c r="BX379" s="504"/>
      <c r="BY379" s="504"/>
      <c r="BZ379" s="504"/>
      <c r="CA379" s="504"/>
      <c r="CB379" s="504"/>
      <c r="CC379" s="504"/>
      <c r="CD379" s="504"/>
      <c r="CE379" s="504"/>
      <c r="CF379" s="504"/>
      <c r="CG379" s="504"/>
      <c r="CH379" s="504"/>
      <c r="CI379" s="504"/>
      <c r="CJ379" s="504"/>
      <c r="CK379" s="504"/>
      <c r="CL379" s="504"/>
      <c r="CM379" s="504"/>
      <c r="CN379" s="504"/>
      <c r="CO379" s="504"/>
      <c r="CP379" s="504"/>
      <c r="CQ379" s="504"/>
      <c r="CR379" s="504"/>
      <c r="CS379" s="504"/>
      <c r="CT379" s="504"/>
      <c r="CU379" s="504"/>
      <c r="CV379" s="504"/>
      <c r="CW379" s="504"/>
      <c r="CX379" s="504"/>
      <c r="CY379" s="504"/>
      <c r="CZ379" s="504"/>
      <c r="DA379" s="504"/>
      <c r="DB379" s="504"/>
      <c r="DC379" s="504"/>
      <c r="DD379" s="504"/>
      <c r="DE379" s="504"/>
      <c r="DF379" s="504"/>
      <c r="DG379" s="504"/>
      <c r="DH379" s="504"/>
      <c r="DI379" s="504"/>
      <c r="DJ379" s="504"/>
      <c r="DK379" s="504"/>
      <c r="DL379" s="504"/>
      <c r="DM379" s="504"/>
      <c r="DN379" s="504"/>
      <c r="DO379" s="504"/>
      <c r="DP379" s="504"/>
      <c r="DQ379" s="504"/>
      <c r="DR379" s="504"/>
      <c r="DS379" s="504"/>
      <c r="DT379" s="504"/>
      <c r="DU379" s="504"/>
      <c r="DV379" s="504"/>
      <c r="DW379" s="504"/>
      <c r="DX379" s="504"/>
      <c r="DY379" s="504"/>
      <c r="DZ379" s="504"/>
      <c r="EA379" s="504"/>
      <c r="EB379" s="504"/>
      <c r="EC379" s="504"/>
      <c r="ED379" s="504"/>
      <c r="EE379" s="504"/>
      <c r="EF379" s="504"/>
    </row>
    <row r="380" s="463" customFormat="1" ht="30" customHeight="1" spans="1:136">
      <c r="A380" s="582"/>
      <c r="B380" s="117" t="s">
        <v>13</v>
      </c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 s="455"/>
      <c r="AW380" s="582"/>
      <c r="AX380" s="117" t="s">
        <v>13</v>
      </c>
      <c r="AY380" s="28"/>
      <c r="AZ380" s="471"/>
      <c r="BA380"/>
      <c r="BB380"/>
      <c r="BC380"/>
      <c r="BD380"/>
      <c r="BE380"/>
      <c r="BF380"/>
      <c r="BG380"/>
      <c r="BH380"/>
      <c r="BI380"/>
      <c r="BJ380"/>
      <c r="BK380" s="455"/>
      <c r="BL380" s="455"/>
      <c r="BM380" s="455"/>
      <c r="BN380" s="455"/>
      <c r="BO380" s="455"/>
      <c r="BP380" s="455"/>
      <c r="BQ380" s="455"/>
      <c r="BR380" s="455"/>
      <c r="BS380" s="455"/>
      <c r="BT380" s="455"/>
      <c r="BU380" s="455"/>
      <c r="BV380" s="455"/>
      <c r="BW380" s="455"/>
      <c r="BX380" s="455"/>
      <c r="BY380" s="455"/>
      <c r="BZ380" s="455"/>
      <c r="CA380" s="455"/>
      <c r="CB380" s="455"/>
      <c r="CC380" s="455"/>
      <c r="CD380" s="455"/>
      <c r="CE380" s="455"/>
      <c r="CF380" s="455"/>
      <c r="CG380" s="455"/>
      <c r="CH380" s="455"/>
      <c r="CI380" s="455"/>
      <c r="CJ380" s="455"/>
      <c r="CK380" s="455"/>
      <c r="CL380" s="455"/>
      <c r="CM380" s="455"/>
      <c r="CN380" s="455"/>
      <c r="CO380" s="455"/>
      <c r="CP380" s="455"/>
      <c r="CQ380" s="455"/>
      <c r="CR380" s="455"/>
      <c r="CS380" s="455"/>
      <c r="CT380" s="455"/>
      <c r="CU380" s="455"/>
      <c r="CV380" s="455"/>
      <c r="CW380" s="455"/>
      <c r="CX380" s="455"/>
      <c r="CY380" s="455"/>
      <c r="CZ380" s="455"/>
      <c r="DA380" s="455"/>
      <c r="DB380" s="455"/>
      <c r="DC380" s="455"/>
      <c r="DD380" s="455"/>
      <c r="DE380" s="455"/>
      <c r="DF380" s="455"/>
      <c r="DG380" s="455"/>
      <c r="DH380" s="455"/>
      <c r="DI380" s="455"/>
      <c r="DJ380" s="455"/>
      <c r="DK380" s="455"/>
      <c r="DL380" s="455"/>
      <c r="DM380" s="455"/>
      <c r="DN380" s="455"/>
      <c r="DO380" s="455"/>
      <c r="DP380" s="455"/>
      <c r="DQ380" s="455"/>
      <c r="DR380" s="455"/>
      <c r="DS380" s="455"/>
      <c r="DT380" s="455"/>
      <c r="DU380" s="455"/>
      <c r="DV380" s="455"/>
      <c r="DW380" s="455"/>
      <c r="DX380" s="455"/>
      <c r="DY380" s="455"/>
      <c r="DZ380" s="455"/>
      <c r="EA380" s="455"/>
      <c r="EB380" s="455"/>
      <c r="EC380" s="455"/>
      <c r="ED380" s="455"/>
      <c r="EE380" s="455"/>
      <c r="EF380" s="455"/>
    </row>
    <row r="381" s="463" customFormat="1" ht="30" customHeight="1" spans="1:136">
      <c r="A381" s="582"/>
      <c r="B381" s="272" t="s">
        <v>14</v>
      </c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 s="455"/>
      <c r="AW381" s="582"/>
      <c r="AX381" s="272" t="s">
        <v>14</v>
      </c>
      <c r="AY381" s="28"/>
      <c r="AZ381" s="471"/>
      <c r="BA381"/>
      <c r="BB381"/>
      <c r="BC381"/>
      <c r="BD381"/>
      <c r="BE381"/>
      <c r="BF381"/>
      <c r="BG381"/>
      <c r="BH381"/>
      <c r="BI381"/>
      <c r="BJ381"/>
      <c r="BK381" s="455"/>
      <c r="BL381" s="455"/>
      <c r="BM381" s="455"/>
      <c r="BN381" s="455"/>
      <c r="BO381" s="455"/>
      <c r="BP381" s="455"/>
      <c r="BQ381" s="455"/>
      <c r="BR381" s="455"/>
      <c r="BS381" s="455"/>
      <c r="BT381" s="455"/>
      <c r="BU381" s="455"/>
      <c r="BV381" s="455"/>
      <c r="BW381" s="455"/>
      <c r="BX381" s="455"/>
      <c r="BY381" s="455"/>
      <c r="BZ381" s="455"/>
      <c r="CA381" s="455"/>
      <c r="CB381" s="455"/>
      <c r="CC381" s="455"/>
      <c r="CD381" s="455"/>
      <c r="CE381" s="455"/>
      <c r="CF381" s="455"/>
      <c r="CG381" s="455"/>
      <c r="CH381" s="455"/>
      <c r="CI381" s="455"/>
      <c r="CJ381" s="455"/>
      <c r="CK381" s="455"/>
      <c r="CL381" s="455"/>
      <c r="CM381" s="455"/>
      <c r="CN381" s="455"/>
      <c r="CO381" s="455"/>
      <c r="CP381" s="455"/>
      <c r="CQ381" s="455"/>
      <c r="CR381" s="455"/>
      <c r="CS381" s="455"/>
      <c r="CT381" s="455"/>
      <c r="CU381" s="455"/>
      <c r="CV381" s="455"/>
      <c r="CW381" s="455"/>
      <c r="CX381" s="455"/>
      <c r="CY381" s="455"/>
      <c r="CZ381" s="455"/>
      <c r="DA381" s="455"/>
      <c r="DB381" s="455"/>
      <c r="DC381" s="455"/>
      <c r="DD381" s="455"/>
      <c r="DE381" s="455"/>
      <c r="DF381" s="455"/>
      <c r="DG381" s="455"/>
      <c r="DH381" s="455"/>
      <c r="DI381" s="455"/>
      <c r="DJ381" s="455"/>
      <c r="DK381" s="455"/>
      <c r="DL381" s="455"/>
      <c r="DM381" s="455"/>
      <c r="DN381" s="455"/>
      <c r="DO381" s="455"/>
      <c r="DP381" s="455"/>
      <c r="DQ381" s="455"/>
      <c r="DR381" s="455"/>
      <c r="DS381" s="455"/>
      <c r="DT381" s="455"/>
      <c r="DU381" s="455"/>
      <c r="DV381" s="455"/>
      <c r="DW381" s="455"/>
      <c r="DX381" s="455"/>
      <c r="DY381" s="455"/>
      <c r="DZ381" s="455"/>
      <c r="EA381" s="455"/>
      <c r="EB381" s="455"/>
      <c r="EC381" s="455"/>
      <c r="ED381" s="455"/>
      <c r="EE381" s="455"/>
      <c r="EF381" s="455"/>
    </row>
    <row r="382" s="463" customFormat="1" ht="30" customHeight="1" spans="1:136">
      <c r="A382" s="582"/>
      <c r="B382" s="273" t="s">
        <v>15</v>
      </c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 s="455"/>
      <c r="AW382" s="582"/>
      <c r="AX382" s="273" t="s">
        <v>15</v>
      </c>
      <c r="AY382" s="28"/>
      <c r="AZ382" s="471"/>
      <c r="BA382"/>
      <c r="BB382"/>
      <c r="BC382"/>
      <c r="BD382"/>
      <c r="BE382"/>
      <c r="BF382"/>
      <c r="BG382"/>
      <c r="BH382"/>
      <c r="BI382"/>
      <c r="BJ382"/>
      <c r="BK382" s="455"/>
      <c r="BL382" s="455"/>
      <c r="BM382" s="455"/>
      <c r="BN382" s="455"/>
      <c r="BO382" s="455"/>
      <c r="BP382" s="455"/>
      <c r="BQ382" s="455"/>
      <c r="BR382" s="455"/>
      <c r="BS382" s="455"/>
      <c r="BT382" s="455"/>
      <c r="BU382" s="455"/>
      <c r="BV382" s="455"/>
      <c r="BW382" s="455"/>
      <c r="BX382" s="455"/>
      <c r="BY382" s="455"/>
      <c r="BZ382" s="455"/>
      <c r="CA382" s="455"/>
      <c r="CB382" s="455"/>
      <c r="CC382" s="455"/>
      <c r="CD382" s="455"/>
      <c r="CE382" s="455"/>
      <c r="CF382" s="455"/>
      <c r="CG382" s="455"/>
      <c r="CH382" s="455"/>
      <c r="CI382" s="455"/>
      <c r="CJ382" s="455"/>
      <c r="CK382" s="455"/>
      <c r="CL382" s="455"/>
      <c r="CM382" s="455"/>
      <c r="CN382" s="455"/>
      <c r="CO382" s="455"/>
      <c r="CP382" s="455"/>
      <c r="CQ382" s="455"/>
      <c r="CR382" s="455"/>
      <c r="CS382" s="455"/>
      <c r="CT382" s="455"/>
      <c r="CU382" s="455"/>
      <c r="CV382" s="455"/>
      <c r="CW382" s="455"/>
      <c r="CX382" s="455"/>
      <c r="CY382" s="455"/>
      <c r="CZ382" s="455"/>
      <c r="DA382" s="455"/>
      <c r="DB382" s="455"/>
      <c r="DC382" s="455"/>
      <c r="DD382" s="455"/>
      <c r="DE382" s="455"/>
      <c r="DF382" s="455"/>
      <c r="DG382" s="455"/>
      <c r="DH382" s="455"/>
      <c r="DI382" s="455"/>
      <c r="DJ382" s="455"/>
      <c r="DK382" s="455"/>
      <c r="DL382" s="455"/>
      <c r="DM382" s="455"/>
      <c r="DN382" s="455"/>
      <c r="DO382" s="455"/>
      <c r="DP382" s="455"/>
      <c r="DQ382" s="455"/>
      <c r="DR382" s="455"/>
      <c r="DS382" s="455"/>
      <c r="DT382" s="455"/>
      <c r="DU382" s="455"/>
      <c r="DV382" s="455"/>
      <c r="DW382" s="455"/>
      <c r="DX382" s="455"/>
      <c r="DY382" s="455"/>
      <c r="DZ382" s="455"/>
      <c r="EA382" s="455"/>
      <c r="EB382" s="455"/>
      <c r="EC382" s="455"/>
      <c r="ED382" s="455"/>
      <c r="EE382" s="455"/>
      <c r="EF382" s="455"/>
    </row>
    <row r="383" s="463" customFormat="1" ht="30" customHeight="1" spans="1:136">
      <c r="A383" s="576" t="s">
        <v>125</v>
      </c>
      <c r="B383" s="49">
        <v>2025</v>
      </c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 s="455"/>
      <c r="AW383" s="576" t="s">
        <v>125</v>
      </c>
      <c r="AX383" s="49">
        <v>2025</v>
      </c>
      <c r="AY383" s="28"/>
      <c r="AZ383" s="471"/>
      <c r="BA383"/>
      <c r="BB383"/>
      <c r="BC383"/>
      <c r="BD383"/>
      <c r="BE383"/>
      <c r="BF383"/>
      <c r="BG383"/>
      <c r="BH383"/>
      <c r="BI383"/>
      <c r="BJ383"/>
      <c r="BK383" s="455"/>
      <c r="BL383" s="455"/>
      <c r="BM383" s="455"/>
      <c r="BN383" s="455"/>
      <c r="BO383" s="455"/>
      <c r="BP383" s="455"/>
      <c r="BQ383" s="455"/>
      <c r="BR383" s="455"/>
      <c r="BS383" s="455"/>
      <c r="BT383" s="455"/>
      <c r="BU383" s="455"/>
      <c r="BV383" s="455"/>
      <c r="BW383" s="455"/>
      <c r="BX383" s="455"/>
      <c r="BY383" s="455"/>
      <c r="BZ383" s="455"/>
      <c r="CA383" s="455"/>
      <c r="CB383" s="455"/>
      <c r="CC383" s="455"/>
      <c r="CD383" s="455"/>
      <c r="CE383" s="455"/>
      <c r="CF383" s="455"/>
      <c r="CG383" s="455"/>
      <c r="CH383" s="455"/>
      <c r="CI383" s="455"/>
      <c r="CJ383" s="455"/>
      <c r="CK383" s="455"/>
      <c r="CL383" s="455"/>
      <c r="CM383" s="455"/>
      <c r="CN383" s="455"/>
      <c r="CO383" s="455"/>
      <c r="CP383" s="455"/>
      <c r="CQ383" s="455"/>
      <c r="CR383" s="455"/>
      <c r="CS383" s="455"/>
      <c r="CT383" s="455"/>
      <c r="CU383" s="455"/>
      <c r="CV383" s="455"/>
      <c r="CW383" s="455"/>
      <c r="CX383" s="455"/>
      <c r="CY383" s="455"/>
      <c r="CZ383" s="455"/>
      <c r="DA383" s="455"/>
      <c r="DB383" s="455"/>
      <c r="DC383" s="455"/>
      <c r="DD383" s="455"/>
      <c r="DE383" s="455"/>
      <c r="DF383" s="455"/>
      <c r="DG383" s="455"/>
      <c r="DH383" s="455"/>
      <c r="DI383" s="455"/>
      <c r="DJ383" s="455"/>
      <c r="DK383" s="455"/>
      <c r="DL383" s="455"/>
      <c r="DM383" s="455"/>
      <c r="DN383" s="455"/>
      <c r="DO383" s="455"/>
      <c r="DP383" s="455"/>
      <c r="DQ383" s="455"/>
      <c r="DR383" s="455"/>
      <c r="DS383" s="455"/>
      <c r="DT383" s="455"/>
      <c r="DU383" s="455"/>
      <c r="DV383" s="455"/>
      <c r="DW383" s="455"/>
      <c r="DX383" s="455"/>
      <c r="DY383" s="455"/>
      <c r="DZ383" s="455"/>
      <c r="EA383" s="455"/>
      <c r="EB383" s="455"/>
      <c r="EC383" s="455"/>
      <c r="ED383" s="455"/>
      <c r="EE383" s="455"/>
      <c r="EF383" s="455"/>
    </row>
    <row r="384" s="464" customFormat="1" ht="30" customHeight="1" spans="1:136">
      <c r="A384" s="577"/>
      <c r="B384" s="266">
        <v>2026</v>
      </c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>
        <v>0</v>
      </c>
      <c r="R384" s="28">
        <v>0</v>
      </c>
      <c r="S384" s="28">
        <v>0</v>
      </c>
      <c r="T384" s="28">
        <v>0</v>
      </c>
      <c r="U384" s="28">
        <v>0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3.27</v>
      </c>
      <c r="AB384" s="28">
        <v>5.7</v>
      </c>
      <c r="AC384" s="28">
        <v>4.4</v>
      </c>
      <c r="AD384" s="28"/>
      <c r="AE384" s="28"/>
      <c r="AF384" s="28"/>
      <c r="AG384" s="28"/>
      <c r="AH384" s="28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 s="504"/>
      <c r="AW384" s="577"/>
      <c r="AX384" s="266">
        <v>2026</v>
      </c>
      <c r="AY384" s="28">
        <f>BF179</f>
        <v>4.4</v>
      </c>
      <c r="AZ384" s="555"/>
      <c r="BA384"/>
      <c r="BB384"/>
      <c r="BC384"/>
      <c r="BD384"/>
      <c r="BE384"/>
      <c r="BF384"/>
      <c r="BG384"/>
      <c r="BH384"/>
      <c r="BI384"/>
      <c r="BJ384"/>
      <c r="BK384" s="504"/>
      <c r="BL384" s="504"/>
      <c r="BM384" s="504"/>
      <c r="BN384" s="504"/>
      <c r="BO384" s="504"/>
      <c r="BP384" s="504"/>
      <c r="BQ384" s="504"/>
      <c r="BR384" s="504"/>
      <c r="BS384" s="504"/>
      <c r="BT384" s="504"/>
      <c r="BU384" s="504"/>
      <c r="BV384" s="504"/>
      <c r="BW384" s="504"/>
      <c r="BX384" s="504"/>
      <c r="BY384" s="504"/>
      <c r="BZ384" s="504"/>
      <c r="CA384" s="504"/>
      <c r="CB384" s="504"/>
      <c r="CC384" s="504"/>
      <c r="CD384" s="504"/>
      <c r="CE384" s="504"/>
      <c r="CF384" s="504"/>
      <c r="CG384" s="504"/>
      <c r="CH384" s="504"/>
      <c r="CI384" s="504"/>
      <c r="CJ384" s="504"/>
      <c r="CK384" s="504"/>
      <c r="CL384" s="504"/>
      <c r="CM384" s="504"/>
      <c r="CN384" s="504"/>
      <c r="CO384" s="504"/>
      <c r="CP384" s="504"/>
      <c r="CQ384" s="504"/>
      <c r="CR384" s="504"/>
      <c r="CS384" s="504"/>
      <c r="CT384" s="504"/>
      <c r="CU384" s="504"/>
      <c r="CV384" s="504"/>
      <c r="CW384" s="504"/>
      <c r="CX384" s="504"/>
      <c r="CY384" s="504"/>
      <c r="CZ384" s="504"/>
      <c r="DA384" s="504"/>
      <c r="DB384" s="504"/>
      <c r="DC384" s="504"/>
      <c r="DD384" s="504"/>
      <c r="DE384" s="504"/>
      <c r="DF384" s="504"/>
      <c r="DG384" s="504"/>
      <c r="DH384" s="504"/>
      <c r="DI384" s="504"/>
      <c r="DJ384" s="504"/>
      <c r="DK384" s="504"/>
      <c r="DL384" s="504"/>
      <c r="DM384" s="504"/>
      <c r="DN384" s="504"/>
      <c r="DO384" s="504"/>
      <c r="DP384" s="504"/>
      <c r="DQ384" s="504"/>
      <c r="DR384" s="504"/>
      <c r="DS384" s="504"/>
      <c r="DT384" s="504"/>
      <c r="DU384" s="504"/>
      <c r="DV384" s="504"/>
      <c r="DW384" s="504"/>
      <c r="DX384" s="504"/>
      <c r="DY384" s="504"/>
      <c r="DZ384" s="504"/>
      <c r="EA384" s="504"/>
      <c r="EB384" s="504"/>
      <c r="EC384" s="504"/>
      <c r="ED384" s="504"/>
      <c r="EE384" s="504"/>
      <c r="EF384" s="504"/>
    </row>
    <row r="385" s="463" customFormat="1" ht="30" customHeight="1" spans="1:136">
      <c r="A385" s="576"/>
      <c r="B385" s="117" t="s">
        <v>13</v>
      </c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 s="455"/>
      <c r="AW385" s="576"/>
      <c r="AX385" s="117" t="s">
        <v>13</v>
      </c>
      <c r="AY385" s="28"/>
      <c r="AZ385" s="471"/>
      <c r="BA385"/>
      <c r="BB385"/>
      <c r="BC385"/>
      <c r="BD385"/>
      <c r="BE385"/>
      <c r="BF385"/>
      <c r="BG385"/>
      <c r="BH385"/>
      <c r="BI385"/>
      <c r="BJ385"/>
      <c r="BK385" s="455"/>
      <c r="BL385" s="455"/>
      <c r="BM385" s="455"/>
      <c r="BN385" s="455"/>
      <c r="BO385" s="455"/>
      <c r="BP385" s="455"/>
      <c r="BQ385" s="455"/>
      <c r="BR385" s="455"/>
      <c r="BS385" s="455"/>
      <c r="BT385" s="455"/>
      <c r="BU385" s="455"/>
      <c r="BV385" s="455"/>
      <c r="BW385" s="455"/>
      <c r="BX385" s="455"/>
      <c r="BY385" s="455"/>
      <c r="BZ385" s="455"/>
      <c r="CA385" s="455"/>
      <c r="CB385" s="455"/>
      <c r="CC385" s="455"/>
      <c r="CD385" s="455"/>
      <c r="CE385" s="455"/>
      <c r="CF385" s="455"/>
      <c r="CG385" s="455"/>
      <c r="CH385" s="455"/>
      <c r="CI385" s="455"/>
      <c r="CJ385" s="455"/>
      <c r="CK385" s="455"/>
      <c r="CL385" s="455"/>
      <c r="CM385" s="455"/>
      <c r="CN385" s="455"/>
      <c r="CO385" s="455"/>
      <c r="CP385" s="455"/>
      <c r="CQ385" s="455"/>
      <c r="CR385" s="455"/>
      <c r="CS385" s="455"/>
      <c r="CT385" s="455"/>
      <c r="CU385" s="455"/>
      <c r="CV385" s="455"/>
      <c r="CW385" s="455"/>
      <c r="CX385" s="455"/>
      <c r="CY385" s="455"/>
      <c r="CZ385" s="455"/>
      <c r="DA385" s="455"/>
      <c r="DB385" s="455"/>
      <c r="DC385" s="455"/>
      <c r="DD385" s="455"/>
      <c r="DE385" s="455"/>
      <c r="DF385" s="455"/>
      <c r="DG385" s="455"/>
      <c r="DH385" s="455"/>
      <c r="DI385" s="455"/>
      <c r="DJ385" s="455"/>
      <c r="DK385" s="455"/>
      <c r="DL385" s="455"/>
      <c r="DM385" s="455"/>
      <c r="DN385" s="455"/>
      <c r="DO385" s="455"/>
      <c r="DP385" s="455"/>
      <c r="DQ385" s="455"/>
      <c r="DR385" s="455"/>
      <c r="DS385" s="455"/>
      <c r="DT385" s="455"/>
      <c r="DU385" s="455"/>
      <c r="DV385" s="455"/>
      <c r="DW385" s="455"/>
      <c r="DX385" s="455"/>
      <c r="DY385" s="455"/>
      <c r="DZ385" s="455"/>
      <c r="EA385" s="455"/>
      <c r="EB385" s="455"/>
      <c r="EC385" s="455"/>
      <c r="ED385" s="455"/>
      <c r="EE385" s="455"/>
      <c r="EF385" s="455"/>
    </row>
    <row r="386" s="463" customFormat="1" ht="30" customHeight="1" spans="1:136">
      <c r="A386" s="576"/>
      <c r="B386" s="272" t="s">
        <v>14</v>
      </c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 s="455"/>
      <c r="AW386" s="576"/>
      <c r="AX386" s="272" t="s">
        <v>14</v>
      </c>
      <c r="AY386" s="28"/>
      <c r="AZ386" s="471"/>
      <c r="BA386"/>
      <c r="BB386"/>
      <c r="BC386"/>
      <c r="BD386"/>
      <c r="BE386"/>
      <c r="BF386"/>
      <c r="BG386"/>
      <c r="BH386"/>
      <c r="BI386"/>
      <c r="BJ386"/>
      <c r="BK386" s="455"/>
      <c r="BL386" s="455"/>
      <c r="BM386" s="455"/>
      <c r="BN386" s="455"/>
      <c r="BO386" s="455"/>
      <c r="BP386" s="455"/>
      <c r="BQ386" s="455"/>
      <c r="BR386" s="455"/>
      <c r="BS386" s="455"/>
      <c r="BT386" s="455"/>
      <c r="BU386" s="455"/>
      <c r="BV386" s="455"/>
      <c r="BW386" s="455"/>
      <c r="BX386" s="455"/>
      <c r="BY386" s="455"/>
      <c r="BZ386" s="455"/>
      <c r="CA386" s="455"/>
      <c r="CB386" s="455"/>
      <c r="CC386" s="455"/>
      <c r="CD386" s="455"/>
      <c r="CE386" s="455"/>
      <c r="CF386" s="455"/>
      <c r="CG386" s="455"/>
      <c r="CH386" s="455"/>
      <c r="CI386" s="455"/>
      <c r="CJ386" s="455"/>
      <c r="CK386" s="455"/>
      <c r="CL386" s="455"/>
      <c r="CM386" s="455"/>
      <c r="CN386" s="455"/>
      <c r="CO386" s="455"/>
      <c r="CP386" s="455"/>
      <c r="CQ386" s="455"/>
      <c r="CR386" s="455"/>
      <c r="CS386" s="455"/>
      <c r="CT386" s="455"/>
      <c r="CU386" s="455"/>
      <c r="CV386" s="455"/>
      <c r="CW386" s="455"/>
      <c r="CX386" s="455"/>
      <c r="CY386" s="455"/>
      <c r="CZ386" s="455"/>
      <c r="DA386" s="455"/>
      <c r="DB386" s="455"/>
      <c r="DC386" s="455"/>
      <c r="DD386" s="455"/>
      <c r="DE386" s="455"/>
      <c r="DF386" s="455"/>
      <c r="DG386" s="455"/>
      <c r="DH386" s="455"/>
      <c r="DI386" s="455"/>
      <c r="DJ386" s="455"/>
      <c r="DK386" s="455"/>
      <c r="DL386" s="455"/>
      <c r="DM386" s="455"/>
      <c r="DN386" s="455"/>
      <c r="DO386" s="455"/>
      <c r="DP386" s="455"/>
      <c r="DQ386" s="455"/>
      <c r="DR386" s="455"/>
      <c r="DS386" s="455"/>
      <c r="DT386" s="455"/>
      <c r="DU386" s="455"/>
      <c r="DV386" s="455"/>
      <c r="DW386" s="455"/>
      <c r="DX386" s="455"/>
      <c r="DY386" s="455"/>
      <c r="DZ386" s="455"/>
      <c r="EA386" s="455"/>
      <c r="EB386" s="455"/>
      <c r="EC386" s="455"/>
      <c r="ED386" s="455"/>
      <c r="EE386" s="455"/>
      <c r="EF386" s="455"/>
    </row>
    <row r="387" s="463" customFormat="1" ht="30" customHeight="1" spans="1:136">
      <c r="A387" s="576"/>
      <c r="B387" s="273" t="s">
        <v>15</v>
      </c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 s="455"/>
      <c r="AW387" s="576"/>
      <c r="AX387" s="273" t="s">
        <v>15</v>
      </c>
      <c r="AY387" s="28"/>
      <c r="AZ387" s="471"/>
      <c r="BA387"/>
      <c r="BB387"/>
      <c r="BC387"/>
      <c r="BD387"/>
      <c r="BE387"/>
      <c r="BF387"/>
      <c r="BG387"/>
      <c r="BH387"/>
      <c r="BI387"/>
      <c r="BJ387"/>
      <c r="BK387" s="455"/>
      <c r="BL387" s="455"/>
      <c r="BM387" s="455"/>
      <c r="BN387" s="455"/>
      <c r="BO387" s="455"/>
      <c r="BP387" s="455"/>
      <c r="BQ387" s="455"/>
      <c r="BR387" s="455"/>
      <c r="BS387" s="455"/>
      <c r="BT387" s="455"/>
      <c r="BU387" s="455"/>
      <c r="BV387" s="455"/>
      <c r="BW387" s="455"/>
      <c r="BX387" s="455"/>
      <c r="BY387" s="455"/>
      <c r="BZ387" s="455"/>
      <c r="CA387" s="455"/>
      <c r="CB387" s="455"/>
      <c r="CC387" s="455"/>
      <c r="CD387" s="455"/>
      <c r="CE387" s="455"/>
      <c r="CF387" s="455"/>
      <c r="CG387" s="455"/>
      <c r="CH387" s="455"/>
      <c r="CI387" s="455"/>
      <c r="CJ387" s="455"/>
      <c r="CK387" s="455"/>
      <c r="CL387" s="455"/>
      <c r="CM387" s="455"/>
      <c r="CN387" s="455"/>
      <c r="CO387" s="455"/>
      <c r="CP387" s="455"/>
      <c r="CQ387" s="455"/>
      <c r="CR387" s="455"/>
      <c r="CS387" s="455"/>
      <c r="CT387" s="455"/>
      <c r="CU387" s="455"/>
      <c r="CV387" s="455"/>
      <c r="CW387" s="455"/>
      <c r="CX387" s="455"/>
      <c r="CY387" s="455"/>
      <c r="CZ387" s="455"/>
      <c r="DA387" s="455"/>
      <c r="DB387" s="455"/>
      <c r="DC387" s="455"/>
      <c r="DD387" s="455"/>
      <c r="DE387" s="455"/>
      <c r="DF387" s="455"/>
      <c r="DG387" s="455"/>
      <c r="DH387" s="455"/>
      <c r="DI387" s="455"/>
      <c r="DJ387" s="455"/>
      <c r="DK387" s="455"/>
      <c r="DL387" s="455"/>
      <c r="DM387" s="455"/>
      <c r="DN387" s="455"/>
      <c r="DO387" s="455"/>
      <c r="DP387" s="455"/>
      <c r="DQ387" s="455"/>
      <c r="DR387" s="455"/>
      <c r="DS387" s="455"/>
      <c r="DT387" s="455"/>
      <c r="DU387" s="455"/>
      <c r="DV387" s="455"/>
      <c r="DW387" s="455"/>
      <c r="DX387" s="455"/>
      <c r="DY387" s="455"/>
      <c r="DZ387" s="455"/>
      <c r="EA387" s="455"/>
      <c r="EB387" s="455"/>
      <c r="EC387" s="455"/>
      <c r="ED387" s="455"/>
      <c r="EE387" s="455"/>
      <c r="EF387" s="455"/>
    </row>
    <row r="388" s="463" customFormat="1" ht="30" customHeight="1" spans="1:136">
      <c r="A388" s="576" t="s">
        <v>126</v>
      </c>
      <c r="B388" s="49">
        <v>2025</v>
      </c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 s="455"/>
      <c r="AW388" s="576" t="s">
        <v>126</v>
      </c>
      <c r="AX388" s="49">
        <v>2025</v>
      </c>
      <c r="AY388" s="28"/>
      <c r="AZ388" s="471"/>
      <c r="BA388"/>
      <c r="BB388"/>
      <c r="BC388"/>
      <c r="BD388"/>
      <c r="BE388"/>
      <c r="BF388"/>
      <c r="BG388"/>
      <c r="BH388"/>
      <c r="BI388"/>
      <c r="BJ388"/>
      <c r="BK388" s="455"/>
      <c r="BL388" s="455"/>
      <c r="BM388" s="455"/>
      <c r="BN388" s="455"/>
      <c r="BO388" s="455"/>
      <c r="BP388" s="455"/>
      <c r="BQ388" s="455"/>
      <c r="BR388" s="455"/>
      <c r="BS388" s="455"/>
      <c r="BT388" s="455"/>
      <c r="BU388" s="455"/>
      <c r="BV388" s="455"/>
      <c r="BW388" s="455"/>
      <c r="BX388" s="455"/>
      <c r="BY388" s="455"/>
      <c r="BZ388" s="455"/>
      <c r="CA388" s="455"/>
      <c r="CB388" s="455"/>
      <c r="CC388" s="455"/>
      <c r="CD388" s="455"/>
      <c r="CE388" s="455"/>
      <c r="CF388" s="455"/>
      <c r="CG388" s="455"/>
      <c r="CH388" s="455"/>
      <c r="CI388" s="455"/>
      <c r="CJ388" s="455"/>
      <c r="CK388" s="455"/>
      <c r="CL388" s="455"/>
      <c r="CM388" s="455"/>
      <c r="CN388" s="455"/>
      <c r="CO388" s="455"/>
      <c r="CP388" s="455"/>
      <c r="CQ388" s="455"/>
      <c r="CR388" s="455"/>
      <c r="CS388" s="455"/>
      <c r="CT388" s="455"/>
      <c r="CU388" s="455"/>
      <c r="CV388" s="455"/>
      <c r="CW388" s="455"/>
      <c r="CX388" s="455"/>
      <c r="CY388" s="455"/>
      <c r="CZ388" s="455"/>
      <c r="DA388" s="455"/>
      <c r="DB388" s="455"/>
      <c r="DC388" s="455"/>
      <c r="DD388" s="455"/>
      <c r="DE388" s="455"/>
      <c r="DF388" s="455"/>
      <c r="DG388" s="455"/>
      <c r="DH388" s="455"/>
      <c r="DI388" s="455"/>
      <c r="DJ388" s="455"/>
      <c r="DK388" s="455"/>
      <c r="DL388" s="455"/>
      <c r="DM388" s="455"/>
      <c r="DN388" s="455"/>
      <c r="DO388" s="455"/>
      <c r="DP388" s="455"/>
      <c r="DQ388" s="455"/>
      <c r="DR388" s="455"/>
      <c r="DS388" s="455"/>
      <c r="DT388" s="455"/>
      <c r="DU388" s="455"/>
      <c r="DV388" s="455"/>
      <c r="DW388" s="455"/>
      <c r="DX388" s="455"/>
      <c r="DY388" s="455"/>
      <c r="DZ388" s="455"/>
      <c r="EA388" s="455"/>
      <c r="EB388" s="455"/>
      <c r="EC388" s="455"/>
      <c r="ED388" s="455"/>
      <c r="EE388" s="455"/>
      <c r="EF388" s="455"/>
    </row>
    <row r="389" s="463" customFormat="1" ht="30" customHeight="1" spans="1:136">
      <c r="A389" s="576"/>
      <c r="B389" s="266">
        <v>2026</v>
      </c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>
        <v>0</v>
      </c>
      <c r="R389" s="28">
        <v>0</v>
      </c>
      <c r="S389" s="28">
        <v>0</v>
      </c>
      <c r="T389" s="28">
        <v>0</v>
      </c>
      <c r="U389" s="28">
        <v>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1.37</v>
      </c>
      <c r="AB389" s="28">
        <v>1.76</v>
      </c>
      <c r="AC389" s="28">
        <v>1.44</v>
      </c>
      <c r="AD389" s="28"/>
      <c r="AE389" s="28"/>
      <c r="AF389" s="28"/>
      <c r="AG389" s="28"/>
      <c r="AH389" s="28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 s="455"/>
      <c r="AW389" s="576"/>
      <c r="AX389" s="266">
        <v>2026</v>
      </c>
      <c r="AY389" s="28">
        <f>BC179</f>
        <v>1.44</v>
      </c>
      <c r="AZ389" s="471"/>
      <c r="BA389"/>
      <c r="BB389"/>
      <c r="BC389"/>
      <c r="BD389"/>
      <c r="BE389"/>
      <c r="BF389"/>
      <c r="BG389"/>
      <c r="BH389"/>
      <c r="BI389"/>
      <c r="BJ389"/>
      <c r="BK389" s="455"/>
      <c r="BL389" s="455"/>
      <c r="BM389" s="455"/>
      <c r="BN389" s="455"/>
      <c r="BO389" s="455"/>
      <c r="BP389" s="455"/>
      <c r="BQ389" s="455"/>
      <c r="BR389" s="455"/>
      <c r="BS389" s="455"/>
      <c r="BT389" s="455"/>
      <c r="BU389" s="455"/>
      <c r="BV389" s="455"/>
      <c r="BW389" s="455"/>
      <c r="BX389" s="455"/>
      <c r="BY389" s="455"/>
      <c r="BZ389" s="455"/>
      <c r="CA389" s="455"/>
      <c r="CB389" s="455"/>
      <c r="CC389" s="455"/>
      <c r="CD389" s="455"/>
      <c r="CE389" s="455"/>
      <c r="CF389" s="455"/>
      <c r="CG389" s="455"/>
      <c r="CH389" s="455"/>
      <c r="CI389" s="455"/>
      <c r="CJ389" s="455"/>
      <c r="CK389" s="455"/>
      <c r="CL389" s="455"/>
      <c r="CM389" s="455"/>
      <c r="CN389" s="455"/>
      <c r="CO389" s="455"/>
      <c r="CP389" s="455"/>
      <c r="CQ389" s="455"/>
      <c r="CR389" s="455"/>
      <c r="CS389" s="455"/>
      <c r="CT389" s="455"/>
      <c r="CU389" s="455"/>
      <c r="CV389" s="455"/>
      <c r="CW389" s="455"/>
      <c r="CX389" s="455"/>
      <c r="CY389" s="455"/>
      <c r="CZ389" s="455"/>
      <c r="DA389" s="455"/>
      <c r="DB389" s="455"/>
      <c r="DC389" s="455"/>
      <c r="DD389" s="455"/>
      <c r="DE389" s="455"/>
      <c r="DF389" s="455"/>
      <c r="DG389" s="455"/>
      <c r="DH389" s="455"/>
      <c r="DI389" s="455"/>
      <c r="DJ389" s="455"/>
      <c r="DK389" s="455"/>
      <c r="DL389" s="455"/>
      <c r="DM389" s="455"/>
      <c r="DN389" s="455"/>
      <c r="DO389" s="455"/>
      <c r="DP389" s="455"/>
      <c r="DQ389" s="455"/>
      <c r="DR389" s="455"/>
      <c r="DS389" s="455"/>
      <c r="DT389" s="455"/>
      <c r="DU389" s="455"/>
      <c r="DV389" s="455"/>
      <c r="DW389" s="455"/>
      <c r="DX389" s="455"/>
      <c r="DY389" s="455"/>
      <c r="DZ389" s="455"/>
      <c r="EA389" s="455"/>
      <c r="EB389" s="455"/>
      <c r="EC389" s="455"/>
      <c r="ED389" s="455"/>
      <c r="EE389" s="455"/>
      <c r="EF389" s="455"/>
    </row>
    <row r="390" s="463" customFormat="1" ht="30" customHeight="1" spans="1:136">
      <c r="A390" s="576"/>
      <c r="B390" s="199" t="s">
        <v>13</v>
      </c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 s="455"/>
      <c r="AW390" s="576"/>
      <c r="AX390" s="199" t="s">
        <v>13</v>
      </c>
      <c r="AY390" s="28"/>
      <c r="AZ390" s="471"/>
      <c r="BA390"/>
      <c r="BB390"/>
      <c r="BC390"/>
      <c r="BD390"/>
      <c r="BE390"/>
      <c r="BF390"/>
      <c r="BG390"/>
      <c r="BH390"/>
      <c r="BI390"/>
      <c r="BJ390"/>
      <c r="BK390" s="455"/>
      <c r="BL390" s="455"/>
      <c r="BM390" s="455"/>
      <c r="BN390" s="455"/>
      <c r="BO390" s="455"/>
      <c r="BP390" s="455"/>
      <c r="BQ390" s="455"/>
      <c r="BR390" s="455"/>
      <c r="BS390" s="455"/>
      <c r="BT390" s="455"/>
      <c r="BU390" s="455"/>
      <c r="BV390" s="455"/>
      <c r="BW390" s="455"/>
      <c r="BX390" s="455"/>
      <c r="BY390" s="455"/>
      <c r="BZ390" s="455"/>
      <c r="CA390" s="455"/>
      <c r="CB390" s="455"/>
      <c r="CC390" s="455"/>
      <c r="CD390" s="455"/>
      <c r="CE390" s="455"/>
      <c r="CF390" s="455"/>
      <c r="CG390" s="455"/>
      <c r="CH390" s="455"/>
      <c r="CI390" s="455"/>
      <c r="CJ390" s="455"/>
      <c r="CK390" s="455"/>
      <c r="CL390" s="455"/>
      <c r="CM390" s="455"/>
      <c r="CN390" s="455"/>
      <c r="CO390" s="455"/>
      <c r="CP390" s="455"/>
      <c r="CQ390" s="455"/>
      <c r="CR390" s="455"/>
      <c r="CS390" s="455"/>
      <c r="CT390" s="455"/>
      <c r="CU390" s="455"/>
      <c r="CV390" s="455"/>
      <c r="CW390" s="455"/>
      <c r="CX390" s="455"/>
      <c r="CY390" s="455"/>
      <c r="CZ390" s="455"/>
      <c r="DA390" s="455"/>
      <c r="DB390" s="455"/>
      <c r="DC390" s="455"/>
      <c r="DD390" s="455"/>
      <c r="DE390" s="455"/>
      <c r="DF390" s="455"/>
      <c r="DG390" s="455"/>
      <c r="DH390" s="455"/>
      <c r="DI390" s="455"/>
      <c r="DJ390" s="455"/>
      <c r="DK390" s="455"/>
      <c r="DL390" s="455"/>
      <c r="DM390" s="455"/>
      <c r="DN390" s="455"/>
      <c r="DO390" s="455"/>
      <c r="DP390" s="455"/>
      <c r="DQ390" s="455"/>
      <c r="DR390" s="455"/>
      <c r="DS390" s="455"/>
      <c r="DT390" s="455"/>
      <c r="DU390" s="455"/>
      <c r="DV390" s="455"/>
      <c r="DW390" s="455"/>
      <c r="DX390" s="455"/>
      <c r="DY390" s="455"/>
      <c r="DZ390" s="455"/>
      <c r="EA390" s="455"/>
      <c r="EB390" s="455"/>
      <c r="EC390" s="455"/>
      <c r="ED390" s="455"/>
      <c r="EE390" s="455"/>
      <c r="EF390" s="455"/>
    </row>
    <row r="391" s="463" customFormat="1" ht="30" customHeight="1" spans="1:136">
      <c r="A391" s="576"/>
      <c r="B391" s="272" t="s">
        <v>14</v>
      </c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 s="455"/>
      <c r="AW391" s="576"/>
      <c r="AX391" s="272" t="s">
        <v>14</v>
      </c>
      <c r="AY391" s="28"/>
      <c r="AZ391" s="471"/>
      <c r="BA391"/>
      <c r="BB391"/>
      <c r="BC391"/>
      <c r="BD391"/>
      <c r="BE391"/>
      <c r="BF391"/>
      <c r="BG391"/>
      <c r="BH391"/>
      <c r="BI391"/>
      <c r="BJ391"/>
      <c r="BK391" s="455"/>
      <c r="BL391" s="455"/>
      <c r="BM391" s="455"/>
      <c r="BN391" s="455"/>
      <c r="BO391" s="455"/>
      <c r="BP391" s="455"/>
      <c r="BQ391" s="455"/>
      <c r="BR391" s="455"/>
      <c r="BS391" s="455"/>
      <c r="BT391" s="455"/>
      <c r="BU391" s="455"/>
      <c r="BV391" s="455"/>
      <c r="BW391" s="455"/>
      <c r="BX391" s="455"/>
      <c r="BY391" s="455"/>
      <c r="BZ391" s="455"/>
      <c r="CA391" s="455"/>
      <c r="CB391" s="455"/>
      <c r="CC391" s="455"/>
      <c r="CD391" s="455"/>
      <c r="CE391" s="455"/>
      <c r="CF391" s="455"/>
      <c r="CG391" s="455"/>
      <c r="CH391" s="455"/>
      <c r="CI391" s="455"/>
      <c r="CJ391" s="455"/>
      <c r="CK391" s="455"/>
      <c r="CL391" s="455"/>
      <c r="CM391" s="455"/>
      <c r="CN391" s="455"/>
      <c r="CO391" s="455"/>
      <c r="CP391" s="455"/>
      <c r="CQ391" s="455"/>
      <c r="CR391" s="455"/>
      <c r="CS391" s="455"/>
      <c r="CT391" s="455"/>
      <c r="CU391" s="455"/>
      <c r="CV391" s="455"/>
      <c r="CW391" s="455"/>
      <c r="CX391" s="455"/>
      <c r="CY391" s="455"/>
      <c r="CZ391" s="455"/>
      <c r="DA391" s="455"/>
      <c r="DB391" s="455"/>
      <c r="DC391" s="455"/>
      <c r="DD391" s="455"/>
      <c r="DE391" s="455"/>
      <c r="DF391" s="455"/>
      <c r="DG391" s="455"/>
      <c r="DH391" s="455"/>
      <c r="DI391" s="455"/>
      <c r="DJ391" s="455"/>
      <c r="DK391" s="455"/>
      <c r="DL391" s="455"/>
      <c r="DM391" s="455"/>
      <c r="DN391" s="455"/>
      <c r="DO391" s="455"/>
      <c r="DP391" s="455"/>
      <c r="DQ391" s="455"/>
      <c r="DR391" s="455"/>
      <c r="DS391" s="455"/>
      <c r="DT391" s="455"/>
      <c r="DU391" s="455"/>
      <c r="DV391" s="455"/>
      <c r="DW391" s="455"/>
      <c r="DX391" s="455"/>
      <c r="DY391" s="455"/>
      <c r="DZ391" s="455"/>
      <c r="EA391" s="455"/>
      <c r="EB391" s="455"/>
      <c r="EC391" s="455"/>
      <c r="ED391" s="455"/>
      <c r="EE391" s="455"/>
      <c r="EF391" s="455"/>
    </row>
    <row r="392" s="463" customFormat="1" ht="30" customHeight="1" spans="1:136">
      <c r="A392" s="576"/>
      <c r="B392" s="273" t="s">
        <v>15</v>
      </c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 s="455"/>
      <c r="AW392" s="576"/>
      <c r="AX392" s="273" t="s">
        <v>15</v>
      </c>
      <c r="AY392" s="28"/>
      <c r="AZ392" s="471"/>
      <c r="BA392"/>
      <c r="BB392"/>
      <c r="BC392"/>
      <c r="BD392"/>
      <c r="BE392"/>
      <c r="BF392"/>
      <c r="BG392"/>
      <c r="BH392"/>
      <c r="BI392"/>
      <c r="BJ392"/>
      <c r="BK392" s="455"/>
      <c r="BL392" s="455"/>
      <c r="BM392" s="455"/>
      <c r="BN392" s="455"/>
      <c r="BO392" s="455"/>
      <c r="BP392" s="455"/>
      <c r="BQ392" s="455"/>
      <c r="BR392" s="455"/>
      <c r="BS392" s="455"/>
      <c r="BT392" s="455"/>
      <c r="BU392" s="455"/>
      <c r="BV392" s="455"/>
      <c r="BW392" s="455"/>
      <c r="BX392" s="455"/>
      <c r="BY392" s="455"/>
      <c r="BZ392" s="455"/>
      <c r="CA392" s="455"/>
      <c r="CB392" s="455"/>
      <c r="CC392" s="455"/>
      <c r="CD392" s="455"/>
      <c r="CE392" s="455"/>
      <c r="CF392" s="455"/>
      <c r="CG392" s="455"/>
      <c r="CH392" s="455"/>
      <c r="CI392" s="455"/>
      <c r="CJ392" s="455"/>
      <c r="CK392" s="455"/>
      <c r="CL392" s="455"/>
      <c r="CM392" s="455"/>
      <c r="CN392" s="455"/>
      <c r="CO392" s="455"/>
      <c r="CP392" s="455"/>
      <c r="CQ392" s="455"/>
      <c r="CR392" s="455"/>
      <c r="CS392" s="455"/>
      <c r="CT392" s="455"/>
      <c r="CU392" s="455"/>
      <c r="CV392" s="455"/>
      <c r="CW392" s="455"/>
      <c r="CX392" s="455"/>
      <c r="CY392" s="455"/>
      <c r="CZ392" s="455"/>
      <c r="DA392" s="455"/>
      <c r="DB392" s="455"/>
      <c r="DC392" s="455"/>
      <c r="DD392" s="455"/>
      <c r="DE392" s="455"/>
      <c r="DF392" s="455"/>
      <c r="DG392" s="455"/>
      <c r="DH392" s="455"/>
      <c r="DI392" s="455"/>
      <c r="DJ392" s="455"/>
      <c r="DK392" s="455"/>
      <c r="DL392" s="455"/>
      <c r="DM392" s="455"/>
      <c r="DN392" s="455"/>
      <c r="DO392" s="455"/>
      <c r="DP392" s="455"/>
      <c r="DQ392" s="455"/>
      <c r="DR392" s="455"/>
      <c r="DS392" s="455"/>
      <c r="DT392" s="455"/>
      <c r="DU392" s="455"/>
      <c r="DV392" s="455"/>
      <c r="DW392" s="455"/>
      <c r="DX392" s="455"/>
      <c r="DY392" s="455"/>
      <c r="DZ392" s="455"/>
      <c r="EA392" s="455"/>
      <c r="EB392" s="455"/>
      <c r="EC392" s="455"/>
      <c r="ED392" s="455"/>
      <c r="EE392" s="455"/>
      <c r="EF392" s="455"/>
    </row>
    <row r="393" s="463" customFormat="1" ht="30" customHeight="1" spans="1:136">
      <c r="A393" s="576" t="s">
        <v>127</v>
      </c>
      <c r="B393" s="49">
        <v>2025</v>
      </c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 s="455"/>
      <c r="AW393" s="576" t="s">
        <v>127</v>
      </c>
      <c r="AX393" s="49">
        <v>2025</v>
      </c>
      <c r="AY393" s="28"/>
      <c r="AZ393" s="471"/>
      <c r="BA393"/>
      <c r="BB393"/>
      <c r="BC393"/>
      <c r="BD393"/>
      <c r="BE393"/>
      <c r="BF393"/>
      <c r="BG393"/>
      <c r="BH393"/>
      <c r="BI393"/>
      <c r="BJ393"/>
      <c r="BK393" s="455"/>
      <c r="BL393" s="455"/>
      <c r="BM393" s="455"/>
      <c r="BN393" s="455"/>
      <c r="BO393" s="455"/>
      <c r="BP393" s="455"/>
      <c r="BQ393" s="455"/>
      <c r="BR393" s="455"/>
      <c r="BS393" s="455"/>
      <c r="BT393" s="455"/>
      <c r="BU393" s="455"/>
      <c r="BV393" s="455"/>
      <c r="BW393" s="455"/>
      <c r="BX393" s="455"/>
      <c r="BY393" s="455"/>
      <c r="BZ393" s="455"/>
      <c r="CA393" s="455"/>
      <c r="CB393" s="455"/>
      <c r="CC393" s="455"/>
      <c r="CD393" s="455"/>
      <c r="CE393" s="455"/>
      <c r="CF393" s="455"/>
      <c r="CG393" s="455"/>
      <c r="CH393" s="455"/>
      <c r="CI393" s="455"/>
      <c r="CJ393" s="455"/>
      <c r="CK393" s="455"/>
      <c r="CL393" s="455"/>
      <c r="CM393" s="455"/>
      <c r="CN393" s="455"/>
      <c r="CO393" s="455"/>
      <c r="CP393" s="455"/>
      <c r="CQ393" s="455"/>
      <c r="CR393" s="455"/>
      <c r="CS393" s="455"/>
      <c r="CT393" s="455"/>
      <c r="CU393" s="455"/>
      <c r="CV393" s="455"/>
      <c r="CW393" s="455"/>
      <c r="CX393" s="455"/>
      <c r="CY393" s="455"/>
      <c r="CZ393" s="455"/>
      <c r="DA393" s="455"/>
      <c r="DB393" s="455"/>
      <c r="DC393" s="455"/>
      <c r="DD393" s="455"/>
      <c r="DE393" s="455"/>
      <c r="DF393" s="455"/>
      <c r="DG393" s="455"/>
      <c r="DH393" s="455"/>
      <c r="DI393" s="455"/>
      <c r="DJ393" s="455"/>
      <c r="DK393" s="455"/>
      <c r="DL393" s="455"/>
      <c r="DM393" s="455"/>
      <c r="DN393" s="455"/>
      <c r="DO393" s="455"/>
      <c r="DP393" s="455"/>
      <c r="DQ393" s="455"/>
      <c r="DR393" s="455"/>
      <c r="DS393" s="455"/>
      <c r="DT393" s="455"/>
      <c r="DU393" s="455"/>
      <c r="DV393" s="455"/>
      <c r="DW393" s="455"/>
      <c r="DX393" s="455"/>
      <c r="DY393" s="455"/>
      <c r="DZ393" s="455"/>
      <c r="EA393" s="455"/>
      <c r="EB393" s="455"/>
      <c r="EC393" s="455"/>
      <c r="ED393" s="455"/>
      <c r="EE393" s="455"/>
      <c r="EF393" s="455"/>
    </row>
    <row r="394" s="464" customFormat="1" ht="30" customHeight="1" spans="1:136">
      <c r="A394" s="577"/>
      <c r="B394" s="266">
        <v>2026</v>
      </c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 s="504"/>
      <c r="AW394" s="577"/>
      <c r="AX394" s="266">
        <v>2026</v>
      </c>
      <c r="AY394" s="28"/>
      <c r="AZ394" s="555"/>
      <c r="BA394"/>
      <c r="BB394"/>
      <c r="BC394"/>
      <c r="BD394"/>
      <c r="BE394"/>
      <c r="BF394"/>
      <c r="BG394"/>
      <c r="BH394"/>
      <c r="BI394"/>
      <c r="BJ394"/>
      <c r="BK394" s="504"/>
      <c r="BL394" s="504"/>
      <c r="BM394" s="504"/>
      <c r="BN394" s="504"/>
      <c r="BO394" s="504"/>
      <c r="BP394" s="504"/>
      <c r="BQ394" s="504"/>
      <c r="BR394" s="504"/>
      <c r="BS394" s="504"/>
      <c r="BT394" s="504"/>
      <c r="BU394" s="504"/>
      <c r="BV394" s="504"/>
      <c r="BW394" s="504"/>
      <c r="BX394" s="504"/>
      <c r="BY394" s="504"/>
      <c r="BZ394" s="504"/>
      <c r="CA394" s="504"/>
      <c r="CB394" s="504"/>
      <c r="CC394" s="504"/>
      <c r="CD394" s="504"/>
      <c r="CE394" s="504"/>
      <c r="CF394" s="504"/>
      <c r="CG394" s="504"/>
      <c r="CH394" s="504"/>
      <c r="CI394" s="504"/>
      <c r="CJ394" s="504"/>
      <c r="CK394" s="504"/>
      <c r="CL394" s="504"/>
      <c r="CM394" s="504"/>
      <c r="CN394" s="504"/>
      <c r="CO394" s="504"/>
      <c r="CP394" s="504"/>
      <c r="CQ394" s="504"/>
      <c r="CR394" s="504"/>
      <c r="CS394" s="504"/>
      <c r="CT394" s="504"/>
      <c r="CU394" s="504"/>
      <c r="CV394" s="504"/>
      <c r="CW394" s="504"/>
      <c r="CX394" s="504"/>
      <c r="CY394" s="504"/>
      <c r="CZ394" s="504"/>
      <c r="DA394" s="504"/>
      <c r="DB394" s="504"/>
      <c r="DC394" s="504"/>
      <c r="DD394" s="504"/>
      <c r="DE394" s="504"/>
      <c r="DF394" s="504"/>
      <c r="DG394" s="504"/>
      <c r="DH394" s="504"/>
      <c r="DI394" s="504"/>
      <c r="DJ394" s="504"/>
      <c r="DK394" s="504"/>
      <c r="DL394" s="504"/>
      <c r="DM394" s="504"/>
      <c r="DN394" s="504"/>
      <c r="DO394" s="504"/>
      <c r="DP394" s="504"/>
      <c r="DQ394" s="504"/>
      <c r="DR394" s="504"/>
      <c r="DS394" s="504"/>
      <c r="DT394" s="504"/>
      <c r="DU394" s="504"/>
      <c r="DV394" s="504"/>
      <c r="DW394" s="504"/>
      <c r="DX394" s="504"/>
      <c r="DY394" s="504"/>
      <c r="DZ394" s="504"/>
      <c r="EA394" s="504"/>
      <c r="EB394" s="504"/>
      <c r="EC394" s="504"/>
      <c r="ED394" s="504"/>
      <c r="EE394" s="504"/>
      <c r="EF394" s="504"/>
    </row>
    <row r="395" s="463" customFormat="1" ht="30" customHeight="1" spans="1:136">
      <c r="A395" s="576"/>
      <c r="B395" s="291" t="s">
        <v>15</v>
      </c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 s="455"/>
      <c r="AW395" s="576"/>
      <c r="AX395" s="291" t="s">
        <v>15</v>
      </c>
      <c r="AY395" s="28"/>
      <c r="AZ395" s="471"/>
      <c r="BA395"/>
      <c r="BB395"/>
      <c r="BC395"/>
      <c r="BD395"/>
      <c r="BE395"/>
      <c r="BF395"/>
      <c r="BG395"/>
      <c r="BH395"/>
      <c r="BI395"/>
      <c r="BJ395"/>
      <c r="BK395" s="455"/>
      <c r="BL395" s="455"/>
      <c r="BM395" s="455"/>
      <c r="BN395" s="455"/>
      <c r="BO395" s="455"/>
      <c r="BP395" s="455"/>
      <c r="BQ395" s="455"/>
      <c r="BR395" s="455"/>
      <c r="BS395" s="455"/>
      <c r="BT395" s="455"/>
      <c r="BU395" s="455"/>
      <c r="BV395" s="455"/>
      <c r="BW395" s="455"/>
      <c r="BX395" s="455"/>
      <c r="BY395" s="455"/>
      <c r="BZ395" s="455"/>
      <c r="CA395" s="455"/>
      <c r="CB395" s="455"/>
      <c r="CC395" s="455"/>
      <c r="CD395" s="455"/>
      <c r="CE395" s="455"/>
      <c r="CF395" s="455"/>
      <c r="CG395" s="455"/>
      <c r="CH395" s="455"/>
      <c r="CI395" s="455"/>
      <c r="CJ395" s="455"/>
      <c r="CK395" s="455"/>
      <c r="CL395" s="455"/>
      <c r="CM395" s="455"/>
      <c r="CN395" s="455"/>
      <c r="CO395" s="455"/>
      <c r="CP395" s="455"/>
      <c r="CQ395" s="455"/>
      <c r="CR395" s="455"/>
      <c r="CS395" s="455"/>
      <c r="CT395" s="455"/>
      <c r="CU395" s="455"/>
      <c r="CV395" s="455"/>
      <c r="CW395" s="455"/>
      <c r="CX395" s="455"/>
      <c r="CY395" s="455"/>
      <c r="CZ395" s="455"/>
      <c r="DA395" s="455"/>
      <c r="DB395" s="455"/>
      <c r="DC395" s="455"/>
      <c r="DD395" s="455"/>
      <c r="DE395" s="455"/>
      <c r="DF395" s="455"/>
      <c r="DG395" s="455"/>
      <c r="DH395" s="455"/>
      <c r="DI395" s="455"/>
      <c r="DJ395" s="455"/>
      <c r="DK395" s="455"/>
      <c r="DL395" s="455"/>
      <c r="DM395" s="455"/>
      <c r="DN395" s="455"/>
      <c r="DO395" s="455"/>
      <c r="DP395" s="455"/>
      <c r="DQ395" s="455"/>
      <c r="DR395" s="455"/>
      <c r="DS395" s="455"/>
      <c r="DT395" s="455"/>
      <c r="DU395" s="455"/>
      <c r="DV395" s="455"/>
      <c r="DW395" s="455"/>
      <c r="DX395" s="455"/>
      <c r="DY395" s="455"/>
      <c r="DZ395" s="455"/>
      <c r="EA395" s="455"/>
      <c r="EB395" s="455"/>
      <c r="EC395" s="455"/>
      <c r="ED395" s="455"/>
      <c r="EE395" s="455"/>
      <c r="EF395" s="455"/>
    </row>
    <row r="396" s="463" customFormat="1" ht="30" customHeight="1" spans="1:136">
      <c r="A396" s="585" t="s">
        <v>152</v>
      </c>
      <c r="B396" s="49">
        <v>2025</v>
      </c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 s="455"/>
      <c r="AW396" s="585" t="s">
        <v>152</v>
      </c>
      <c r="AX396" s="49">
        <v>2025</v>
      </c>
      <c r="AY396" s="28"/>
      <c r="AZ396" s="471"/>
      <c r="BA396"/>
      <c r="BB396"/>
      <c r="BC396"/>
      <c r="BD396"/>
      <c r="BE396"/>
      <c r="BF396"/>
      <c r="BG396"/>
      <c r="BH396"/>
      <c r="BI396"/>
      <c r="BJ396"/>
      <c r="BK396" s="455"/>
      <c r="BL396" s="455"/>
      <c r="BM396" s="455"/>
      <c r="BN396" s="455"/>
      <c r="BO396" s="455"/>
      <c r="BP396" s="455"/>
      <c r="BQ396" s="455"/>
      <c r="BR396" s="455"/>
      <c r="BS396" s="455"/>
      <c r="BT396" s="455"/>
      <c r="BU396" s="455"/>
      <c r="BV396" s="455"/>
      <c r="BW396" s="455"/>
      <c r="BX396" s="455"/>
      <c r="BY396" s="455"/>
      <c r="BZ396" s="455"/>
      <c r="CA396" s="455"/>
      <c r="CB396" s="455"/>
      <c r="CC396" s="455"/>
      <c r="CD396" s="455"/>
      <c r="CE396" s="455"/>
      <c r="CF396" s="455"/>
      <c r="CG396" s="455"/>
      <c r="CH396" s="455"/>
      <c r="CI396" s="455"/>
      <c r="CJ396" s="455"/>
      <c r="CK396" s="455"/>
      <c r="CL396" s="455"/>
      <c r="CM396" s="455"/>
      <c r="CN396" s="455"/>
      <c r="CO396" s="455"/>
      <c r="CP396" s="455"/>
      <c r="CQ396" s="455"/>
      <c r="CR396" s="455"/>
      <c r="CS396" s="455"/>
      <c r="CT396" s="455"/>
      <c r="CU396" s="455"/>
      <c r="CV396" s="455"/>
      <c r="CW396" s="455"/>
      <c r="CX396" s="455"/>
      <c r="CY396" s="455"/>
      <c r="CZ396" s="455"/>
      <c r="DA396" s="455"/>
      <c r="DB396" s="455"/>
      <c r="DC396" s="455"/>
      <c r="DD396" s="455"/>
      <c r="DE396" s="455"/>
      <c r="DF396" s="455"/>
      <c r="DG396" s="455"/>
      <c r="DH396" s="455"/>
      <c r="DI396" s="455"/>
      <c r="DJ396" s="455"/>
      <c r="DK396" s="455"/>
      <c r="DL396" s="455"/>
      <c r="DM396" s="455"/>
      <c r="DN396" s="455"/>
      <c r="DO396" s="455"/>
      <c r="DP396" s="455"/>
      <c r="DQ396" s="455"/>
      <c r="DR396" s="455"/>
      <c r="DS396" s="455"/>
      <c r="DT396" s="455"/>
      <c r="DU396" s="455"/>
      <c r="DV396" s="455"/>
      <c r="DW396" s="455"/>
      <c r="DX396" s="455"/>
      <c r="DY396" s="455"/>
      <c r="DZ396" s="455"/>
      <c r="EA396" s="455"/>
      <c r="EB396" s="455"/>
      <c r="EC396" s="455"/>
      <c r="ED396" s="455"/>
      <c r="EE396" s="455"/>
      <c r="EF396" s="455"/>
    </row>
    <row r="397" s="464" customFormat="1" ht="30" customHeight="1" spans="1:136">
      <c r="A397" s="577"/>
      <c r="B397" s="266">
        <v>2026</v>
      </c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 s="504"/>
      <c r="AW397" s="577"/>
      <c r="AX397" s="266">
        <v>2026</v>
      </c>
      <c r="AY397" s="28"/>
      <c r="AZ397" s="555"/>
      <c r="BA397"/>
      <c r="BB397"/>
      <c r="BC397"/>
      <c r="BD397"/>
      <c r="BE397"/>
      <c r="BF397"/>
      <c r="BG397"/>
      <c r="BH397"/>
      <c r="BI397"/>
      <c r="BJ397"/>
      <c r="BK397" s="504"/>
      <c r="BL397" s="504"/>
      <c r="BM397" s="504"/>
      <c r="BN397" s="504"/>
      <c r="BO397" s="504"/>
      <c r="BP397" s="504"/>
      <c r="BQ397" s="504"/>
      <c r="BR397" s="504"/>
      <c r="BS397" s="504"/>
      <c r="BT397" s="504"/>
      <c r="BU397" s="504"/>
      <c r="BV397" s="504"/>
      <c r="BW397" s="504"/>
      <c r="BX397" s="504"/>
      <c r="BY397" s="504"/>
      <c r="BZ397" s="504"/>
      <c r="CA397" s="504"/>
      <c r="CB397" s="504"/>
      <c r="CC397" s="504"/>
      <c r="CD397" s="504"/>
      <c r="CE397" s="504"/>
      <c r="CF397" s="504"/>
      <c r="CG397" s="504"/>
      <c r="CH397" s="504"/>
      <c r="CI397" s="504"/>
      <c r="CJ397" s="504"/>
      <c r="CK397" s="504"/>
      <c r="CL397" s="504"/>
      <c r="CM397" s="504"/>
      <c r="CN397" s="504"/>
      <c r="CO397" s="504"/>
      <c r="CP397" s="504"/>
      <c r="CQ397" s="504"/>
      <c r="CR397" s="504"/>
      <c r="CS397" s="504"/>
      <c r="CT397" s="504"/>
      <c r="CU397" s="504"/>
      <c r="CV397" s="504"/>
      <c r="CW397" s="504"/>
      <c r="CX397" s="504"/>
      <c r="CY397" s="504"/>
      <c r="CZ397" s="504"/>
      <c r="DA397" s="504"/>
      <c r="DB397" s="504"/>
      <c r="DC397" s="504"/>
      <c r="DD397" s="504"/>
      <c r="DE397" s="504"/>
      <c r="DF397" s="504"/>
      <c r="DG397" s="504"/>
      <c r="DH397" s="504"/>
      <c r="DI397" s="504"/>
      <c r="DJ397" s="504"/>
      <c r="DK397" s="504"/>
      <c r="DL397" s="504"/>
      <c r="DM397" s="504"/>
      <c r="DN397" s="504"/>
      <c r="DO397" s="504"/>
      <c r="DP397" s="504"/>
      <c r="DQ397" s="504"/>
      <c r="DR397" s="504"/>
      <c r="DS397" s="504"/>
      <c r="DT397" s="504"/>
      <c r="DU397" s="504"/>
      <c r="DV397" s="504"/>
      <c r="DW397" s="504"/>
      <c r="DX397" s="504"/>
      <c r="DY397" s="504"/>
      <c r="DZ397" s="504"/>
      <c r="EA397" s="504"/>
      <c r="EB397" s="504"/>
      <c r="EC397" s="504"/>
      <c r="ED397" s="504"/>
      <c r="EE397" s="504"/>
      <c r="EF397" s="504"/>
    </row>
    <row r="398" s="463" customFormat="1" ht="30" customHeight="1" spans="1:136">
      <c r="A398" s="576"/>
      <c r="B398" s="273" t="s">
        <v>15</v>
      </c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 s="455"/>
      <c r="AW398" s="576"/>
      <c r="AX398" s="273" t="s">
        <v>15</v>
      </c>
      <c r="AY398" s="28"/>
      <c r="AZ398" s="471"/>
      <c r="BA398"/>
      <c r="BB398"/>
      <c r="BC398"/>
      <c r="BD398"/>
      <c r="BE398"/>
      <c r="BF398"/>
      <c r="BG398"/>
      <c r="BH398"/>
      <c r="BI398"/>
      <c r="BJ398"/>
      <c r="BK398" s="455"/>
      <c r="BL398" s="455"/>
      <c r="BM398" s="455"/>
      <c r="BN398" s="455"/>
      <c r="BO398" s="455"/>
      <c r="BP398" s="455"/>
      <c r="BQ398" s="455"/>
      <c r="BR398" s="455"/>
      <c r="BS398" s="455"/>
      <c r="BT398" s="455"/>
      <c r="BU398" s="455"/>
      <c r="BV398" s="455"/>
      <c r="BW398" s="455"/>
      <c r="BX398" s="455"/>
      <c r="BY398" s="455"/>
      <c r="BZ398" s="455"/>
      <c r="CA398" s="455"/>
      <c r="CB398" s="455"/>
      <c r="CC398" s="455"/>
      <c r="CD398" s="455"/>
      <c r="CE398" s="455"/>
      <c r="CF398" s="455"/>
      <c r="CG398" s="455"/>
      <c r="CH398" s="455"/>
      <c r="CI398" s="455"/>
      <c r="CJ398" s="455"/>
      <c r="CK398" s="455"/>
      <c r="CL398" s="455"/>
      <c r="CM398" s="455"/>
      <c r="CN398" s="455"/>
      <c r="CO398" s="455"/>
      <c r="CP398" s="455"/>
      <c r="CQ398" s="455"/>
      <c r="CR398" s="455"/>
      <c r="CS398" s="455"/>
      <c r="CT398" s="455"/>
      <c r="CU398" s="455"/>
      <c r="CV398" s="455"/>
      <c r="CW398" s="455"/>
      <c r="CX398" s="455"/>
      <c r="CY398" s="455"/>
      <c r="CZ398" s="455"/>
      <c r="DA398" s="455"/>
      <c r="DB398" s="455"/>
      <c r="DC398" s="455"/>
      <c r="DD398" s="455"/>
      <c r="DE398" s="455"/>
      <c r="DF398" s="455"/>
      <c r="DG398" s="455"/>
      <c r="DH398" s="455"/>
      <c r="DI398" s="455"/>
      <c r="DJ398" s="455"/>
      <c r="DK398" s="455"/>
      <c r="DL398" s="455"/>
      <c r="DM398" s="455"/>
      <c r="DN398" s="455"/>
      <c r="DO398" s="455"/>
      <c r="DP398" s="455"/>
      <c r="DQ398" s="455"/>
      <c r="DR398" s="455"/>
      <c r="DS398" s="455"/>
      <c r="DT398" s="455"/>
      <c r="DU398" s="455"/>
      <c r="DV398" s="455"/>
      <c r="DW398" s="455"/>
      <c r="DX398" s="455"/>
      <c r="DY398" s="455"/>
      <c r="DZ398" s="455"/>
      <c r="EA398" s="455"/>
      <c r="EB398" s="455"/>
      <c r="EC398" s="455"/>
      <c r="ED398" s="455"/>
      <c r="EE398" s="455"/>
      <c r="EF398" s="455"/>
    </row>
    <row r="399" s="463" customFormat="1" ht="30" customHeight="1" spans="1:136">
      <c r="A399" s="576" t="s">
        <v>46</v>
      </c>
      <c r="B399" s="49">
        <v>2025</v>
      </c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 s="455"/>
      <c r="AW399" s="576" t="s">
        <v>46</v>
      </c>
      <c r="AX399" s="49">
        <v>2025</v>
      </c>
      <c r="AY399" s="28"/>
      <c r="AZ399" s="471"/>
      <c r="BA399"/>
      <c r="BB399"/>
      <c r="BC399"/>
      <c r="BD399"/>
      <c r="BE399"/>
      <c r="BF399"/>
      <c r="BG399"/>
      <c r="BH399"/>
      <c r="BI399"/>
      <c r="BJ399"/>
      <c r="BK399" s="455"/>
      <c r="BL399" s="455"/>
      <c r="BM399" s="455"/>
      <c r="BN399" s="455"/>
      <c r="BO399" s="455"/>
      <c r="BP399" s="455"/>
      <c r="BQ399" s="455"/>
      <c r="BR399" s="455"/>
      <c r="BS399" s="455"/>
      <c r="BT399" s="455"/>
      <c r="BU399" s="455"/>
      <c r="BV399" s="455"/>
      <c r="BW399" s="455"/>
      <c r="BX399" s="455"/>
      <c r="BY399" s="455"/>
      <c r="BZ399" s="455"/>
      <c r="CA399" s="455"/>
      <c r="CB399" s="455"/>
      <c r="CC399" s="455"/>
      <c r="CD399" s="455"/>
      <c r="CE399" s="455"/>
      <c r="CF399" s="455"/>
      <c r="CG399" s="455"/>
      <c r="CH399" s="455"/>
      <c r="CI399" s="455"/>
      <c r="CJ399" s="455"/>
      <c r="CK399" s="455"/>
      <c r="CL399" s="455"/>
      <c r="CM399" s="455"/>
      <c r="CN399" s="455"/>
      <c r="CO399" s="455"/>
      <c r="CP399" s="455"/>
      <c r="CQ399" s="455"/>
      <c r="CR399" s="455"/>
      <c r="CS399" s="455"/>
      <c r="CT399" s="455"/>
      <c r="CU399" s="455"/>
      <c r="CV399" s="455"/>
      <c r="CW399" s="455"/>
      <c r="CX399" s="455"/>
      <c r="CY399" s="455"/>
      <c r="CZ399" s="455"/>
      <c r="DA399" s="455"/>
      <c r="DB399" s="455"/>
      <c r="DC399" s="455"/>
      <c r="DD399" s="455"/>
      <c r="DE399" s="455"/>
      <c r="DF399" s="455"/>
      <c r="DG399" s="455"/>
      <c r="DH399" s="455"/>
      <c r="DI399" s="455"/>
      <c r="DJ399" s="455"/>
      <c r="DK399" s="455"/>
      <c r="DL399" s="455"/>
      <c r="DM399" s="455"/>
      <c r="DN399" s="455"/>
      <c r="DO399" s="455"/>
      <c r="DP399" s="455"/>
      <c r="DQ399" s="455"/>
      <c r="DR399" s="455"/>
      <c r="DS399" s="455"/>
      <c r="DT399" s="455"/>
      <c r="DU399" s="455"/>
      <c r="DV399" s="455"/>
      <c r="DW399" s="455"/>
      <c r="DX399" s="455"/>
      <c r="DY399" s="455"/>
      <c r="DZ399" s="455"/>
      <c r="EA399" s="455"/>
      <c r="EB399" s="455"/>
      <c r="EC399" s="455"/>
      <c r="ED399" s="455"/>
      <c r="EE399" s="455"/>
      <c r="EF399" s="455"/>
    </row>
    <row r="400" s="463" customFormat="1" ht="30" customHeight="1" spans="1:136">
      <c r="A400" s="576"/>
      <c r="B400" s="275">
        <v>2026</v>
      </c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 s="455"/>
      <c r="AW400" s="576"/>
      <c r="AX400" s="275">
        <v>2026</v>
      </c>
      <c r="AY400" s="28"/>
      <c r="AZ400" s="471"/>
      <c r="BA400"/>
      <c r="BB400"/>
      <c r="BC400"/>
      <c r="BD400"/>
      <c r="BE400"/>
      <c r="BF400"/>
      <c r="BG400"/>
      <c r="BH400"/>
      <c r="BI400"/>
      <c r="BJ400"/>
      <c r="BK400" s="455"/>
      <c r="BL400" s="455"/>
      <c r="BM400" s="455"/>
      <c r="BN400" s="455"/>
      <c r="BO400" s="455"/>
      <c r="BP400" s="455"/>
      <c r="BQ400" s="455"/>
      <c r="BR400" s="455"/>
      <c r="BS400" s="455"/>
      <c r="BT400" s="455"/>
      <c r="BU400" s="455"/>
      <c r="BV400" s="455"/>
      <c r="BW400" s="455"/>
      <c r="BX400" s="455"/>
      <c r="BY400" s="455"/>
      <c r="BZ400" s="455"/>
      <c r="CA400" s="455"/>
      <c r="CB400" s="455"/>
      <c r="CC400" s="455"/>
      <c r="CD400" s="455"/>
      <c r="CE400" s="455"/>
      <c r="CF400" s="455"/>
      <c r="CG400" s="455"/>
      <c r="CH400" s="455"/>
      <c r="CI400" s="455"/>
      <c r="CJ400" s="455"/>
      <c r="CK400" s="455"/>
      <c r="CL400" s="455"/>
      <c r="CM400" s="455"/>
      <c r="CN400" s="455"/>
      <c r="CO400" s="455"/>
      <c r="CP400" s="455"/>
      <c r="CQ400" s="455"/>
      <c r="CR400" s="455"/>
      <c r="CS400" s="455"/>
      <c r="CT400" s="455"/>
      <c r="CU400" s="455"/>
      <c r="CV400" s="455"/>
      <c r="CW400" s="455"/>
      <c r="CX400" s="455"/>
      <c r="CY400" s="455"/>
      <c r="CZ400" s="455"/>
      <c r="DA400" s="455"/>
      <c r="DB400" s="455"/>
      <c r="DC400" s="455"/>
      <c r="DD400" s="455"/>
      <c r="DE400" s="455"/>
      <c r="DF400" s="455"/>
      <c r="DG400" s="455"/>
      <c r="DH400" s="455"/>
      <c r="DI400" s="455"/>
      <c r="DJ400" s="455"/>
      <c r="DK400" s="455"/>
      <c r="DL400" s="455"/>
      <c r="DM400" s="455"/>
      <c r="DN400" s="455"/>
      <c r="DO400" s="455"/>
      <c r="DP400" s="455"/>
      <c r="DQ400" s="455"/>
      <c r="DR400" s="455"/>
      <c r="DS400" s="455"/>
      <c r="DT400" s="455"/>
      <c r="DU400" s="455"/>
      <c r="DV400" s="455"/>
      <c r="DW400" s="455"/>
      <c r="DX400" s="455"/>
      <c r="DY400" s="455"/>
      <c r="DZ400" s="455"/>
      <c r="EA400" s="455"/>
      <c r="EB400" s="455"/>
      <c r="EC400" s="455"/>
      <c r="ED400" s="455"/>
      <c r="EE400" s="455"/>
      <c r="EF400" s="455"/>
    </row>
    <row r="401" s="463" customFormat="1" ht="30" customHeight="1" spans="1:136">
      <c r="A401" s="576"/>
      <c r="B401" s="285" t="s">
        <v>13</v>
      </c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 s="455"/>
      <c r="AW401" s="576"/>
      <c r="AX401" s="285" t="s">
        <v>13</v>
      </c>
      <c r="AY401" s="28"/>
      <c r="AZ401" s="471"/>
      <c r="BA401"/>
      <c r="BB401"/>
      <c r="BC401"/>
      <c r="BD401"/>
      <c r="BE401"/>
      <c r="BF401"/>
      <c r="BG401"/>
      <c r="BH401"/>
      <c r="BI401"/>
      <c r="BJ401"/>
      <c r="BK401" s="455"/>
      <c r="BL401" s="455"/>
      <c r="BM401" s="455"/>
      <c r="BN401" s="455"/>
      <c r="BO401" s="455"/>
      <c r="BP401" s="455"/>
      <c r="BQ401" s="455"/>
      <c r="BR401" s="455"/>
      <c r="BS401" s="455"/>
      <c r="BT401" s="455"/>
      <c r="BU401" s="455"/>
      <c r="BV401" s="455"/>
      <c r="BW401" s="455"/>
      <c r="BX401" s="455"/>
      <c r="BY401" s="455"/>
      <c r="BZ401" s="455"/>
      <c r="CA401" s="455"/>
      <c r="CB401" s="455"/>
      <c r="CC401" s="455"/>
      <c r="CD401" s="455"/>
      <c r="CE401" s="455"/>
      <c r="CF401" s="455"/>
      <c r="CG401" s="455"/>
      <c r="CH401" s="455"/>
      <c r="CI401" s="455"/>
      <c r="CJ401" s="455"/>
      <c r="CK401" s="455"/>
      <c r="CL401" s="455"/>
      <c r="CM401" s="455"/>
      <c r="CN401" s="455"/>
      <c r="CO401" s="455"/>
      <c r="CP401" s="455"/>
      <c r="CQ401" s="455"/>
      <c r="CR401" s="455"/>
      <c r="CS401" s="455"/>
      <c r="CT401" s="455"/>
      <c r="CU401" s="455"/>
      <c r="CV401" s="455"/>
      <c r="CW401" s="455"/>
      <c r="CX401" s="455"/>
      <c r="CY401" s="455"/>
      <c r="CZ401" s="455"/>
      <c r="DA401" s="455"/>
      <c r="DB401" s="455"/>
      <c r="DC401" s="455"/>
      <c r="DD401" s="455"/>
      <c r="DE401" s="455"/>
      <c r="DF401" s="455"/>
      <c r="DG401" s="455"/>
      <c r="DH401" s="455"/>
      <c r="DI401" s="455"/>
      <c r="DJ401" s="455"/>
      <c r="DK401" s="455"/>
      <c r="DL401" s="455"/>
      <c r="DM401" s="455"/>
      <c r="DN401" s="455"/>
      <c r="DO401" s="455"/>
      <c r="DP401" s="455"/>
      <c r="DQ401" s="455"/>
      <c r="DR401" s="455"/>
      <c r="DS401" s="455"/>
      <c r="DT401" s="455"/>
      <c r="DU401" s="455"/>
      <c r="DV401" s="455"/>
      <c r="DW401" s="455"/>
      <c r="DX401" s="455"/>
      <c r="DY401" s="455"/>
      <c r="DZ401" s="455"/>
      <c r="EA401" s="455"/>
      <c r="EB401" s="455"/>
      <c r="EC401" s="455"/>
      <c r="ED401" s="455"/>
      <c r="EE401" s="455"/>
      <c r="EF401" s="455"/>
    </row>
    <row r="402" s="463" customFormat="1" ht="30" customHeight="1" spans="1:136">
      <c r="A402" s="576"/>
      <c r="B402" s="272" t="s">
        <v>14</v>
      </c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 s="455"/>
      <c r="AW402" s="576"/>
      <c r="AX402" s="272" t="s">
        <v>14</v>
      </c>
      <c r="AY402" s="28"/>
      <c r="AZ402" s="471"/>
      <c r="BA402"/>
      <c r="BB402"/>
      <c r="BC402"/>
      <c r="BD402"/>
      <c r="BE402"/>
      <c r="BF402"/>
      <c r="BG402"/>
      <c r="BH402"/>
      <c r="BI402"/>
      <c r="BJ402"/>
      <c r="BK402" s="455"/>
      <c r="BL402" s="455"/>
      <c r="BM402" s="455"/>
      <c r="BN402" s="455"/>
      <c r="BO402" s="455"/>
      <c r="BP402" s="455"/>
      <c r="BQ402" s="455"/>
      <c r="BR402" s="455"/>
      <c r="BS402" s="455"/>
      <c r="BT402" s="455"/>
      <c r="BU402" s="455"/>
      <c r="BV402" s="455"/>
      <c r="BW402" s="455"/>
      <c r="BX402" s="455"/>
      <c r="BY402" s="455"/>
      <c r="BZ402" s="455"/>
      <c r="CA402" s="455"/>
      <c r="CB402" s="455"/>
      <c r="CC402" s="455"/>
      <c r="CD402" s="455"/>
      <c r="CE402" s="455"/>
      <c r="CF402" s="455"/>
      <c r="CG402" s="455"/>
      <c r="CH402" s="455"/>
      <c r="CI402" s="455"/>
      <c r="CJ402" s="455"/>
      <c r="CK402" s="455"/>
      <c r="CL402" s="455"/>
      <c r="CM402" s="455"/>
      <c r="CN402" s="455"/>
      <c r="CO402" s="455"/>
      <c r="CP402" s="455"/>
      <c r="CQ402" s="455"/>
      <c r="CR402" s="455"/>
      <c r="CS402" s="455"/>
      <c r="CT402" s="455"/>
      <c r="CU402" s="455"/>
      <c r="CV402" s="455"/>
      <c r="CW402" s="455"/>
      <c r="CX402" s="455"/>
      <c r="CY402" s="455"/>
      <c r="CZ402" s="455"/>
      <c r="DA402" s="455"/>
      <c r="DB402" s="455"/>
      <c r="DC402" s="455"/>
      <c r="DD402" s="455"/>
      <c r="DE402" s="455"/>
      <c r="DF402" s="455"/>
      <c r="DG402" s="455"/>
      <c r="DH402" s="455"/>
      <c r="DI402" s="455"/>
      <c r="DJ402" s="455"/>
      <c r="DK402" s="455"/>
      <c r="DL402" s="455"/>
      <c r="DM402" s="455"/>
      <c r="DN402" s="455"/>
      <c r="DO402" s="455"/>
      <c r="DP402" s="455"/>
      <c r="DQ402" s="455"/>
      <c r="DR402" s="455"/>
      <c r="DS402" s="455"/>
      <c r="DT402" s="455"/>
      <c r="DU402" s="455"/>
      <c r="DV402" s="455"/>
      <c r="DW402" s="455"/>
      <c r="DX402" s="455"/>
      <c r="DY402" s="455"/>
      <c r="DZ402" s="455"/>
      <c r="EA402" s="455"/>
      <c r="EB402" s="455"/>
      <c r="EC402" s="455"/>
      <c r="ED402" s="455"/>
      <c r="EE402" s="455"/>
      <c r="EF402" s="455"/>
    </row>
    <row r="403" s="463" customFormat="1" ht="30" customHeight="1" spans="1:136">
      <c r="A403" s="576"/>
      <c r="B403" s="273" t="s">
        <v>15</v>
      </c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 s="455"/>
      <c r="AW403" s="576"/>
      <c r="AX403" s="273" t="s">
        <v>15</v>
      </c>
      <c r="AY403" s="28"/>
      <c r="AZ403" s="471"/>
      <c r="BA403"/>
      <c r="BB403"/>
      <c r="BC403"/>
      <c r="BD403"/>
      <c r="BE403"/>
      <c r="BF403"/>
      <c r="BG403"/>
      <c r="BH403"/>
      <c r="BI403"/>
      <c r="BJ403"/>
      <c r="BK403" s="455"/>
      <c r="BL403" s="455"/>
      <c r="BM403" s="455"/>
      <c r="BN403" s="455"/>
      <c r="BO403" s="455"/>
      <c r="BP403" s="455"/>
      <c r="BQ403" s="455"/>
      <c r="BR403" s="455"/>
      <c r="BS403" s="455"/>
      <c r="BT403" s="455"/>
      <c r="BU403" s="455"/>
      <c r="BV403" s="455"/>
      <c r="BW403" s="455"/>
      <c r="BX403" s="455"/>
      <c r="BY403" s="455"/>
      <c r="BZ403" s="455"/>
      <c r="CA403" s="455"/>
      <c r="CB403" s="455"/>
      <c r="CC403" s="455"/>
      <c r="CD403" s="455"/>
      <c r="CE403" s="455"/>
      <c r="CF403" s="455"/>
      <c r="CG403" s="455"/>
      <c r="CH403" s="455"/>
      <c r="CI403" s="455"/>
      <c r="CJ403" s="455"/>
      <c r="CK403" s="455"/>
      <c r="CL403" s="455"/>
      <c r="CM403" s="455"/>
      <c r="CN403" s="455"/>
      <c r="CO403" s="455"/>
      <c r="CP403" s="455"/>
      <c r="CQ403" s="455"/>
      <c r="CR403" s="455"/>
      <c r="CS403" s="455"/>
      <c r="CT403" s="455"/>
      <c r="CU403" s="455"/>
      <c r="CV403" s="455"/>
      <c r="CW403" s="455"/>
      <c r="CX403" s="455"/>
      <c r="CY403" s="455"/>
      <c r="CZ403" s="455"/>
      <c r="DA403" s="455"/>
      <c r="DB403" s="455"/>
      <c r="DC403" s="455"/>
      <c r="DD403" s="455"/>
      <c r="DE403" s="455"/>
      <c r="DF403" s="455"/>
      <c r="DG403" s="455"/>
      <c r="DH403" s="455"/>
      <c r="DI403" s="455"/>
      <c r="DJ403" s="455"/>
      <c r="DK403" s="455"/>
      <c r="DL403" s="455"/>
      <c r="DM403" s="455"/>
      <c r="DN403" s="455"/>
      <c r="DO403" s="455"/>
      <c r="DP403" s="455"/>
      <c r="DQ403" s="455"/>
      <c r="DR403" s="455"/>
      <c r="DS403" s="455"/>
      <c r="DT403" s="455"/>
      <c r="DU403" s="455"/>
      <c r="DV403" s="455"/>
      <c r="DW403" s="455"/>
      <c r="DX403" s="455"/>
      <c r="DY403" s="455"/>
      <c r="DZ403" s="455"/>
      <c r="EA403" s="455"/>
      <c r="EB403" s="455"/>
      <c r="EC403" s="455"/>
      <c r="ED403" s="455"/>
      <c r="EE403" s="455"/>
      <c r="EF403" s="455"/>
    </row>
    <row r="404" s="463" customFormat="1" ht="30" customHeight="1" spans="1:136">
      <c r="A404" s="576" t="s">
        <v>47</v>
      </c>
      <c r="B404" s="282">
        <v>2025</v>
      </c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 s="455"/>
      <c r="AW404" s="576" t="s">
        <v>47</v>
      </c>
      <c r="AX404" s="282">
        <v>2025</v>
      </c>
      <c r="AY404" s="28"/>
      <c r="AZ404" s="471"/>
      <c r="BA404"/>
      <c r="BB404"/>
      <c r="BC404"/>
      <c r="BD404"/>
      <c r="BE404"/>
      <c r="BF404"/>
      <c r="BG404"/>
      <c r="BH404"/>
      <c r="BI404"/>
      <c r="BJ404"/>
      <c r="BK404" s="455"/>
      <c r="BL404" s="455"/>
      <c r="BM404" s="455"/>
      <c r="BN404" s="455"/>
      <c r="BO404" s="455"/>
      <c r="BP404" s="455"/>
      <c r="BQ404" s="455"/>
      <c r="BR404" s="455"/>
      <c r="BS404" s="455"/>
      <c r="BT404" s="455"/>
      <c r="BU404" s="455"/>
      <c r="BV404" s="455"/>
      <c r="BW404" s="455"/>
      <c r="BX404" s="455"/>
      <c r="BY404" s="455"/>
      <c r="BZ404" s="455"/>
      <c r="CA404" s="455"/>
      <c r="CB404" s="455"/>
      <c r="CC404" s="455"/>
      <c r="CD404" s="455"/>
      <c r="CE404" s="455"/>
      <c r="CF404" s="455"/>
      <c r="CG404" s="455"/>
      <c r="CH404" s="455"/>
      <c r="CI404" s="455"/>
      <c r="CJ404" s="455"/>
      <c r="CK404" s="455"/>
      <c r="CL404" s="455"/>
      <c r="CM404" s="455"/>
      <c r="CN404" s="455"/>
      <c r="CO404" s="455"/>
      <c r="CP404" s="455"/>
      <c r="CQ404" s="455"/>
      <c r="CR404" s="455"/>
      <c r="CS404" s="455"/>
      <c r="CT404" s="455"/>
      <c r="CU404" s="455"/>
      <c r="CV404" s="455"/>
      <c r="CW404" s="455"/>
      <c r="CX404" s="455"/>
      <c r="CY404" s="455"/>
      <c r="CZ404" s="455"/>
      <c r="DA404" s="455"/>
      <c r="DB404" s="455"/>
      <c r="DC404" s="455"/>
      <c r="DD404" s="455"/>
      <c r="DE404" s="455"/>
      <c r="DF404" s="455"/>
      <c r="DG404" s="455"/>
      <c r="DH404" s="455"/>
      <c r="DI404" s="455"/>
      <c r="DJ404" s="455"/>
      <c r="DK404" s="455"/>
      <c r="DL404" s="455"/>
      <c r="DM404" s="455"/>
      <c r="DN404" s="455"/>
      <c r="DO404" s="455"/>
      <c r="DP404" s="455"/>
      <c r="DQ404" s="455"/>
      <c r="DR404" s="455"/>
      <c r="DS404" s="455"/>
      <c r="DT404" s="455"/>
      <c r="DU404" s="455"/>
      <c r="DV404" s="455"/>
      <c r="DW404" s="455"/>
      <c r="DX404" s="455"/>
      <c r="DY404" s="455"/>
      <c r="DZ404" s="455"/>
      <c r="EA404" s="455"/>
      <c r="EB404" s="455"/>
      <c r="EC404" s="455"/>
      <c r="ED404" s="455"/>
      <c r="EE404" s="455"/>
      <c r="EF404" s="455"/>
    </row>
    <row r="405" s="463" customFormat="1" ht="30" customHeight="1" spans="1:136">
      <c r="A405" s="576"/>
      <c r="B405" s="282">
        <v>2026</v>
      </c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 s="455"/>
      <c r="AW405" s="576"/>
      <c r="AX405" s="282">
        <v>2026</v>
      </c>
      <c r="AY405" s="28"/>
      <c r="AZ405" s="471"/>
      <c r="BA405"/>
      <c r="BB405"/>
      <c r="BC405"/>
      <c r="BD405"/>
      <c r="BE405"/>
      <c r="BF405"/>
      <c r="BG405"/>
      <c r="BH405"/>
      <c r="BI405"/>
      <c r="BJ405"/>
      <c r="BK405" s="455"/>
      <c r="BL405" s="455"/>
      <c r="BM405" s="455"/>
      <c r="BN405" s="455"/>
      <c r="BO405" s="455"/>
      <c r="BP405" s="455"/>
      <c r="BQ405" s="455"/>
      <c r="BR405" s="455"/>
      <c r="BS405" s="455"/>
      <c r="BT405" s="455"/>
      <c r="BU405" s="455"/>
      <c r="BV405" s="455"/>
      <c r="BW405" s="455"/>
      <c r="BX405" s="455"/>
      <c r="BY405" s="455"/>
      <c r="BZ405" s="455"/>
      <c r="CA405" s="455"/>
      <c r="CB405" s="455"/>
      <c r="CC405" s="455"/>
      <c r="CD405" s="455"/>
      <c r="CE405" s="455"/>
      <c r="CF405" s="455"/>
      <c r="CG405" s="455"/>
      <c r="CH405" s="455"/>
      <c r="CI405" s="455"/>
      <c r="CJ405" s="455"/>
      <c r="CK405" s="455"/>
      <c r="CL405" s="455"/>
      <c r="CM405" s="455"/>
      <c r="CN405" s="455"/>
      <c r="CO405" s="455"/>
      <c r="CP405" s="455"/>
      <c r="CQ405" s="455"/>
      <c r="CR405" s="455"/>
      <c r="CS405" s="455"/>
      <c r="CT405" s="455"/>
      <c r="CU405" s="455"/>
      <c r="CV405" s="455"/>
      <c r="CW405" s="455"/>
      <c r="CX405" s="455"/>
      <c r="CY405" s="455"/>
      <c r="CZ405" s="455"/>
      <c r="DA405" s="455"/>
      <c r="DB405" s="455"/>
      <c r="DC405" s="455"/>
      <c r="DD405" s="455"/>
      <c r="DE405" s="455"/>
      <c r="DF405" s="455"/>
      <c r="DG405" s="455"/>
      <c r="DH405" s="455"/>
      <c r="DI405" s="455"/>
      <c r="DJ405" s="455"/>
      <c r="DK405" s="455"/>
      <c r="DL405" s="455"/>
      <c r="DM405" s="455"/>
      <c r="DN405" s="455"/>
      <c r="DO405" s="455"/>
      <c r="DP405" s="455"/>
      <c r="DQ405" s="455"/>
      <c r="DR405" s="455"/>
      <c r="DS405" s="455"/>
      <c r="DT405" s="455"/>
      <c r="DU405" s="455"/>
      <c r="DV405" s="455"/>
      <c r="DW405" s="455"/>
      <c r="DX405" s="455"/>
      <c r="DY405" s="455"/>
      <c r="DZ405" s="455"/>
      <c r="EA405" s="455"/>
      <c r="EB405" s="455"/>
      <c r="EC405" s="455"/>
      <c r="ED405" s="455"/>
      <c r="EE405" s="455"/>
      <c r="EF405" s="455"/>
    </row>
    <row r="406" s="463" customFormat="1" ht="30" customHeight="1" spans="1:136">
      <c r="A406" s="576"/>
      <c r="B406" s="285" t="s">
        <v>13</v>
      </c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 s="455"/>
      <c r="AW406" s="576"/>
      <c r="AX406" s="285" t="s">
        <v>13</v>
      </c>
      <c r="AY406" s="28"/>
      <c r="AZ406" s="471"/>
      <c r="BA406"/>
      <c r="BB406"/>
      <c r="BC406"/>
      <c r="BD406"/>
      <c r="BE406"/>
      <c r="BF406"/>
      <c r="BG406"/>
      <c r="BH406"/>
      <c r="BI406"/>
      <c r="BJ406"/>
      <c r="BK406" s="455"/>
      <c r="BL406" s="455"/>
      <c r="BM406" s="455"/>
      <c r="BN406" s="455"/>
      <c r="BO406" s="455"/>
      <c r="BP406" s="455"/>
      <c r="BQ406" s="455"/>
      <c r="BR406" s="455"/>
      <c r="BS406" s="455"/>
      <c r="BT406" s="455"/>
      <c r="BU406" s="455"/>
      <c r="BV406" s="455"/>
      <c r="BW406" s="455"/>
      <c r="BX406" s="455"/>
      <c r="BY406" s="455"/>
      <c r="BZ406" s="455"/>
      <c r="CA406" s="455"/>
      <c r="CB406" s="455"/>
      <c r="CC406" s="455"/>
      <c r="CD406" s="455"/>
      <c r="CE406" s="455"/>
      <c r="CF406" s="455"/>
      <c r="CG406" s="455"/>
      <c r="CH406" s="455"/>
      <c r="CI406" s="455"/>
      <c r="CJ406" s="455"/>
      <c r="CK406" s="455"/>
      <c r="CL406" s="455"/>
      <c r="CM406" s="455"/>
      <c r="CN406" s="455"/>
      <c r="CO406" s="455"/>
      <c r="CP406" s="455"/>
      <c r="CQ406" s="455"/>
      <c r="CR406" s="455"/>
      <c r="CS406" s="455"/>
      <c r="CT406" s="455"/>
      <c r="CU406" s="455"/>
      <c r="CV406" s="455"/>
      <c r="CW406" s="455"/>
      <c r="CX406" s="455"/>
      <c r="CY406" s="455"/>
      <c r="CZ406" s="455"/>
      <c r="DA406" s="455"/>
      <c r="DB406" s="455"/>
      <c r="DC406" s="455"/>
      <c r="DD406" s="455"/>
      <c r="DE406" s="455"/>
      <c r="DF406" s="455"/>
      <c r="DG406" s="455"/>
      <c r="DH406" s="455"/>
      <c r="DI406" s="455"/>
      <c r="DJ406" s="455"/>
      <c r="DK406" s="455"/>
      <c r="DL406" s="455"/>
      <c r="DM406" s="455"/>
      <c r="DN406" s="455"/>
      <c r="DO406" s="455"/>
      <c r="DP406" s="455"/>
      <c r="DQ406" s="455"/>
      <c r="DR406" s="455"/>
      <c r="DS406" s="455"/>
      <c r="DT406" s="455"/>
      <c r="DU406" s="455"/>
      <c r="DV406" s="455"/>
      <c r="DW406" s="455"/>
      <c r="DX406" s="455"/>
      <c r="DY406" s="455"/>
      <c r="DZ406" s="455"/>
      <c r="EA406" s="455"/>
      <c r="EB406" s="455"/>
      <c r="EC406" s="455"/>
      <c r="ED406" s="455"/>
      <c r="EE406" s="455"/>
      <c r="EF406" s="455"/>
    </row>
    <row r="407" s="463" customFormat="1" ht="30" customHeight="1" spans="1:136">
      <c r="A407" s="576"/>
      <c r="B407" s="272" t="s">
        <v>14</v>
      </c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 s="455"/>
      <c r="AW407" s="576"/>
      <c r="AX407" s="272" t="s">
        <v>14</v>
      </c>
      <c r="AY407" s="28"/>
      <c r="AZ407" s="471"/>
      <c r="BA407"/>
      <c r="BB407"/>
      <c r="BC407"/>
      <c r="BD407"/>
      <c r="BE407"/>
      <c r="BF407"/>
      <c r="BG407"/>
      <c r="BH407"/>
      <c r="BI407"/>
      <c r="BJ407"/>
      <c r="BK407" s="455"/>
      <c r="BL407" s="455"/>
      <c r="BM407" s="455"/>
      <c r="BN407" s="455"/>
      <c r="BO407" s="455"/>
      <c r="BP407" s="455"/>
      <c r="BQ407" s="455"/>
      <c r="BR407" s="455"/>
      <c r="BS407" s="455"/>
      <c r="BT407" s="455"/>
      <c r="BU407" s="455"/>
      <c r="BV407" s="455"/>
      <c r="BW407" s="455"/>
      <c r="BX407" s="455"/>
      <c r="BY407" s="455"/>
      <c r="BZ407" s="455"/>
      <c r="CA407" s="455"/>
      <c r="CB407" s="455"/>
      <c r="CC407" s="455"/>
      <c r="CD407" s="455"/>
      <c r="CE407" s="455"/>
      <c r="CF407" s="455"/>
      <c r="CG407" s="455"/>
      <c r="CH407" s="455"/>
      <c r="CI407" s="455"/>
      <c r="CJ407" s="455"/>
      <c r="CK407" s="455"/>
      <c r="CL407" s="455"/>
      <c r="CM407" s="455"/>
      <c r="CN407" s="455"/>
      <c r="CO407" s="455"/>
      <c r="CP407" s="455"/>
      <c r="CQ407" s="455"/>
      <c r="CR407" s="455"/>
      <c r="CS407" s="455"/>
      <c r="CT407" s="455"/>
      <c r="CU407" s="455"/>
      <c r="CV407" s="455"/>
      <c r="CW407" s="455"/>
      <c r="CX407" s="455"/>
      <c r="CY407" s="455"/>
      <c r="CZ407" s="455"/>
      <c r="DA407" s="455"/>
      <c r="DB407" s="455"/>
      <c r="DC407" s="455"/>
      <c r="DD407" s="455"/>
      <c r="DE407" s="455"/>
      <c r="DF407" s="455"/>
      <c r="DG407" s="455"/>
      <c r="DH407" s="455"/>
      <c r="DI407" s="455"/>
      <c r="DJ407" s="455"/>
      <c r="DK407" s="455"/>
      <c r="DL407" s="455"/>
      <c r="DM407" s="455"/>
      <c r="DN407" s="455"/>
      <c r="DO407" s="455"/>
      <c r="DP407" s="455"/>
      <c r="DQ407" s="455"/>
      <c r="DR407" s="455"/>
      <c r="DS407" s="455"/>
      <c r="DT407" s="455"/>
      <c r="DU407" s="455"/>
      <c r="DV407" s="455"/>
      <c r="DW407" s="455"/>
      <c r="DX407" s="455"/>
      <c r="DY407" s="455"/>
      <c r="DZ407" s="455"/>
      <c r="EA407" s="455"/>
      <c r="EB407" s="455"/>
      <c r="EC407" s="455"/>
      <c r="ED407" s="455"/>
      <c r="EE407" s="455"/>
      <c r="EF407" s="455"/>
    </row>
    <row r="408" s="463" customFormat="1" ht="30" customHeight="1" spans="1:136">
      <c r="A408" s="576"/>
      <c r="B408" s="273" t="s">
        <v>15</v>
      </c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 s="455"/>
      <c r="AW408" s="576"/>
      <c r="AX408" s="273" t="s">
        <v>15</v>
      </c>
      <c r="AY408" s="28"/>
      <c r="AZ408" s="471"/>
      <c r="BA408"/>
      <c r="BB408"/>
      <c r="BC408"/>
      <c r="BD408"/>
      <c r="BE408"/>
      <c r="BF408"/>
      <c r="BG408"/>
      <c r="BH408"/>
      <c r="BI408"/>
      <c r="BJ408"/>
      <c r="BK408" s="455"/>
      <c r="BL408" s="455"/>
      <c r="BM408" s="455"/>
      <c r="BN408" s="455"/>
      <c r="BO408" s="455"/>
      <c r="BP408" s="455"/>
      <c r="BQ408" s="455"/>
      <c r="BR408" s="455"/>
      <c r="BS408" s="455"/>
      <c r="BT408" s="455"/>
      <c r="BU408" s="455"/>
      <c r="BV408" s="455"/>
      <c r="BW408" s="455"/>
      <c r="BX408" s="455"/>
      <c r="BY408" s="455"/>
      <c r="BZ408" s="455"/>
      <c r="CA408" s="455"/>
      <c r="CB408" s="455"/>
      <c r="CC408" s="455"/>
      <c r="CD408" s="455"/>
      <c r="CE408" s="455"/>
      <c r="CF408" s="455"/>
      <c r="CG408" s="455"/>
      <c r="CH408" s="455"/>
      <c r="CI408" s="455"/>
      <c r="CJ408" s="455"/>
      <c r="CK408" s="455"/>
      <c r="CL408" s="455"/>
      <c r="CM408" s="455"/>
      <c r="CN408" s="455"/>
      <c r="CO408" s="455"/>
      <c r="CP408" s="455"/>
      <c r="CQ408" s="455"/>
      <c r="CR408" s="455"/>
      <c r="CS408" s="455"/>
      <c r="CT408" s="455"/>
      <c r="CU408" s="455"/>
      <c r="CV408" s="455"/>
      <c r="CW408" s="455"/>
      <c r="CX408" s="455"/>
      <c r="CY408" s="455"/>
      <c r="CZ408" s="455"/>
      <c r="DA408" s="455"/>
      <c r="DB408" s="455"/>
      <c r="DC408" s="455"/>
      <c r="DD408" s="455"/>
      <c r="DE408" s="455"/>
      <c r="DF408" s="455"/>
      <c r="DG408" s="455"/>
      <c r="DH408" s="455"/>
      <c r="DI408" s="455"/>
      <c r="DJ408" s="455"/>
      <c r="DK408" s="455"/>
      <c r="DL408" s="455"/>
      <c r="DM408" s="455"/>
      <c r="DN408" s="455"/>
      <c r="DO408" s="455"/>
      <c r="DP408" s="455"/>
      <c r="DQ408" s="455"/>
      <c r="DR408" s="455"/>
      <c r="DS408" s="455"/>
      <c r="DT408" s="455"/>
      <c r="DU408" s="455"/>
      <c r="DV408" s="455"/>
      <c r="DW408" s="455"/>
      <c r="DX408" s="455"/>
      <c r="DY408" s="455"/>
      <c r="DZ408" s="455"/>
      <c r="EA408" s="455"/>
      <c r="EB408" s="455"/>
      <c r="EC408" s="455"/>
      <c r="ED408" s="455"/>
      <c r="EE408" s="455"/>
      <c r="EF408" s="455"/>
    </row>
    <row r="409" s="463" customFormat="1" ht="30" customHeight="1" spans="1:136">
      <c r="A409" s="576" t="s">
        <v>153</v>
      </c>
      <c r="B409" s="282">
        <v>2025</v>
      </c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 s="455"/>
      <c r="AW409" s="576" t="s">
        <v>153</v>
      </c>
      <c r="AX409" s="282">
        <v>2025</v>
      </c>
      <c r="AY409" s="28"/>
      <c r="AZ409" s="471"/>
      <c r="BA409"/>
      <c r="BB409"/>
      <c r="BC409"/>
      <c r="BD409"/>
      <c r="BE409"/>
      <c r="BF409"/>
      <c r="BG409"/>
      <c r="BH409"/>
      <c r="BI409"/>
      <c r="BJ409"/>
      <c r="BK409" s="455"/>
      <c r="BL409" s="455"/>
      <c r="BM409" s="455"/>
      <c r="BN409" s="455"/>
      <c r="BO409" s="455"/>
      <c r="BP409" s="455"/>
      <c r="BQ409" s="455"/>
      <c r="BR409" s="455"/>
      <c r="BS409" s="455"/>
      <c r="BT409" s="455"/>
      <c r="BU409" s="455"/>
      <c r="BV409" s="455"/>
      <c r="BW409" s="455"/>
      <c r="BX409" s="455"/>
      <c r="BY409" s="455"/>
      <c r="BZ409" s="455"/>
      <c r="CA409" s="455"/>
      <c r="CB409" s="455"/>
      <c r="CC409" s="455"/>
      <c r="CD409" s="455"/>
      <c r="CE409" s="455"/>
      <c r="CF409" s="455"/>
      <c r="CG409" s="455"/>
      <c r="CH409" s="455"/>
      <c r="CI409" s="455"/>
      <c r="CJ409" s="455"/>
      <c r="CK409" s="455"/>
      <c r="CL409" s="455"/>
      <c r="CM409" s="455"/>
      <c r="CN409" s="455"/>
      <c r="CO409" s="455"/>
      <c r="CP409" s="455"/>
      <c r="CQ409" s="455"/>
      <c r="CR409" s="455"/>
      <c r="CS409" s="455"/>
      <c r="CT409" s="455"/>
      <c r="CU409" s="455"/>
      <c r="CV409" s="455"/>
      <c r="CW409" s="455"/>
      <c r="CX409" s="455"/>
      <c r="CY409" s="455"/>
      <c r="CZ409" s="455"/>
      <c r="DA409" s="455"/>
      <c r="DB409" s="455"/>
      <c r="DC409" s="455"/>
      <c r="DD409" s="455"/>
      <c r="DE409" s="455"/>
      <c r="DF409" s="455"/>
      <c r="DG409" s="455"/>
      <c r="DH409" s="455"/>
      <c r="DI409" s="455"/>
      <c r="DJ409" s="455"/>
      <c r="DK409" s="455"/>
      <c r="DL409" s="455"/>
      <c r="DM409" s="455"/>
      <c r="DN409" s="455"/>
      <c r="DO409" s="455"/>
      <c r="DP409" s="455"/>
      <c r="DQ409" s="455"/>
      <c r="DR409" s="455"/>
      <c r="DS409" s="455"/>
      <c r="DT409" s="455"/>
      <c r="DU409" s="455"/>
      <c r="DV409" s="455"/>
      <c r="DW409" s="455"/>
      <c r="DX409" s="455"/>
      <c r="DY409" s="455"/>
      <c r="DZ409" s="455"/>
      <c r="EA409" s="455"/>
      <c r="EB409" s="455"/>
      <c r="EC409" s="455"/>
      <c r="ED409" s="455"/>
      <c r="EE409" s="455"/>
      <c r="EF409" s="455"/>
    </row>
    <row r="410" s="463" customFormat="1" ht="30" customHeight="1" spans="1:136">
      <c r="A410" s="576"/>
      <c r="B410" s="282">
        <v>2026</v>
      </c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 s="455"/>
      <c r="AW410" s="576"/>
      <c r="AX410" s="282">
        <v>2026</v>
      </c>
      <c r="AY410" s="28"/>
      <c r="AZ410" s="471"/>
      <c r="BA410"/>
      <c r="BB410"/>
      <c r="BC410"/>
      <c r="BD410"/>
      <c r="BE410"/>
      <c r="BF410"/>
      <c r="BG410"/>
      <c r="BH410"/>
      <c r="BI410"/>
      <c r="BJ410"/>
      <c r="BK410" s="455"/>
      <c r="BL410" s="455"/>
      <c r="BM410" s="455"/>
      <c r="BN410" s="455"/>
      <c r="BO410" s="455"/>
      <c r="BP410" s="455"/>
      <c r="BQ410" s="455"/>
      <c r="BR410" s="455"/>
      <c r="BS410" s="455"/>
      <c r="BT410" s="455"/>
      <c r="BU410" s="455"/>
      <c r="BV410" s="455"/>
      <c r="BW410" s="455"/>
      <c r="BX410" s="455"/>
      <c r="BY410" s="455"/>
      <c r="BZ410" s="455"/>
      <c r="CA410" s="455"/>
      <c r="CB410" s="455"/>
      <c r="CC410" s="455"/>
      <c r="CD410" s="455"/>
      <c r="CE410" s="455"/>
      <c r="CF410" s="455"/>
      <c r="CG410" s="455"/>
      <c r="CH410" s="455"/>
      <c r="CI410" s="455"/>
      <c r="CJ410" s="455"/>
      <c r="CK410" s="455"/>
      <c r="CL410" s="455"/>
      <c r="CM410" s="455"/>
      <c r="CN410" s="455"/>
      <c r="CO410" s="455"/>
      <c r="CP410" s="455"/>
      <c r="CQ410" s="455"/>
      <c r="CR410" s="455"/>
      <c r="CS410" s="455"/>
      <c r="CT410" s="455"/>
      <c r="CU410" s="455"/>
      <c r="CV410" s="455"/>
      <c r="CW410" s="455"/>
      <c r="CX410" s="455"/>
      <c r="CY410" s="455"/>
      <c r="CZ410" s="455"/>
      <c r="DA410" s="455"/>
      <c r="DB410" s="455"/>
      <c r="DC410" s="455"/>
      <c r="DD410" s="455"/>
      <c r="DE410" s="455"/>
      <c r="DF410" s="455"/>
      <c r="DG410" s="455"/>
      <c r="DH410" s="455"/>
      <c r="DI410" s="455"/>
      <c r="DJ410" s="455"/>
      <c r="DK410" s="455"/>
      <c r="DL410" s="455"/>
      <c r="DM410" s="455"/>
      <c r="DN410" s="455"/>
      <c r="DO410" s="455"/>
      <c r="DP410" s="455"/>
      <c r="DQ410" s="455"/>
      <c r="DR410" s="455"/>
      <c r="DS410" s="455"/>
      <c r="DT410" s="455"/>
      <c r="DU410" s="455"/>
      <c r="DV410" s="455"/>
      <c r="DW410" s="455"/>
      <c r="DX410" s="455"/>
      <c r="DY410" s="455"/>
      <c r="DZ410" s="455"/>
      <c r="EA410" s="455"/>
      <c r="EB410" s="455"/>
      <c r="EC410" s="455"/>
      <c r="ED410" s="455"/>
      <c r="EE410" s="455"/>
      <c r="EF410" s="455"/>
    </row>
    <row r="411" s="463" customFormat="1" ht="30" customHeight="1" spans="1:136">
      <c r="A411" s="576"/>
      <c r="B411" s="273" t="s">
        <v>15</v>
      </c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 s="455"/>
      <c r="AW411" s="576"/>
      <c r="AX411" s="273" t="s">
        <v>15</v>
      </c>
      <c r="AY411" s="28"/>
      <c r="AZ411" s="471"/>
      <c r="BA411"/>
      <c r="BB411"/>
      <c r="BC411"/>
      <c r="BD411"/>
      <c r="BE411"/>
      <c r="BF411"/>
      <c r="BG411"/>
      <c r="BH411"/>
      <c r="BI411"/>
      <c r="BJ411"/>
      <c r="BK411" s="455"/>
      <c r="BL411" s="455"/>
      <c r="BM411" s="455"/>
      <c r="BN411" s="455"/>
      <c r="BO411" s="455"/>
      <c r="BP411" s="455"/>
      <c r="BQ411" s="455"/>
      <c r="BR411" s="455"/>
      <c r="BS411" s="455"/>
      <c r="BT411" s="455"/>
      <c r="BU411" s="455"/>
      <c r="BV411" s="455"/>
      <c r="BW411" s="455"/>
      <c r="BX411" s="455"/>
      <c r="BY411" s="455"/>
      <c r="BZ411" s="455"/>
      <c r="CA411" s="455"/>
      <c r="CB411" s="455"/>
      <c r="CC411" s="455"/>
      <c r="CD411" s="455"/>
      <c r="CE411" s="455"/>
      <c r="CF411" s="455"/>
      <c r="CG411" s="455"/>
      <c r="CH411" s="455"/>
      <c r="CI411" s="455"/>
      <c r="CJ411" s="455"/>
      <c r="CK411" s="455"/>
      <c r="CL411" s="455"/>
      <c r="CM411" s="455"/>
      <c r="CN411" s="455"/>
      <c r="CO411" s="455"/>
      <c r="CP411" s="455"/>
      <c r="CQ411" s="455"/>
      <c r="CR411" s="455"/>
      <c r="CS411" s="455"/>
      <c r="CT411" s="455"/>
      <c r="CU411" s="455"/>
      <c r="CV411" s="455"/>
      <c r="CW411" s="455"/>
      <c r="CX411" s="455"/>
      <c r="CY411" s="455"/>
      <c r="CZ411" s="455"/>
      <c r="DA411" s="455"/>
      <c r="DB411" s="455"/>
      <c r="DC411" s="455"/>
      <c r="DD411" s="455"/>
      <c r="DE411" s="455"/>
      <c r="DF411" s="455"/>
      <c r="DG411" s="455"/>
      <c r="DH411" s="455"/>
      <c r="DI411" s="455"/>
      <c r="DJ411" s="455"/>
      <c r="DK411" s="455"/>
      <c r="DL411" s="455"/>
      <c r="DM411" s="455"/>
      <c r="DN411" s="455"/>
      <c r="DO411" s="455"/>
      <c r="DP411" s="455"/>
      <c r="DQ411" s="455"/>
      <c r="DR411" s="455"/>
      <c r="DS411" s="455"/>
      <c r="DT411" s="455"/>
      <c r="DU411" s="455"/>
      <c r="DV411" s="455"/>
      <c r="DW411" s="455"/>
      <c r="DX411" s="455"/>
      <c r="DY411" s="455"/>
      <c r="DZ411" s="455"/>
      <c r="EA411" s="455"/>
      <c r="EB411" s="455"/>
      <c r="EC411" s="455"/>
      <c r="ED411" s="455"/>
      <c r="EE411" s="455"/>
      <c r="EF411" s="455"/>
    </row>
    <row r="412" s="463" customFormat="1" ht="30" customHeight="1" spans="1:136">
      <c r="A412" s="576" t="s">
        <v>154</v>
      </c>
      <c r="B412" s="282">
        <v>2025</v>
      </c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 s="455"/>
      <c r="AW412" s="576" t="s">
        <v>154</v>
      </c>
      <c r="AX412" s="282">
        <v>2025</v>
      </c>
      <c r="AY412" s="28"/>
      <c r="AZ412" s="471"/>
      <c r="BA412"/>
      <c r="BB412"/>
      <c r="BC412"/>
      <c r="BD412"/>
      <c r="BE412"/>
      <c r="BF412"/>
      <c r="BG412"/>
      <c r="BH412"/>
      <c r="BI412"/>
      <c r="BJ412"/>
      <c r="BK412" s="455"/>
      <c r="BL412" s="455"/>
      <c r="BM412" s="455"/>
      <c r="BN412" s="455"/>
      <c r="BO412" s="455"/>
      <c r="BP412" s="455"/>
      <c r="BQ412" s="455"/>
      <c r="BR412" s="455"/>
      <c r="BS412" s="455"/>
      <c r="BT412" s="455"/>
      <c r="BU412" s="455"/>
      <c r="BV412" s="455"/>
      <c r="BW412" s="455"/>
      <c r="BX412" s="455"/>
      <c r="BY412" s="455"/>
      <c r="BZ412" s="455"/>
      <c r="CA412" s="455"/>
      <c r="CB412" s="455"/>
      <c r="CC412" s="455"/>
      <c r="CD412" s="455"/>
      <c r="CE412" s="455"/>
      <c r="CF412" s="455"/>
      <c r="CG412" s="455"/>
      <c r="CH412" s="455"/>
      <c r="CI412" s="455"/>
      <c r="CJ412" s="455"/>
      <c r="CK412" s="455"/>
      <c r="CL412" s="455"/>
      <c r="CM412" s="455"/>
      <c r="CN412" s="455"/>
      <c r="CO412" s="455"/>
      <c r="CP412" s="455"/>
      <c r="CQ412" s="455"/>
      <c r="CR412" s="455"/>
      <c r="CS412" s="455"/>
      <c r="CT412" s="455"/>
      <c r="CU412" s="455"/>
      <c r="CV412" s="455"/>
      <c r="CW412" s="455"/>
      <c r="CX412" s="455"/>
      <c r="CY412" s="455"/>
      <c r="CZ412" s="455"/>
      <c r="DA412" s="455"/>
      <c r="DB412" s="455"/>
      <c r="DC412" s="455"/>
      <c r="DD412" s="455"/>
      <c r="DE412" s="455"/>
      <c r="DF412" s="455"/>
      <c r="DG412" s="455"/>
      <c r="DH412" s="455"/>
      <c r="DI412" s="455"/>
      <c r="DJ412" s="455"/>
      <c r="DK412" s="455"/>
      <c r="DL412" s="455"/>
      <c r="DM412" s="455"/>
      <c r="DN412" s="455"/>
      <c r="DO412" s="455"/>
      <c r="DP412" s="455"/>
      <c r="DQ412" s="455"/>
      <c r="DR412" s="455"/>
      <c r="DS412" s="455"/>
      <c r="DT412" s="455"/>
      <c r="DU412" s="455"/>
      <c r="DV412" s="455"/>
      <c r="DW412" s="455"/>
      <c r="DX412" s="455"/>
      <c r="DY412" s="455"/>
      <c r="DZ412" s="455"/>
      <c r="EA412" s="455"/>
      <c r="EB412" s="455"/>
      <c r="EC412" s="455"/>
      <c r="ED412" s="455"/>
      <c r="EE412" s="455"/>
      <c r="EF412" s="455"/>
    </row>
    <row r="413" s="463" customFormat="1" ht="30" customHeight="1" spans="1:136">
      <c r="A413" s="576"/>
      <c r="B413" s="282">
        <v>2026</v>
      </c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 s="455"/>
      <c r="AW413" s="576"/>
      <c r="AX413" s="282">
        <v>2026</v>
      </c>
      <c r="AY413" s="28"/>
      <c r="AZ413" s="471"/>
      <c r="BA413"/>
      <c r="BB413"/>
      <c r="BC413"/>
      <c r="BD413"/>
      <c r="BE413"/>
      <c r="BF413"/>
      <c r="BG413"/>
      <c r="BH413"/>
      <c r="BI413"/>
      <c r="BJ413"/>
      <c r="BK413" s="455"/>
      <c r="BL413" s="455"/>
      <c r="BM413" s="455"/>
      <c r="BN413" s="455"/>
      <c r="BO413" s="455"/>
      <c r="BP413" s="455"/>
      <c r="BQ413" s="455"/>
      <c r="BR413" s="455"/>
      <c r="BS413" s="455"/>
      <c r="BT413" s="455"/>
      <c r="BU413" s="455"/>
      <c r="BV413" s="455"/>
      <c r="BW413" s="455"/>
      <c r="BX413" s="455"/>
      <c r="BY413" s="455"/>
      <c r="BZ413" s="455"/>
      <c r="CA413" s="455"/>
      <c r="CB413" s="455"/>
      <c r="CC413" s="455"/>
      <c r="CD413" s="455"/>
      <c r="CE413" s="455"/>
      <c r="CF413" s="455"/>
      <c r="CG413" s="455"/>
      <c r="CH413" s="455"/>
      <c r="CI413" s="455"/>
      <c r="CJ413" s="455"/>
      <c r="CK413" s="455"/>
      <c r="CL413" s="455"/>
      <c r="CM413" s="455"/>
      <c r="CN413" s="455"/>
      <c r="CO413" s="455"/>
      <c r="CP413" s="455"/>
      <c r="CQ413" s="455"/>
      <c r="CR413" s="455"/>
      <c r="CS413" s="455"/>
      <c r="CT413" s="455"/>
      <c r="CU413" s="455"/>
      <c r="CV413" s="455"/>
      <c r="CW413" s="455"/>
      <c r="CX413" s="455"/>
      <c r="CY413" s="455"/>
      <c r="CZ413" s="455"/>
      <c r="DA413" s="455"/>
      <c r="DB413" s="455"/>
      <c r="DC413" s="455"/>
      <c r="DD413" s="455"/>
      <c r="DE413" s="455"/>
      <c r="DF413" s="455"/>
      <c r="DG413" s="455"/>
      <c r="DH413" s="455"/>
      <c r="DI413" s="455"/>
      <c r="DJ413" s="455"/>
      <c r="DK413" s="455"/>
      <c r="DL413" s="455"/>
      <c r="DM413" s="455"/>
      <c r="DN413" s="455"/>
      <c r="DO413" s="455"/>
      <c r="DP413" s="455"/>
      <c r="DQ413" s="455"/>
      <c r="DR413" s="455"/>
      <c r="DS413" s="455"/>
      <c r="DT413" s="455"/>
      <c r="DU413" s="455"/>
      <c r="DV413" s="455"/>
      <c r="DW413" s="455"/>
      <c r="DX413" s="455"/>
      <c r="DY413" s="455"/>
      <c r="DZ413" s="455"/>
      <c r="EA413" s="455"/>
      <c r="EB413" s="455"/>
      <c r="EC413" s="455"/>
      <c r="ED413" s="455"/>
      <c r="EE413" s="455"/>
      <c r="EF413" s="455"/>
    </row>
    <row r="414" s="463" customFormat="1" ht="30" customHeight="1" spans="1:136">
      <c r="A414" s="576"/>
      <c r="B414" s="273" t="s">
        <v>15</v>
      </c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 s="455"/>
      <c r="AW414" s="576"/>
      <c r="AX414" s="273" t="s">
        <v>15</v>
      </c>
      <c r="AY414" s="28"/>
      <c r="AZ414" s="471"/>
      <c r="BA414"/>
      <c r="BB414"/>
      <c r="BC414"/>
      <c r="BD414"/>
      <c r="BE414"/>
      <c r="BF414"/>
      <c r="BG414"/>
      <c r="BH414"/>
      <c r="BI414"/>
      <c r="BJ414"/>
      <c r="BK414" s="455"/>
      <c r="BL414" s="455"/>
      <c r="BM414" s="455"/>
      <c r="BN414" s="455"/>
      <c r="BO414" s="455"/>
      <c r="BP414" s="455"/>
      <c r="BQ414" s="455"/>
      <c r="BR414" s="455"/>
      <c r="BS414" s="455"/>
      <c r="BT414" s="455"/>
      <c r="BU414" s="455"/>
      <c r="BV414" s="455"/>
      <c r="BW414" s="455"/>
      <c r="BX414" s="455"/>
      <c r="BY414" s="455"/>
      <c r="BZ414" s="455"/>
      <c r="CA414" s="455"/>
      <c r="CB414" s="455"/>
      <c r="CC414" s="455"/>
      <c r="CD414" s="455"/>
      <c r="CE414" s="455"/>
      <c r="CF414" s="455"/>
      <c r="CG414" s="455"/>
      <c r="CH414" s="455"/>
      <c r="CI414" s="455"/>
      <c r="CJ414" s="455"/>
      <c r="CK414" s="455"/>
      <c r="CL414" s="455"/>
      <c r="CM414" s="455"/>
      <c r="CN414" s="455"/>
      <c r="CO414" s="455"/>
      <c r="CP414" s="455"/>
      <c r="CQ414" s="455"/>
      <c r="CR414" s="455"/>
      <c r="CS414" s="455"/>
      <c r="CT414" s="455"/>
      <c r="CU414" s="455"/>
      <c r="CV414" s="455"/>
      <c r="CW414" s="455"/>
      <c r="CX414" s="455"/>
      <c r="CY414" s="455"/>
      <c r="CZ414" s="455"/>
      <c r="DA414" s="455"/>
      <c r="DB414" s="455"/>
      <c r="DC414" s="455"/>
      <c r="DD414" s="455"/>
      <c r="DE414" s="455"/>
      <c r="DF414" s="455"/>
      <c r="DG414" s="455"/>
      <c r="DH414" s="455"/>
      <c r="DI414" s="455"/>
      <c r="DJ414" s="455"/>
      <c r="DK414" s="455"/>
      <c r="DL414" s="455"/>
      <c r="DM414" s="455"/>
      <c r="DN414" s="455"/>
      <c r="DO414" s="455"/>
      <c r="DP414" s="455"/>
      <c r="DQ414" s="455"/>
      <c r="DR414" s="455"/>
      <c r="DS414" s="455"/>
      <c r="DT414" s="455"/>
      <c r="DU414" s="455"/>
      <c r="DV414" s="455"/>
      <c r="DW414" s="455"/>
      <c r="DX414" s="455"/>
      <c r="DY414" s="455"/>
      <c r="DZ414" s="455"/>
      <c r="EA414" s="455"/>
      <c r="EB414" s="455"/>
      <c r="EC414" s="455"/>
      <c r="ED414" s="455"/>
      <c r="EE414" s="455"/>
      <c r="EF414" s="455"/>
    </row>
    <row r="415" s="463" customFormat="1" ht="30" customHeight="1" spans="1:136">
      <c r="A415" s="586" t="s">
        <v>129</v>
      </c>
      <c r="B415" s="294" t="s">
        <v>130</v>
      </c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 s="455"/>
      <c r="AW415" s="586" t="s">
        <v>129</v>
      </c>
      <c r="AX415" s="294" t="s">
        <v>130</v>
      </c>
      <c r="AY415" s="28"/>
      <c r="AZ415" s="471"/>
      <c r="BA415"/>
      <c r="BB415"/>
      <c r="BC415"/>
      <c r="BD415"/>
      <c r="BE415"/>
      <c r="BF415"/>
      <c r="BG415"/>
      <c r="BH415"/>
      <c r="BI415"/>
      <c r="BJ415"/>
      <c r="BK415" s="455"/>
      <c r="BL415" s="455"/>
      <c r="BM415" s="455"/>
      <c r="BN415" s="455"/>
      <c r="BO415" s="455"/>
      <c r="BP415" s="455"/>
      <c r="BQ415" s="455"/>
      <c r="BR415" s="455"/>
      <c r="BS415" s="455"/>
      <c r="BT415" s="455"/>
      <c r="BU415" s="455"/>
      <c r="BV415" s="455"/>
      <c r="BW415" s="455"/>
      <c r="BX415" s="455"/>
      <c r="BY415" s="455"/>
      <c r="BZ415" s="455"/>
      <c r="CA415" s="455"/>
      <c r="CB415" s="455"/>
      <c r="CC415" s="455"/>
      <c r="CD415" s="455"/>
      <c r="CE415" s="455"/>
      <c r="CF415" s="455"/>
      <c r="CG415" s="455"/>
      <c r="CH415" s="455"/>
      <c r="CI415" s="455"/>
      <c r="CJ415" s="455"/>
      <c r="CK415" s="455"/>
      <c r="CL415" s="455"/>
      <c r="CM415" s="455"/>
      <c r="CN415" s="455"/>
      <c r="CO415" s="455"/>
      <c r="CP415" s="455"/>
      <c r="CQ415" s="455"/>
      <c r="CR415" s="455"/>
      <c r="CS415" s="455"/>
      <c r="CT415" s="455"/>
      <c r="CU415" s="455"/>
      <c r="CV415" s="455"/>
      <c r="CW415" s="455"/>
      <c r="CX415" s="455"/>
      <c r="CY415" s="455"/>
      <c r="CZ415" s="455"/>
      <c r="DA415" s="455"/>
      <c r="DB415" s="455"/>
      <c r="DC415" s="455"/>
      <c r="DD415" s="455"/>
      <c r="DE415" s="455"/>
      <c r="DF415" s="455"/>
      <c r="DG415" s="455"/>
      <c r="DH415" s="455"/>
      <c r="DI415" s="455"/>
      <c r="DJ415" s="455"/>
      <c r="DK415" s="455"/>
      <c r="DL415" s="455"/>
      <c r="DM415" s="455"/>
      <c r="DN415" s="455"/>
      <c r="DO415" s="455"/>
      <c r="DP415" s="455"/>
      <c r="DQ415" s="455"/>
      <c r="DR415" s="455"/>
      <c r="DS415" s="455"/>
      <c r="DT415" s="455"/>
      <c r="DU415" s="455"/>
      <c r="DV415" s="455"/>
      <c r="DW415" s="455"/>
      <c r="DX415" s="455"/>
      <c r="DY415" s="455"/>
      <c r="DZ415" s="455"/>
      <c r="EA415" s="455"/>
      <c r="EB415" s="455"/>
      <c r="EC415" s="455"/>
      <c r="ED415" s="455"/>
      <c r="EE415" s="455"/>
      <c r="EF415" s="455"/>
    </row>
    <row r="416" s="463" customFormat="1" ht="30" customHeight="1" spans="1:136">
      <c r="A416" s="586"/>
      <c r="B416" s="294" t="s">
        <v>155</v>
      </c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 s="455"/>
      <c r="AW416" s="586"/>
      <c r="AX416" s="294" t="s">
        <v>155</v>
      </c>
      <c r="AY416" s="28"/>
      <c r="AZ416" s="471"/>
      <c r="BA416"/>
      <c r="BB416"/>
      <c r="BC416"/>
      <c r="BD416"/>
      <c r="BE416"/>
      <c r="BF416"/>
      <c r="BG416"/>
      <c r="BH416"/>
      <c r="BI416"/>
      <c r="BJ416"/>
      <c r="BK416" s="455"/>
      <c r="BL416" s="455"/>
      <c r="BM416" s="455"/>
      <c r="BN416" s="455"/>
      <c r="BO416" s="455"/>
      <c r="BP416" s="455"/>
      <c r="BQ416" s="455"/>
      <c r="BR416" s="455"/>
      <c r="BS416" s="455"/>
      <c r="BT416" s="455"/>
      <c r="BU416" s="455"/>
      <c r="BV416" s="455"/>
      <c r="BW416" s="455"/>
      <c r="BX416" s="455"/>
      <c r="BY416" s="455"/>
      <c r="BZ416" s="455"/>
      <c r="CA416" s="455"/>
      <c r="CB416" s="455"/>
      <c r="CC416" s="455"/>
      <c r="CD416" s="455"/>
      <c r="CE416" s="455"/>
      <c r="CF416" s="455"/>
      <c r="CG416" s="455"/>
      <c r="CH416" s="455"/>
      <c r="CI416" s="455"/>
      <c r="CJ416" s="455"/>
      <c r="CK416" s="455"/>
      <c r="CL416" s="455"/>
      <c r="CM416" s="455"/>
      <c r="CN416" s="455"/>
      <c r="CO416" s="455"/>
      <c r="CP416" s="455"/>
      <c r="CQ416" s="455"/>
      <c r="CR416" s="455"/>
      <c r="CS416" s="455"/>
      <c r="CT416" s="455"/>
      <c r="CU416" s="455"/>
      <c r="CV416" s="455"/>
      <c r="CW416" s="455"/>
      <c r="CX416" s="455"/>
      <c r="CY416" s="455"/>
      <c r="CZ416" s="455"/>
      <c r="DA416" s="455"/>
      <c r="DB416" s="455"/>
      <c r="DC416" s="455"/>
      <c r="DD416" s="455"/>
      <c r="DE416" s="455"/>
      <c r="DF416" s="455"/>
      <c r="DG416" s="455"/>
      <c r="DH416" s="455"/>
      <c r="DI416" s="455"/>
      <c r="DJ416" s="455"/>
      <c r="DK416" s="455"/>
      <c r="DL416" s="455"/>
      <c r="DM416" s="455"/>
      <c r="DN416" s="455"/>
      <c r="DO416" s="455"/>
      <c r="DP416" s="455"/>
      <c r="DQ416" s="455"/>
      <c r="DR416" s="455"/>
      <c r="DS416" s="455"/>
      <c r="DT416" s="455"/>
      <c r="DU416" s="455"/>
      <c r="DV416" s="455"/>
      <c r="DW416" s="455"/>
      <c r="DX416" s="455"/>
      <c r="DY416" s="455"/>
      <c r="DZ416" s="455"/>
      <c r="EA416" s="455"/>
      <c r="EB416" s="455"/>
      <c r="EC416" s="455"/>
      <c r="ED416" s="455"/>
      <c r="EE416" s="455"/>
      <c r="EF416" s="455"/>
    </row>
    <row r="417" s="463" customFormat="1" ht="30" customHeight="1" spans="1:136">
      <c r="A417" s="576" t="s">
        <v>132</v>
      </c>
      <c r="B417" s="49">
        <v>2025</v>
      </c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 s="455"/>
      <c r="AW417" s="576" t="s">
        <v>132</v>
      </c>
      <c r="AX417" s="49">
        <v>2025</v>
      </c>
      <c r="AY417" s="28"/>
      <c r="AZ417" s="471"/>
      <c r="BA417"/>
      <c r="BB417"/>
      <c r="BC417"/>
      <c r="BD417"/>
      <c r="BE417"/>
      <c r="BF417"/>
      <c r="BG417"/>
      <c r="BH417"/>
      <c r="BI417"/>
      <c r="BJ417"/>
      <c r="BK417" s="455"/>
      <c r="BL417" s="455"/>
      <c r="BM417" s="455"/>
      <c r="BN417" s="455"/>
      <c r="BO417" s="455"/>
      <c r="BP417" s="455"/>
      <c r="BQ417" s="455"/>
      <c r="BR417" s="455"/>
      <c r="BS417" s="455"/>
      <c r="BT417" s="455"/>
      <c r="BU417" s="455"/>
      <c r="BV417" s="455"/>
      <c r="BW417" s="455"/>
      <c r="BX417" s="455"/>
      <c r="BY417" s="455"/>
      <c r="BZ417" s="455"/>
      <c r="CA417" s="455"/>
      <c r="CB417" s="455"/>
      <c r="CC417" s="455"/>
      <c r="CD417" s="455"/>
      <c r="CE417" s="455"/>
      <c r="CF417" s="455"/>
      <c r="CG417" s="455"/>
      <c r="CH417" s="455"/>
      <c r="CI417" s="455"/>
      <c r="CJ417" s="455"/>
      <c r="CK417" s="455"/>
      <c r="CL417" s="455"/>
      <c r="CM417" s="455"/>
      <c r="CN417" s="455"/>
      <c r="CO417" s="455"/>
      <c r="CP417" s="455"/>
      <c r="CQ417" s="455"/>
      <c r="CR417" s="455"/>
      <c r="CS417" s="455"/>
      <c r="CT417" s="455"/>
      <c r="CU417" s="455"/>
      <c r="CV417" s="455"/>
      <c r="CW417" s="455"/>
      <c r="CX417" s="455"/>
      <c r="CY417" s="455"/>
      <c r="CZ417" s="455"/>
      <c r="DA417" s="455"/>
      <c r="DB417" s="455"/>
      <c r="DC417" s="455"/>
      <c r="DD417" s="455"/>
      <c r="DE417" s="455"/>
      <c r="DF417" s="455"/>
      <c r="DG417" s="455"/>
      <c r="DH417" s="455"/>
      <c r="DI417" s="455"/>
      <c r="DJ417" s="455"/>
      <c r="DK417" s="455"/>
      <c r="DL417" s="455"/>
      <c r="DM417" s="455"/>
      <c r="DN417" s="455"/>
      <c r="DO417" s="455"/>
      <c r="DP417" s="455"/>
      <c r="DQ417" s="455"/>
      <c r="DR417" s="455"/>
      <c r="DS417" s="455"/>
      <c r="DT417" s="455"/>
      <c r="DU417" s="455"/>
      <c r="DV417" s="455"/>
      <c r="DW417" s="455"/>
      <c r="DX417" s="455"/>
      <c r="DY417" s="455"/>
      <c r="DZ417" s="455"/>
      <c r="EA417" s="455"/>
      <c r="EB417" s="455"/>
      <c r="EC417" s="455"/>
      <c r="ED417" s="455"/>
      <c r="EE417" s="455"/>
      <c r="EF417" s="455"/>
    </row>
    <row r="418" s="464" customFormat="1" ht="30" customHeight="1" spans="1:136">
      <c r="A418" s="587"/>
      <c r="B418" s="266">
        <v>2026</v>
      </c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 s="504"/>
      <c r="AW418" s="587"/>
      <c r="AX418" s="266">
        <v>2026</v>
      </c>
      <c r="AY418" s="28"/>
      <c r="AZ418" s="555"/>
      <c r="BA418"/>
      <c r="BB418"/>
      <c r="BC418"/>
      <c r="BD418"/>
      <c r="BE418"/>
      <c r="BF418"/>
      <c r="BG418"/>
      <c r="BH418"/>
      <c r="BI418"/>
      <c r="BJ418"/>
      <c r="BK418" s="504"/>
      <c r="BL418" s="504"/>
      <c r="BM418" s="504"/>
      <c r="BN418" s="504"/>
      <c r="BO418" s="504"/>
      <c r="BP418" s="504"/>
      <c r="BQ418" s="504"/>
      <c r="BR418" s="504"/>
      <c r="BS418" s="504"/>
      <c r="BT418" s="504"/>
      <c r="BU418" s="504"/>
      <c r="BV418" s="504"/>
      <c r="BW418" s="504"/>
      <c r="BX418" s="504"/>
      <c r="BY418" s="504"/>
      <c r="BZ418" s="504"/>
      <c r="CA418" s="504"/>
      <c r="CB418" s="504"/>
      <c r="CC418" s="504"/>
      <c r="CD418" s="504"/>
      <c r="CE418" s="504"/>
      <c r="CF418" s="504"/>
      <c r="CG418" s="504"/>
      <c r="CH418" s="504"/>
      <c r="CI418" s="504"/>
      <c r="CJ418" s="504"/>
      <c r="CK418" s="504"/>
      <c r="CL418" s="504"/>
      <c r="CM418" s="504"/>
      <c r="CN418" s="504"/>
      <c r="CO418" s="504"/>
      <c r="CP418" s="504"/>
      <c r="CQ418" s="504"/>
      <c r="CR418" s="504"/>
      <c r="CS418" s="504"/>
      <c r="CT418" s="504"/>
      <c r="CU418" s="504"/>
      <c r="CV418" s="504"/>
      <c r="CW418" s="504"/>
      <c r="CX418" s="504"/>
      <c r="CY418" s="504"/>
      <c r="CZ418" s="504"/>
      <c r="DA418" s="504"/>
      <c r="DB418" s="504"/>
      <c r="DC418" s="504"/>
      <c r="DD418" s="504"/>
      <c r="DE418" s="504"/>
      <c r="DF418" s="504"/>
      <c r="DG418" s="504"/>
      <c r="DH418" s="504"/>
      <c r="DI418" s="504"/>
      <c r="DJ418" s="504"/>
      <c r="DK418" s="504"/>
      <c r="DL418" s="504"/>
      <c r="DM418" s="504"/>
      <c r="DN418" s="504"/>
      <c r="DO418" s="504"/>
      <c r="DP418" s="504"/>
      <c r="DQ418" s="504"/>
      <c r="DR418" s="504"/>
      <c r="DS418" s="504"/>
      <c r="DT418" s="504"/>
      <c r="DU418" s="504"/>
      <c r="DV418" s="504"/>
      <c r="DW418" s="504"/>
      <c r="DX418" s="504"/>
      <c r="DY418" s="504"/>
      <c r="DZ418" s="504"/>
      <c r="EA418" s="504"/>
      <c r="EB418" s="504"/>
      <c r="EC418" s="504"/>
      <c r="ED418" s="504"/>
      <c r="EE418" s="504"/>
      <c r="EF418" s="504"/>
    </row>
    <row r="419" s="463" customFormat="1" ht="30" customHeight="1" spans="1:136">
      <c r="A419" s="588"/>
      <c r="B419" s="297" t="s">
        <v>13</v>
      </c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 s="455"/>
      <c r="AW419" s="588"/>
      <c r="AX419" s="297" t="s">
        <v>13</v>
      </c>
      <c r="AY419" s="28"/>
      <c r="AZ419" s="471"/>
      <c r="BA419"/>
      <c r="BB419"/>
      <c r="BC419"/>
      <c r="BD419"/>
      <c r="BE419"/>
      <c r="BF419"/>
      <c r="BG419"/>
      <c r="BH419"/>
      <c r="BI419"/>
      <c r="BJ419"/>
      <c r="BK419" s="455"/>
      <c r="BL419" s="455"/>
      <c r="BM419" s="455"/>
      <c r="BN419" s="455"/>
      <c r="BO419" s="455"/>
      <c r="BP419" s="455"/>
      <c r="BQ419" s="455"/>
      <c r="BR419" s="455"/>
      <c r="BS419" s="455"/>
      <c r="BT419" s="455"/>
      <c r="BU419" s="455"/>
      <c r="BV419" s="455"/>
      <c r="BW419" s="455"/>
      <c r="BX419" s="455"/>
      <c r="BY419" s="455"/>
      <c r="BZ419" s="455"/>
      <c r="CA419" s="455"/>
      <c r="CB419" s="455"/>
      <c r="CC419" s="455"/>
      <c r="CD419" s="455"/>
      <c r="CE419" s="455"/>
      <c r="CF419" s="455"/>
      <c r="CG419" s="455"/>
      <c r="CH419" s="455"/>
      <c r="CI419" s="455"/>
      <c r="CJ419" s="455"/>
      <c r="CK419" s="455"/>
      <c r="CL419" s="455"/>
      <c r="CM419" s="455"/>
      <c r="CN419" s="455"/>
      <c r="CO419" s="455"/>
      <c r="CP419" s="455"/>
      <c r="CQ419" s="455"/>
      <c r="CR419" s="455"/>
      <c r="CS419" s="455"/>
      <c r="CT419" s="455"/>
      <c r="CU419" s="455"/>
      <c r="CV419" s="455"/>
      <c r="CW419" s="455"/>
      <c r="CX419" s="455"/>
      <c r="CY419" s="455"/>
      <c r="CZ419" s="455"/>
      <c r="DA419" s="455"/>
      <c r="DB419" s="455"/>
      <c r="DC419" s="455"/>
      <c r="DD419" s="455"/>
      <c r="DE419" s="455"/>
      <c r="DF419" s="455"/>
      <c r="DG419" s="455"/>
      <c r="DH419" s="455"/>
      <c r="DI419" s="455"/>
      <c r="DJ419" s="455"/>
      <c r="DK419" s="455"/>
      <c r="DL419" s="455"/>
      <c r="DM419" s="455"/>
      <c r="DN419" s="455"/>
      <c r="DO419" s="455"/>
      <c r="DP419" s="455"/>
      <c r="DQ419" s="455"/>
      <c r="DR419" s="455"/>
      <c r="DS419" s="455"/>
      <c r="DT419" s="455"/>
      <c r="DU419" s="455"/>
      <c r="DV419" s="455"/>
      <c r="DW419" s="455"/>
      <c r="DX419" s="455"/>
      <c r="DY419" s="455"/>
      <c r="DZ419" s="455"/>
      <c r="EA419" s="455"/>
      <c r="EB419" s="455"/>
      <c r="EC419" s="455"/>
      <c r="ED419" s="455"/>
      <c r="EE419" s="455"/>
      <c r="EF419" s="455"/>
    </row>
    <row r="420" s="463" customFormat="1" ht="30" customHeight="1" spans="1:136">
      <c r="A420" s="588"/>
      <c r="B420" s="272" t="s">
        <v>14</v>
      </c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 s="455"/>
      <c r="AW420" s="588"/>
      <c r="AX420" s="272" t="s">
        <v>14</v>
      </c>
      <c r="AY420" s="28"/>
      <c r="AZ420" s="471"/>
      <c r="BA420"/>
      <c r="BB420"/>
      <c r="BC420"/>
      <c r="BD420"/>
      <c r="BE420"/>
      <c r="BF420"/>
      <c r="BG420"/>
      <c r="BH420"/>
      <c r="BI420"/>
      <c r="BJ420"/>
      <c r="BK420" s="455"/>
      <c r="BL420" s="455"/>
      <c r="BM420" s="455"/>
      <c r="BN420" s="455"/>
      <c r="BO420" s="455"/>
      <c r="BP420" s="455"/>
      <c r="BQ420" s="455"/>
      <c r="BR420" s="455"/>
      <c r="BS420" s="455"/>
      <c r="BT420" s="455"/>
      <c r="BU420" s="455"/>
      <c r="BV420" s="455"/>
      <c r="BW420" s="455"/>
      <c r="BX420" s="455"/>
      <c r="BY420" s="455"/>
      <c r="BZ420" s="455"/>
      <c r="CA420" s="455"/>
      <c r="CB420" s="455"/>
      <c r="CC420" s="455"/>
      <c r="CD420" s="455"/>
      <c r="CE420" s="455"/>
      <c r="CF420" s="455"/>
      <c r="CG420" s="455"/>
      <c r="CH420" s="455"/>
      <c r="CI420" s="455"/>
      <c r="CJ420" s="455"/>
      <c r="CK420" s="455"/>
      <c r="CL420" s="455"/>
      <c r="CM420" s="455"/>
      <c r="CN420" s="455"/>
      <c r="CO420" s="455"/>
      <c r="CP420" s="455"/>
      <c r="CQ420" s="455"/>
      <c r="CR420" s="455"/>
      <c r="CS420" s="455"/>
      <c r="CT420" s="455"/>
      <c r="CU420" s="455"/>
      <c r="CV420" s="455"/>
      <c r="CW420" s="455"/>
      <c r="CX420" s="455"/>
      <c r="CY420" s="455"/>
      <c r="CZ420" s="455"/>
      <c r="DA420" s="455"/>
      <c r="DB420" s="455"/>
      <c r="DC420" s="455"/>
      <c r="DD420" s="455"/>
      <c r="DE420" s="455"/>
      <c r="DF420" s="455"/>
      <c r="DG420" s="455"/>
      <c r="DH420" s="455"/>
      <c r="DI420" s="455"/>
      <c r="DJ420" s="455"/>
      <c r="DK420" s="455"/>
      <c r="DL420" s="455"/>
      <c r="DM420" s="455"/>
      <c r="DN420" s="455"/>
      <c r="DO420" s="455"/>
      <c r="DP420" s="455"/>
      <c r="DQ420" s="455"/>
      <c r="DR420" s="455"/>
      <c r="DS420" s="455"/>
      <c r="DT420" s="455"/>
      <c r="DU420" s="455"/>
      <c r="DV420" s="455"/>
      <c r="DW420" s="455"/>
      <c r="DX420" s="455"/>
      <c r="DY420" s="455"/>
      <c r="DZ420" s="455"/>
      <c r="EA420" s="455"/>
      <c r="EB420" s="455"/>
      <c r="EC420" s="455"/>
      <c r="ED420" s="455"/>
      <c r="EE420" s="455"/>
      <c r="EF420" s="455"/>
    </row>
    <row r="421" s="463" customFormat="1" ht="30" customHeight="1" spans="1:136">
      <c r="A421" s="588"/>
      <c r="B421" s="296" t="s">
        <v>15</v>
      </c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 s="455"/>
      <c r="AW421" s="588"/>
      <c r="AX421" s="296" t="s">
        <v>15</v>
      </c>
      <c r="AY421" s="28"/>
      <c r="AZ421" s="471"/>
      <c r="BA421"/>
      <c r="BB421"/>
      <c r="BC421"/>
      <c r="BD421"/>
      <c r="BE421"/>
      <c r="BF421"/>
      <c r="BG421"/>
      <c r="BH421"/>
      <c r="BI421"/>
      <c r="BJ421"/>
      <c r="BK421" s="455"/>
      <c r="BL421" s="455"/>
      <c r="BM421" s="455"/>
      <c r="BN421" s="455"/>
      <c r="BO421" s="455"/>
      <c r="BP421" s="455"/>
      <c r="BQ421" s="455"/>
      <c r="BR421" s="455"/>
      <c r="BS421" s="455"/>
      <c r="BT421" s="455"/>
      <c r="BU421" s="455"/>
      <c r="BV421" s="455"/>
      <c r="BW421" s="455"/>
      <c r="BX421" s="455"/>
      <c r="BY421" s="455"/>
      <c r="BZ421" s="455"/>
      <c r="CA421" s="455"/>
      <c r="CB421" s="455"/>
      <c r="CC421" s="455"/>
      <c r="CD421" s="455"/>
      <c r="CE421" s="455"/>
      <c r="CF421" s="455"/>
      <c r="CG421" s="455"/>
      <c r="CH421" s="455"/>
      <c r="CI421" s="455"/>
      <c r="CJ421" s="455"/>
      <c r="CK421" s="455"/>
      <c r="CL421" s="455"/>
      <c r="CM421" s="455"/>
      <c r="CN421" s="455"/>
      <c r="CO421" s="455"/>
      <c r="CP421" s="455"/>
      <c r="CQ421" s="455"/>
      <c r="CR421" s="455"/>
      <c r="CS421" s="455"/>
      <c r="CT421" s="455"/>
      <c r="CU421" s="455"/>
      <c r="CV421" s="455"/>
      <c r="CW421" s="455"/>
      <c r="CX421" s="455"/>
      <c r="CY421" s="455"/>
      <c r="CZ421" s="455"/>
      <c r="DA421" s="455"/>
      <c r="DB421" s="455"/>
      <c r="DC421" s="455"/>
      <c r="DD421" s="455"/>
      <c r="DE421" s="455"/>
      <c r="DF421" s="455"/>
      <c r="DG421" s="455"/>
      <c r="DH421" s="455"/>
      <c r="DI421" s="455"/>
      <c r="DJ421" s="455"/>
      <c r="DK421" s="455"/>
      <c r="DL421" s="455"/>
      <c r="DM421" s="455"/>
      <c r="DN421" s="455"/>
      <c r="DO421" s="455"/>
      <c r="DP421" s="455"/>
      <c r="DQ421" s="455"/>
      <c r="DR421" s="455"/>
      <c r="DS421" s="455"/>
      <c r="DT421" s="455"/>
      <c r="DU421" s="455"/>
      <c r="DV421" s="455"/>
      <c r="DW421" s="455"/>
      <c r="DX421" s="455"/>
      <c r="DY421" s="455"/>
      <c r="DZ421" s="455"/>
      <c r="EA421" s="455"/>
      <c r="EB421" s="455"/>
      <c r="EC421" s="455"/>
      <c r="ED421" s="455"/>
      <c r="EE421" s="455"/>
      <c r="EF421" s="455"/>
    </row>
    <row r="422" s="463" customFormat="1" ht="30" customHeight="1" spans="1:136">
      <c r="A422" s="576" t="s">
        <v>133</v>
      </c>
      <c r="B422" s="273">
        <v>2026</v>
      </c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 s="455"/>
      <c r="AW422" s="576" t="s">
        <v>133</v>
      </c>
      <c r="AX422" s="273">
        <v>2026</v>
      </c>
      <c r="AY422" s="28"/>
      <c r="AZ422" s="471"/>
      <c r="BA422"/>
      <c r="BB422"/>
      <c r="BC422"/>
      <c r="BD422"/>
      <c r="BE422"/>
      <c r="BF422"/>
      <c r="BG422"/>
      <c r="BH422"/>
      <c r="BI422"/>
      <c r="BJ422"/>
      <c r="BK422" s="455"/>
      <c r="BL422" s="455"/>
      <c r="BM422" s="455"/>
      <c r="BN422" s="455"/>
      <c r="BO422" s="455"/>
      <c r="BP422" s="455"/>
      <c r="BQ422" s="455"/>
      <c r="BR422" s="455"/>
      <c r="BS422" s="455"/>
      <c r="BT422" s="455"/>
      <c r="BU422" s="455"/>
      <c r="BV422" s="455"/>
      <c r="BW422" s="455"/>
      <c r="BX422" s="455"/>
      <c r="BY422" s="455"/>
      <c r="BZ422" s="455"/>
      <c r="CA422" s="455"/>
      <c r="CB422" s="455"/>
      <c r="CC422" s="455"/>
      <c r="CD422" s="455"/>
      <c r="CE422" s="455"/>
      <c r="CF422" s="455"/>
      <c r="CG422" s="455"/>
      <c r="CH422" s="455"/>
      <c r="CI422" s="455"/>
      <c r="CJ422" s="455"/>
      <c r="CK422" s="455"/>
      <c r="CL422" s="455"/>
      <c r="CM422" s="455"/>
      <c r="CN422" s="455"/>
      <c r="CO422" s="455"/>
      <c r="CP422" s="455"/>
      <c r="CQ422" s="455"/>
      <c r="CR422" s="455"/>
      <c r="CS422" s="455"/>
      <c r="CT422" s="455"/>
      <c r="CU422" s="455"/>
      <c r="CV422" s="455"/>
      <c r="CW422" s="455"/>
      <c r="CX422" s="455"/>
      <c r="CY422" s="455"/>
      <c r="CZ422" s="455"/>
      <c r="DA422" s="455"/>
      <c r="DB422" s="455"/>
      <c r="DC422" s="455"/>
      <c r="DD422" s="455"/>
      <c r="DE422" s="455"/>
      <c r="DF422" s="455"/>
      <c r="DG422" s="455"/>
      <c r="DH422" s="455"/>
      <c r="DI422" s="455"/>
      <c r="DJ422" s="455"/>
      <c r="DK422" s="455"/>
      <c r="DL422" s="455"/>
      <c r="DM422" s="455"/>
      <c r="DN422" s="455"/>
      <c r="DO422" s="455"/>
      <c r="DP422" s="455"/>
      <c r="DQ422" s="455"/>
      <c r="DR422" s="455"/>
      <c r="DS422" s="455"/>
      <c r="DT422" s="455"/>
      <c r="DU422" s="455"/>
      <c r="DV422" s="455"/>
      <c r="DW422" s="455"/>
      <c r="DX422" s="455"/>
      <c r="DY422" s="455"/>
      <c r="DZ422" s="455"/>
      <c r="EA422" s="455"/>
      <c r="EB422" s="455"/>
      <c r="EC422" s="455"/>
      <c r="ED422" s="455"/>
      <c r="EE422" s="455"/>
      <c r="EF422" s="455"/>
    </row>
    <row r="423" s="463" customFormat="1" ht="30" customHeight="1" spans="1:136">
      <c r="A423" s="588"/>
      <c r="B423" s="299" t="s">
        <v>13</v>
      </c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 s="455"/>
      <c r="AW423" s="588"/>
      <c r="AX423" s="299" t="s">
        <v>13</v>
      </c>
      <c r="AY423" s="28"/>
      <c r="AZ423" s="471"/>
      <c r="BA423"/>
      <c r="BB423"/>
      <c r="BC423"/>
      <c r="BD423"/>
      <c r="BE423"/>
      <c r="BF423"/>
      <c r="BG423"/>
      <c r="BH423"/>
      <c r="BI423"/>
      <c r="BJ423"/>
      <c r="BK423" s="455"/>
      <c r="BL423" s="455"/>
      <c r="BM423" s="455"/>
      <c r="BN423" s="455"/>
      <c r="BO423" s="455"/>
      <c r="BP423" s="455"/>
      <c r="BQ423" s="455"/>
      <c r="BR423" s="455"/>
      <c r="BS423" s="455"/>
      <c r="BT423" s="455"/>
      <c r="BU423" s="455"/>
      <c r="BV423" s="455"/>
      <c r="BW423" s="455"/>
      <c r="BX423" s="455"/>
      <c r="BY423" s="455"/>
      <c r="BZ423" s="455"/>
      <c r="CA423" s="455"/>
      <c r="CB423" s="455"/>
      <c r="CC423" s="455"/>
      <c r="CD423" s="455"/>
      <c r="CE423" s="455"/>
      <c r="CF423" s="455"/>
      <c r="CG423" s="455"/>
      <c r="CH423" s="455"/>
      <c r="CI423" s="455"/>
      <c r="CJ423" s="455"/>
      <c r="CK423" s="455"/>
      <c r="CL423" s="455"/>
      <c r="CM423" s="455"/>
      <c r="CN423" s="455"/>
      <c r="CO423" s="455"/>
      <c r="CP423" s="455"/>
      <c r="CQ423" s="455"/>
      <c r="CR423" s="455"/>
      <c r="CS423" s="455"/>
      <c r="CT423" s="455"/>
      <c r="CU423" s="455"/>
      <c r="CV423" s="455"/>
      <c r="CW423" s="455"/>
      <c r="CX423" s="455"/>
      <c r="CY423" s="455"/>
      <c r="CZ423" s="455"/>
      <c r="DA423" s="455"/>
      <c r="DB423" s="455"/>
      <c r="DC423" s="455"/>
      <c r="DD423" s="455"/>
      <c r="DE423" s="455"/>
      <c r="DF423" s="455"/>
      <c r="DG423" s="455"/>
      <c r="DH423" s="455"/>
      <c r="DI423" s="455"/>
      <c r="DJ423" s="455"/>
      <c r="DK423" s="455"/>
      <c r="DL423" s="455"/>
      <c r="DM423" s="455"/>
      <c r="DN423" s="455"/>
      <c r="DO423" s="455"/>
      <c r="DP423" s="455"/>
      <c r="DQ423" s="455"/>
      <c r="DR423" s="455"/>
      <c r="DS423" s="455"/>
      <c r="DT423" s="455"/>
      <c r="DU423" s="455"/>
      <c r="DV423" s="455"/>
      <c r="DW423" s="455"/>
      <c r="DX423" s="455"/>
      <c r="DY423" s="455"/>
      <c r="DZ423" s="455"/>
      <c r="EA423" s="455"/>
      <c r="EB423" s="455"/>
      <c r="EC423" s="455"/>
      <c r="ED423" s="455"/>
      <c r="EE423" s="455"/>
      <c r="EF423" s="455"/>
    </row>
    <row r="424" s="463" customFormat="1" ht="30" customHeight="1" spans="1:136">
      <c r="A424" s="588"/>
      <c r="B424" s="296" t="s">
        <v>134</v>
      </c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 s="455"/>
      <c r="AW424" s="588"/>
      <c r="AX424" s="296" t="s">
        <v>134</v>
      </c>
      <c r="AY424" s="28"/>
      <c r="AZ424" s="471"/>
      <c r="BA424"/>
      <c r="BB424"/>
      <c r="BC424"/>
      <c r="BD424"/>
      <c r="BE424"/>
      <c r="BF424"/>
      <c r="BG424"/>
      <c r="BH424"/>
      <c r="BI424"/>
      <c r="BJ424"/>
      <c r="BK424" s="455"/>
      <c r="BL424" s="455"/>
      <c r="BM424" s="455"/>
      <c r="BN424" s="455"/>
      <c r="BO424" s="455"/>
      <c r="BP424" s="455"/>
      <c r="BQ424" s="455"/>
      <c r="BR424" s="455"/>
      <c r="BS424" s="455"/>
      <c r="BT424" s="455"/>
      <c r="BU424" s="455"/>
      <c r="BV424" s="455"/>
      <c r="BW424" s="455"/>
      <c r="BX424" s="455"/>
      <c r="BY424" s="455"/>
      <c r="BZ424" s="455"/>
      <c r="CA424" s="455"/>
      <c r="CB424" s="455"/>
      <c r="CC424" s="455"/>
      <c r="CD424" s="455"/>
      <c r="CE424" s="455"/>
      <c r="CF424" s="455"/>
      <c r="CG424" s="455"/>
      <c r="CH424" s="455"/>
      <c r="CI424" s="455"/>
      <c r="CJ424" s="455"/>
      <c r="CK424" s="455"/>
      <c r="CL424" s="455"/>
      <c r="CM424" s="455"/>
      <c r="CN424" s="455"/>
      <c r="CO424" s="455"/>
      <c r="CP424" s="455"/>
      <c r="CQ424" s="455"/>
      <c r="CR424" s="455"/>
      <c r="CS424" s="455"/>
      <c r="CT424" s="455"/>
      <c r="CU424" s="455"/>
      <c r="CV424" s="455"/>
      <c r="CW424" s="455"/>
      <c r="CX424" s="455"/>
      <c r="CY424" s="455"/>
      <c r="CZ424" s="455"/>
      <c r="DA424" s="455"/>
      <c r="DB424" s="455"/>
      <c r="DC424" s="455"/>
      <c r="DD424" s="455"/>
      <c r="DE424" s="455"/>
      <c r="DF424" s="455"/>
      <c r="DG424" s="455"/>
      <c r="DH424" s="455"/>
      <c r="DI424" s="455"/>
      <c r="DJ424" s="455"/>
      <c r="DK424" s="455"/>
      <c r="DL424" s="455"/>
      <c r="DM424" s="455"/>
      <c r="DN424" s="455"/>
      <c r="DO424" s="455"/>
      <c r="DP424" s="455"/>
      <c r="DQ424" s="455"/>
      <c r="DR424" s="455"/>
      <c r="DS424" s="455"/>
      <c r="DT424" s="455"/>
      <c r="DU424" s="455"/>
      <c r="DV424" s="455"/>
      <c r="DW424" s="455"/>
      <c r="DX424" s="455"/>
      <c r="DY424" s="455"/>
      <c r="DZ424" s="455"/>
      <c r="EA424" s="455"/>
      <c r="EB424" s="455"/>
      <c r="EC424" s="455"/>
      <c r="ED424" s="455"/>
      <c r="EE424" s="455"/>
      <c r="EF424" s="455"/>
    </row>
    <row r="425" s="463" customFormat="1" ht="30" customHeight="1" spans="1:136">
      <c r="A425" s="574" t="s">
        <v>156</v>
      </c>
      <c r="B425" s="282">
        <v>2025</v>
      </c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 s="455"/>
      <c r="AW425" s="574" t="s">
        <v>156</v>
      </c>
      <c r="AX425" s="282">
        <v>2025</v>
      </c>
      <c r="AY425" s="28"/>
      <c r="AZ425" s="471"/>
      <c r="BA425"/>
      <c r="BB425"/>
      <c r="BC425"/>
      <c r="BD425"/>
      <c r="BE425"/>
      <c r="BF425"/>
      <c r="BG425"/>
      <c r="BH425"/>
      <c r="BI425"/>
      <c r="BJ425"/>
      <c r="BK425" s="455"/>
      <c r="BL425" s="455"/>
      <c r="BM425" s="455"/>
      <c r="BN425" s="455"/>
      <c r="BO425" s="455"/>
      <c r="BP425" s="455"/>
      <c r="BQ425" s="455"/>
      <c r="BR425" s="455"/>
      <c r="BS425" s="455"/>
      <c r="BT425" s="455"/>
      <c r="BU425" s="455"/>
      <c r="BV425" s="455"/>
      <c r="BW425" s="455"/>
      <c r="BX425" s="455"/>
      <c r="BY425" s="455"/>
      <c r="BZ425" s="455"/>
      <c r="CA425" s="455"/>
      <c r="CB425" s="455"/>
      <c r="CC425" s="455"/>
      <c r="CD425" s="455"/>
      <c r="CE425" s="455"/>
      <c r="CF425" s="455"/>
      <c r="CG425" s="455"/>
      <c r="CH425" s="455"/>
      <c r="CI425" s="455"/>
      <c r="CJ425" s="455"/>
      <c r="CK425" s="455"/>
      <c r="CL425" s="455"/>
      <c r="CM425" s="455"/>
      <c r="CN425" s="455"/>
      <c r="CO425" s="455"/>
      <c r="CP425" s="455"/>
      <c r="CQ425" s="455"/>
      <c r="CR425" s="455"/>
      <c r="CS425" s="455"/>
      <c r="CT425" s="455"/>
      <c r="CU425" s="455"/>
      <c r="CV425" s="455"/>
      <c r="CW425" s="455"/>
      <c r="CX425" s="455"/>
      <c r="CY425" s="455"/>
      <c r="CZ425" s="455"/>
      <c r="DA425" s="455"/>
      <c r="DB425" s="455"/>
      <c r="DC425" s="455"/>
      <c r="DD425" s="455"/>
      <c r="DE425" s="455"/>
      <c r="DF425" s="455"/>
      <c r="DG425" s="455"/>
      <c r="DH425" s="455"/>
      <c r="DI425" s="455"/>
      <c r="DJ425" s="455"/>
      <c r="DK425" s="455"/>
      <c r="DL425" s="455"/>
      <c r="DM425" s="455"/>
      <c r="DN425" s="455"/>
      <c r="DO425" s="455"/>
      <c r="DP425" s="455"/>
      <c r="DQ425" s="455"/>
      <c r="DR425" s="455"/>
      <c r="DS425" s="455"/>
      <c r="DT425" s="455"/>
      <c r="DU425" s="455"/>
      <c r="DV425" s="455"/>
      <c r="DW425" s="455"/>
      <c r="DX425" s="455"/>
      <c r="DY425" s="455"/>
      <c r="DZ425" s="455"/>
      <c r="EA425" s="455"/>
      <c r="EB425" s="455"/>
      <c r="EC425" s="455"/>
      <c r="ED425" s="455"/>
      <c r="EE425" s="455"/>
      <c r="EF425" s="455"/>
    </row>
    <row r="426" s="463" customFormat="1" ht="30" customHeight="1" spans="1:136">
      <c r="A426" s="589"/>
      <c r="B426" s="282">
        <v>2026</v>
      </c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 s="455"/>
      <c r="AW426" s="589"/>
      <c r="AX426" s="282">
        <v>2026</v>
      </c>
      <c r="AY426" s="28"/>
      <c r="AZ426" s="471"/>
      <c r="BA426"/>
      <c r="BB426"/>
      <c r="BC426"/>
      <c r="BD426"/>
      <c r="BE426"/>
      <c r="BF426"/>
      <c r="BG426"/>
      <c r="BH426"/>
      <c r="BI426"/>
      <c r="BJ426"/>
      <c r="BK426" s="455"/>
      <c r="BL426" s="455"/>
      <c r="BM426" s="455"/>
      <c r="BN426" s="455"/>
      <c r="BO426" s="455"/>
      <c r="BP426" s="455"/>
      <c r="BQ426" s="455"/>
      <c r="BR426" s="455"/>
      <c r="BS426" s="455"/>
      <c r="BT426" s="455"/>
      <c r="BU426" s="455"/>
      <c r="BV426" s="455"/>
      <c r="BW426" s="455"/>
      <c r="BX426" s="455"/>
      <c r="BY426" s="455"/>
      <c r="BZ426" s="455"/>
      <c r="CA426" s="455"/>
      <c r="CB426" s="455"/>
      <c r="CC426" s="455"/>
      <c r="CD426" s="455"/>
      <c r="CE426" s="455"/>
      <c r="CF426" s="455"/>
      <c r="CG426" s="455"/>
      <c r="CH426" s="455"/>
      <c r="CI426" s="455"/>
      <c r="CJ426" s="455"/>
      <c r="CK426" s="455"/>
      <c r="CL426" s="455"/>
      <c r="CM426" s="455"/>
      <c r="CN426" s="455"/>
      <c r="CO426" s="455"/>
      <c r="CP426" s="455"/>
      <c r="CQ426" s="455"/>
      <c r="CR426" s="455"/>
      <c r="CS426" s="455"/>
      <c r="CT426" s="455"/>
      <c r="CU426" s="455"/>
      <c r="CV426" s="455"/>
      <c r="CW426" s="455"/>
      <c r="CX426" s="455"/>
      <c r="CY426" s="455"/>
      <c r="CZ426" s="455"/>
      <c r="DA426" s="455"/>
      <c r="DB426" s="455"/>
      <c r="DC426" s="455"/>
      <c r="DD426" s="455"/>
      <c r="DE426" s="455"/>
      <c r="DF426" s="455"/>
      <c r="DG426" s="455"/>
      <c r="DH426" s="455"/>
      <c r="DI426" s="455"/>
      <c r="DJ426" s="455"/>
      <c r="DK426" s="455"/>
      <c r="DL426" s="455"/>
      <c r="DM426" s="455"/>
      <c r="DN426" s="455"/>
      <c r="DO426" s="455"/>
      <c r="DP426" s="455"/>
      <c r="DQ426" s="455"/>
      <c r="DR426" s="455"/>
      <c r="DS426" s="455"/>
      <c r="DT426" s="455"/>
      <c r="DU426" s="455"/>
      <c r="DV426" s="455"/>
      <c r="DW426" s="455"/>
      <c r="DX426" s="455"/>
      <c r="DY426" s="455"/>
      <c r="DZ426" s="455"/>
      <c r="EA426" s="455"/>
      <c r="EB426" s="455"/>
      <c r="EC426" s="455"/>
      <c r="ED426" s="455"/>
      <c r="EE426" s="455"/>
      <c r="EF426" s="455"/>
    </row>
    <row r="427" s="463" customFormat="1" ht="30" customHeight="1" spans="1:136">
      <c r="A427" s="576"/>
      <c r="B427" s="273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 s="455"/>
      <c r="AW427" s="576"/>
      <c r="AX427" s="273"/>
      <c r="AY427" s="28"/>
      <c r="AZ427" s="471"/>
      <c r="BA427"/>
      <c r="BB427"/>
      <c r="BC427"/>
      <c r="BD427"/>
      <c r="BE427"/>
      <c r="BF427"/>
      <c r="BG427"/>
      <c r="BH427"/>
      <c r="BI427"/>
      <c r="BJ427"/>
      <c r="BK427" s="455"/>
      <c r="BL427" s="455"/>
      <c r="BM427" s="455"/>
      <c r="BN427" s="455"/>
      <c r="BO427" s="455"/>
      <c r="BP427" s="455"/>
      <c r="BQ427" s="455"/>
      <c r="BR427" s="455"/>
      <c r="BS427" s="455"/>
      <c r="BT427" s="455"/>
      <c r="BU427" s="455"/>
      <c r="BV427" s="455"/>
      <c r="BW427" s="455"/>
      <c r="BX427" s="455"/>
      <c r="BY427" s="455"/>
      <c r="BZ427" s="455"/>
      <c r="CA427" s="455"/>
      <c r="CB427" s="455"/>
      <c r="CC427" s="455"/>
      <c r="CD427" s="455"/>
      <c r="CE427" s="455"/>
      <c r="CF427" s="455"/>
      <c r="CG427" s="455"/>
      <c r="CH427" s="455"/>
      <c r="CI427" s="455"/>
      <c r="CJ427" s="455"/>
      <c r="CK427" s="455"/>
      <c r="CL427" s="455"/>
      <c r="CM427" s="455"/>
      <c r="CN427" s="455"/>
      <c r="CO427" s="455"/>
      <c r="CP427" s="455"/>
      <c r="CQ427" s="455"/>
      <c r="CR427" s="455"/>
      <c r="CS427" s="455"/>
      <c r="CT427" s="455"/>
      <c r="CU427" s="455"/>
      <c r="CV427" s="455"/>
      <c r="CW427" s="455"/>
      <c r="CX427" s="455"/>
      <c r="CY427" s="455"/>
      <c r="CZ427" s="455"/>
      <c r="DA427" s="455"/>
      <c r="DB427" s="455"/>
      <c r="DC427" s="455"/>
      <c r="DD427" s="455"/>
      <c r="DE427" s="455"/>
      <c r="DF427" s="455"/>
      <c r="DG427" s="455"/>
      <c r="DH427" s="455"/>
      <c r="DI427" s="455"/>
      <c r="DJ427" s="455"/>
      <c r="DK427" s="455"/>
      <c r="DL427" s="455"/>
      <c r="DM427" s="455"/>
      <c r="DN427" s="455"/>
      <c r="DO427" s="455"/>
      <c r="DP427" s="455"/>
      <c r="DQ427" s="455"/>
      <c r="DR427" s="455"/>
      <c r="DS427" s="455"/>
      <c r="DT427" s="455"/>
      <c r="DU427" s="455"/>
      <c r="DV427" s="455"/>
      <c r="DW427" s="455"/>
      <c r="DX427" s="455"/>
      <c r="DY427" s="455"/>
      <c r="DZ427" s="455"/>
      <c r="EA427" s="455"/>
      <c r="EB427" s="455"/>
      <c r="EC427" s="455"/>
      <c r="ED427" s="455"/>
      <c r="EE427" s="455"/>
      <c r="EF427" s="455"/>
    </row>
    <row r="428" s="457" customFormat="1" ht="30" customHeight="1" spans="1:136">
      <c r="A428" s="590" t="s">
        <v>90</v>
      </c>
      <c r="B428" s="302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 s="455"/>
      <c r="AW428" s="590" t="s">
        <v>90</v>
      </c>
      <c r="AX428" s="302"/>
      <c r="AY428" s="28"/>
      <c r="AZ428" s="471"/>
      <c r="BA428"/>
      <c r="BB428"/>
      <c r="BC428"/>
      <c r="BD428"/>
      <c r="BE428"/>
      <c r="BF428"/>
      <c r="BG428"/>
      <c r="BH428"/>
      <c r="BI428"/>
      <c r="BJ428"/>
      <c r="BK428" s="455"/>
      <c r="BL428" s="455"/>
      <c r="BM428" s="455"/>
      <c r="BN428" s="455"/>
      <c r="BO428" s="455"/>
      <c r="BP428" s="455"/>
      <c r="BQ428" s="455"/>
      <c r="BR428" s="455"/>
      <c r="BS428" s="455"/>
      <c r="BT428" s="455"/>
      <c r="BU428" s="455"/>
      <c r="BV428" s="455"/>
      <c r="BW428" s="455"/>
      <c r="BX428" s="455"/>
      <c r="BY428" s="455"/>
      <c r="BZ428" s="455"/>
      <c r="CA428" s="455"/>
      <c r="CB428" s="455"/>
      <c r="CC428" s="455"/>
      <c r="CD428" s="455"/>
      <c r="CE428" s="455"/>
      <c r="CF428" s="455"/>
      <c r="CG428" s="455"/>
      <c r="CH428" s="455"/>
      <c r="CI428" s="455"/>
      <c r="CJ428" s="455"/>
      <c r="CK428" s="455"/>
      <c r="CL428" s="455"/>
      <c r="CM428" s="455"/>
      <c r="CN428" s="455"/>
      <c r="CO428" s="455"/>
      <c r="CP428" s="455"/>
      <c r="CQ428" s="455"/>
      <c r="CR428" s="455"/>
      <c r="CS428" s="455"/>
      <c r="CT428" s="455"/>
      <c r="CU428" s="455"/>
      <c r="CV428" s="455"/>
      <c r="CW428" s="455"/>
      <c r="CX428" s="455"/>
      <c r="CY428" s="455"/>
      <c r="CZ428" s="455"/>
      <c r="DA428" s="455"/>
      <c r="DB428" s="455"/>
      <c r="DC428" s="455"/>
      <c r="DD428" s="455"/>
      <c r="DE428" s="455"/>
      <c r="DF428" s="455"/>
      <c r="DG428" s="455"/>
      <c r="DH428" s="455"/>
      <c r="DI428" s="455"/>
      <c r="DJ428" s="455"/>
      <c r="DK428" s="455"/>
      <c r="DL428" s="455"/>
      <c r="DM428" s="455"/>
      <c r="DN428" s="455"/>
      <c r="DO428" s="455"/>
      <c r="DP428" s="455"/>
      <c r="DQ428" s="455"/>
      <c r="DR428" s="455"/>
      <c r="DS428" s="455"/>
      <c r="DT428" s="455"/>
      <c r="DU428" s="455"/>
      <c r="DV428" s="455"/>
      <c r="DW428" s="455"/>
      <c r="DX428" s="455"/>
      <c r="DY428" s="455"/>
      <c r="DZ428" s="455"/>
      <c r="EA428" s="455"/>
      <c r="EB428" s="455"/>
      <c r="EC428" s="455"/>
      <c r="ED428" s="455"/>
      <c r="EE428" s="455"/>
      <c r="EF428" s="455"/>
    </row>
    <row r="429" s="465" customFormat="1" ht="30" customHeight="1" spans="1:136">
      <c r="A429" s="591" t="s">
        <v>10</v>
      </c>
      <c r="B429" s="306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 s="455"/>
      <c r="AW429" s="591" t="s">
        <v>10</v>
      </c>
      <c r="AX429" s="306"/>
      <c r="AY429" s="28"/>
      <c r="AZ429" s="471"/>
      <c r="BA429"/>
      <c r="BB429"/>
      <c r="BC429"/>
      <c r="BD429"/>
      <c r="BE429"/>
      <c r="BF429"/>
      <c r="BG429"/>
      <c r="BH429"/>
      <c r="BI429"/>
      <c r="BJ429"/>
      <c r="BK429" s="455"/>
      <c r="BL429" s="455"/>
      <c r="BM429" s="455"/>
      <c r="BN429" s="455"/>
      <c r="BO429" s="455"/>
      <c r="BP429" s="455"/>
      <c r="BQ429" s="455"/>
      <c r="BR429" s="455"/>
      <c r="BS429" s="455"/>
      <c r="BT429" s="455"/>
      <c r="BU429" s="455"/>
      <c r="BV429" s="455"/>
      <c r="BW429" s="455"/>
      <c r="BX429" s="455"/>
      <c r="BY429" s="455"/>
      <c r="BZ429" s="455"/>
      <c r="CA429" s="455"/>
      <c r="CB429" s="455"/>
      <c r="CC429" s="455"/>
      <c r="CD429" s="455"/>
      <c r="CE429" s="455"/>
      <c r="CF429" s="455"/>
      <c r="CG429" s="455"/>
      <c r="CH429" s="455"/>
      <c r="CI429" s="455"/>
      <c r="CJ429" s="455"/>
      <c r="CK429" s="455"/>
      <c r="CL429" s="455"/>
      <c r="CM429" s="455"/>
      <c r="CN429" s="455"/>
      <c r="CO429" s="455"/>
      <c r="CP429" s="455"/>
      <c r="CQ429" s="455"/>
      <c r="CR429" s="455"/>
      <c r="CS429" s="455"/>
      <c r="CT429" s="455"/>
      <c r="CU429" s="455"/>
      <c r="CV429" s="455"/>
      <c r="CW429" s="455"/>
      <c r="CX429" s="455"/>
      <c r="CY429" s="455"/>
      <c r="CZ429" s="455"/>
      <c r="DA429" s="455"/>
      <c r="DB429" s="455"/>
      <c r="DC429" s="455"/>
      <c r="DD429" s="455"/>
      <c r="DE429" s="455"/>
      <c r="DF429" s="455"/>
      <c r="DG429" s="455"/>
      <c r="DH429" s="455"/>
      <c r="DI429" s="455"/>
      <c r="DJ429" s="455"/>
      <c r="DK429" s="455"/>
      <c r="DL429" s="455"/>
      <c r="DM429" s="455"/>
      <c r="DN429" s="455"/>
      <c r="DO429" s="455"/>
      <c r="DP429" s="455"/>
      <c r="DQ429" s="455"/>
      <c r="DR429" s="455"/>
      <c r="DS429" s="455"/>
      <c r="DT429" s="455"/>
      <c r="DU429" s="455"/>
      <c r="DV429" s="455"/>
      <c r="DW429" s="455"/>
      <c r="DX429" s="455"/>
      <c r="DY429" s="455"/>
      <c r="DZ429" s="455"/>
      <c r="EA429" s="455"/>
      <c r="EB429" s="455"/>
      <c r="EC429" s="455"/>
      <c r="ED429" s="455"/>
      <c r="EE429" s="455"/>
      <c r="EF429" s="455"/>
    </row>
    <row r="430" s="465" customFormat="1" ht="30" customHeight="1" spans="1:136">
      <c r="A430" s="591"/>
      <c r="B430" s="307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 s="455"/>
      <c r="AW430" s="591"/>
      <c r="AX430" s="307"/>
      <c r="AY430" s="28"/>
      <c r="AZ430" s="471"/>
      <c r="BA430"/>
      <c r="BB430"/>
      <c r="BC430"/>
      <c r="BD430"/>
      <c r="BE430"/>
      <c r="BF430"/>
      <c r="BG430"/>
      <c r="BH430"/>
      <c r="BI430"/>
      <c r="BJ430"/>
      <c r="BK430" s="455"/>
      <c r="BL430" s="455"/>
      <c r="BM430" s="455"/>
      <c r="BN430" s="455"/>
      <c r="BO430" s="455"/>
      <c r="BP430" s="455"/>
      <c r="BQ430" s="455"/>
      <c r="BR430" s="455"/>
      <c r="BS430" s="455"/>
      <c r="BT430" s="455"/>
      <c r="BU430" s="455"/>
      <c r="BV430" s="455"/>
      <c r="BW430" s="455"/>
      <c r="BX430" s="455"/>
      <c r="BY430" s="455"/>
      <c r="BZ430" s="455"/>
      <c r="CA430" s="455"/>
      <c r="CB430" s="455"/>
      <c r="CC430" s="455"/>
      <c r="CD430" s="455"/>
      <c r="CE430" s="455"/>
      <c r="CF430" s="455"/>
      <c r="CG430" s="455"/>
      <c r="CH430" s="455"/>
      <c r="CI430" s="455"/>
      <c r="CJ430" s="455"/>
      <c r="CK430" s="455"/>
      <c r="CL430" s="455"/>
      <c r="CM430" s="455"/>
      <c r="CN430" s="455"/>
      <c r="CO430" s="455"/>
      <c r="CP430" s="455"/>
      <c r="CQ430" s="455"/>
      <c r="CR430" s="455"/>
      <c r="CS430" s="455"/>
      <c r="CT430" s="455"/>
      <c r="CU430" s="455"/>
      <c r="CV430" s="455"/>
      <c r="CW430" s="455"/>
      <c r="CX430" s="455"/>
      <c r="CY430" s="455"/>
      <c r="CZ430" s="455"/>
      <c r="DA430" s="455"/>
      <c r="DB430" s="455"/>
      <c r="DC430" s="455"/>
      <c r="DD430" s="455"/>
      <c r="DE430" s="455"/>
      <c r="DF430" s="455"/>
      <c r="DG430" s="455"/>
      <c r="DH430" s="455"/>
      <c r="DI430" s="455"/>
      <c r="DJ430" s="455"/>
      <c r="DK430" s="455"/>
      <c r="DL430" s="455"/>
      <c r="DM430" s="455"/>
      <c r="DN430" s="455"/>
      <c r="DO430" s="455"/>
      <c r="DP430" s="455"/>
      <c r="DQ430" s="455"/>
      <c r="DR430" s="455"/>
      <c r="DS430" s="455"/>
      <c r="DT430" s="455"/>
      <c r="DU430" s="455"/>
      <c r="DV430" s="455"/>
      <c r="DW430" s="455"/>
      <c r="DX430" s="455"/>
      <c r="DY430" s="455"/>
      <c r="DZ430" s="455"/>
      <c r="EA430" s="455"/>
      <c r="EB430" s="455"/>
      <c r="EC430" s="455"/>
      <c r="ED430" s="455"/>
      <c r="EE430" s="455"/>
      <c r="EF430" s="455"/>
    </row>
    <row r="431" s="465" customFormat="1" ht="30" customHeight="1" spans="1:136">
      <c r="A431" s="591"/>
      <c r="B431" s="308" t="s">
        <v>11</v>
      </c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 s="455"/>
      <c r="AW431" s="591"/>
      <c r="AX431" s="308" t="s">
        <v>11</v>
      </c>
      <c r="AY431" s="28"/>
      <c r="AZ431" s="471"/>
      <c r="BA431"/>
      <c r="BB431"/>
      <c r="BC431"/>
      <c r="BD431"/>
      <c r="BE431"/>
      <c r="BF431"/>
      <c r="BG431"/>
      <c r="BH431"/>
      <c r="BI431"/>
      <c r="BJ431"/>
      <c r="BK431" s="455"/>
      <c r="BL431" s="455"/>
      <c r="BM431" s="455"/>
      <c r="BN431" s="455"/>
      <c r="BO431" s="455"/>
      <c r="BP431" s="455"/>
      <c r="BQ431" s="455"/>
      <c r="BR431" s="455"/>
      <c r="BS431" s="455"/>
      <c r="BT431" s="455"/>
      <c r="BU431" s="455"/>
      <c r="BV431" s="455"/>
      <c r="BW431" s="455"/>
      <c r="BX431" s="455"/>
      <c r="BY431" s="455"/>
      <c r="BZ431" s="455"/>
      <c r="CA431" s="455"/>
      <c r="CB431" s="455"/>
      <c r="CC431" s="455"/>
      <c r="CD431" s="455"/>
      <c r="CE431" s="455"/>
      <c r="CF431" s="455"/>
      <c r="CG431" s="455"/>
      <c r="CH431" s="455"/>
      <c r="CI431" s="455"/>
      <c r="CJ431" s="455"/>
      <c r="CK431" s="455"/>
      <c r="CL431" s="455"/>
      <c r="CM431" s="455"/>
      <c r="CN431" s="455"/>
      <c r="CO431" s="455"/>
      <c r="CP431" s="455"/>
      <c r="CQ431" s="455"/>
      <c r="CR431" s="455"/>
      <c r="CS431" s="455"/>
      <c r="CT431" s="455"/>
      <c r="CU431" s="455"/>
      <c r="CV431" s="455"/>
      <c r="CW431" s="455"/>
      <c r="CX431" s="455"/>
      <c r="CY431" s="455"/>
      <c r="CZ431" s="455"/>
      <c r="DA431" s="455"/>
      <c r="DB431" s="455"/>
      <c r="DC431" s="455"/>
      <c r="DD431" s="455"/>
      <c r="DE431" s="455"/>
      <c r="DF431" s="455"/>
      <c r="DG431" s="455"/>
      <c r="DH431" s="455"/>
      <c r="DI431" s="455"/>
      <c r="DJ431" s="455"/>
      <c r="DK431" s="455"/>
      <c r="DL431" s="455"/>
      <c r="DM431" s="455"/>
      <c r="DN431" s="455"/>
      <c r="DO431" s="455"/>
      <c r="DP431" s="455"/>
      <c r="DQ431" s="455"/>
      <c r="DR431" s="455"/>
      <c r="DS431" s="455"/>
      <c r="DT431" s="455"/>
      <c r="DU431" s="455"/>
      <c r="DV431" s="455"/>
      <c r="DW431" s="455"/>
      <c r="DX431" s="455"/>
      <c r="DY431" s="455"/>
      <c r="DZ431" s="455"/>
      <c r="EA431" s="455"/>
      <c r="EB431" s="455"/>
      <c r="EC431" s="455"/>
      <c r="ED431" s="455"/>
      <c r="EE431" s="455"/>
      <c r="EF431" s="455"/>
    </row>
    <row r="432" s="465" customFormat="1" ht="30" customHeight="1" spans="1:136">
      <c r="A432" s="592" t="s">
        <v>157</v>
      </c>
      <c r="B432" s="310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 s="455"/>
      <c r="AW432" s="592" t="s">
        <v>157</v>
      </c>
      <c r="AX432" s="310"/>
      <c r="AY432" s="28"/>
      <c r="AZ432" s="471"/>
      <c r="BA432"/>
      <c r="BB432"/>
      <c r="BC432"/>
      <c r="BD432"/>
      <c r="BE432"/>
      <c r="BF432"/>
      <c r="BG432"/>
      <c r="BH432"/>
      <c r="BI432"/>
      <c r="BJ432"/>
      <c r="BK432" s="455"/>
      <c r="BL432" s="455"/>
      <c r="BM432" s="455"/>
      <c r="BN432" s="455"/>
      <c r="BO432" s="455"/>
      <c r="BP432" s="455"/>
      <c r="BQ432" s="455"/>
      <c r="BR432" s="455"/>
      <c r="BS432" s="455"/>
      <c r="BT432" s="455"/>
      <c r="BU432" s="455"/>
      <c r="BV432" s="455"/>
      <c r="BW432" s="455"/>
      <c r="BX432" s="455"/>
      <c r="BY432" s="455"/>
      <c r="BZ432" s="455"/>
      <c r="CA432" s="455"/>
      <c r="CB432" s="455"/>
      <c r="CC432" s="455"/>
      <c r="CD432" s="455"/>
      <c r="CE432" s="455"/>
      <c r="CF432" s="455"/>
      <c r="CG432" s="455"/>
      <c r="CH432" s="455"/>
      <c r="CI432" s="455"/>
      <c r="CJ432" s="455"/>
      <c r="CK432" s="455"/>
      <c r="CL432" s="455"/>
      <c r="CM432" s="455"/>
      <c r="CN432" s="455"/>
      <c r="CO432" s="455"/>
      <c r="CP432" s="455"/>
      <c r="CQ432" s="455"/>
      <c r="CR432" s="455"/>
      <c r="CS432" s="455"/>
      <c r="CT432" s="455"/>
      <c r="CU432" s="455"/>
      <c r="CV432" s="455"/>
      <c r="CW432" s="455"/>
      <c r="CX432" s="455"/>
      <c r="CY432" s="455"/>
      <c r="CZ432" s="455"/>
      <c r="DA432" s="455"/>
      <c r="DB432" s="455"/>
      <c r="DC432" s="455"/>
      <c r="DD432" s="455"/>
      <c r="DE432" s="455"/>
      <c r="DF432" s="455"/>
      <c r="DG432" s="455"/>
      <c r="DH432" s="455"/>
      <c r="DI432" s="455"/>
      <c r="DJ432" s="455"/>
      <c r="DK432" s="455"/>
      <c r="DL432" s="455"/>
      <c r="DM432" s="455"/>
      <c r="DN432" s="455"/>
      <c r="DO432" s="455"/>
      <c r="DP432" s="455"/>
      <c r="DQ432" s="455"/>
      <c r="DR432" s="455"/>
      <c r="DS432" s="455"/>
      <c r="DT432" s="455"/>
      <c r="DU432" s="455"/>
      <c r="DV432" s="455"/>
      <c r="DW432" s="455"/>
      <c r="DX432" s="455"/>
      <c r="DY432" s="455"/>
      <c r="DZ432" s="455"/>
      <c r="EA432" s="455"/>
      <c r="EB432" s="455"/>
      <c r="EC432" s="455"/>
      <c r="ED432" s="455"/>
      <c r="EE432" s="455"/>
      <c r="EF432" s="455"/>
    </row>
    <row r="433" s="465" customFormat="1" ht="30" customHeight="1" spans="1:136">
      <c r="A433" s="592"/>
      <c r="B433" s="311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 s="455"/>
      <c r="AW433" s="592"/>
      <c r="AX433" s="311"/>
      <c r="AY433" s="28"/>
      <c r="AZ433" s="471"/>
      <c r="BA433"/>
      <c r="BB433"/>
      <c r="BC433"/>
      <c r="BD433"/>
      <c r="BE433"/>
      <c r="BF433"/>
      <c r="BG433"/>
      <c r="BH433"/>
      <c r="BI433"/>
      <c r="BJ433"/>
      <c r="BK433" s="455"/>
      <c r="BL433" s="455"/>
      <c r="BM433" s="455"/>
      <c r="BN433" s="455"/>
      <c r="BO433" s="455"/>
      <c r="BP433" s="455"/>
      <c r="BQ433" s="455"/>
      <c r="BR433" s="455"/>
      <c r="BS433" s="455"/>
      <c r="BT433" s="455"/>
      <c r="BU433" s="455"/>
      <c r="BV433" s="455"/>
      <c r="BW433" s="455"/>
      <c r="BX433" s="455"/>
      <c r="BY433" s="455"/>
      <c r="BZ433" s="455"/>
      <c r="CA433" s="455"/>
      <c r="CB433" s="455"/>
      <c r="CC433" s="455"/>
      <c r="CD433" s="455"/>
      <c r="CE433" s="455"/>
      <c r="CF433" s="455"/>
      <c r="CG433" s="455"/>
      <c r="CH433" s="455"/>
      <c r="CI433" s="455"/>
      <c r="CJ433" s="455"/>
      <c r="CK433" s="455"/>
      <c r="CL433" s="455"/>
      <c r="CM433" s="455"/>
      <c r="CN433" s="455"/>
      <c r="CO433" s="455"/>
      <c r="CP433" s="455"/>
      <c r="CQ433" s="455"/>
      <c r="CR433" s="455"/>
      <c r="CS433" s="455"/>
      <c r="CT433" s="455"/>
      <c r="CU433" s="455"/>
      <c r="CV433" s="455"/>
      <c r="CW433" s="455"/>
      <c r="CX433" s="455"/>
      <c r="CY433" s="455"/>
      <c r="CZ433" s="455"/>
      <c r="DA433" s="455"/>
      <c r="DB433" s="455"/>
      <c r="DC433" s="455"/>
      <c r="DD433" s="455"/>
      <c r="DE433" s="455"/>
      <c r="DF433" s="455"/>
      <c r="DG433" s="455"/>
      <c r="DH433" s="455"/>
      <c r="DI433" s="455"/>
      <c r="DJ433" s="455"/>
      <c r="DK433" s="455"/>
      <c r="DL433" s="455"/>
      <c r="DM433" s="455"/>
      <c r="DN433" s="455"/>
      <c r="DO433" s="455"/>
      <c r="DP433" s="455"/>
      <c r="DQ433" s="455"/>
      <c r="DR433" s="455"/>
      <c r="DS433" s="455"/>
      <c r="DT433" s="455"/>
      <c r="DU433" s="455"/>
      <c r="DV433" s="455"/>
      <c r="DW433" s="455"/>
      <c r="DX433" s="455"/>
      <c r="DY433" s="455"/>
      <c r="DZ433" s="455"/>
      <c r="EA433" s="455"/>
      <c r="EB433" s="455"/>
      <c r="EC433" s="455"/>
      <c r="ED433" s="455"/>
      <c r="EE433" s="455"/>
      <c r="EF433" s="455"/>
    </row>
    <row r="434" s="465" customFormat="1" ht="30" customHeight="1" spans="1:136">
      <c r="A434" s="592"/>
      <c r="B434" s="312" t="s">
        <v>134</v>
      </c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 s="455"/>
      <c r="AW434" s="592"/>
      <c r="AX434" s="312" t="s">
        <v>134</v>
      </c>
      <c r="AY434" s="28"/>
      <c r="AZ434" s="471"/>
      <c r="BA434"/>
      <c r="BB434"/>
      <c r="BC434"/>
      <c r="BD434"/>
      <c r="BE434"/>
      <c r="BF434"/>
      <c r="BG434"/>
      <c r="BH434"/>
      <c r="BI434"/>
      <c r="BJ434"/>
      <c r="BK434" s="455"/>
      <c r="BL434" s="455"/>
      <c r="BM434" s="455"/>
      <c r="BN434" s="455"/>
      <c r="BO434" s="455"/>
      <c r="BP434" s="455"/>
      <c r="BQ434" s="455"/>
      <c r="BR434" s="455"/>
      <c r="BS434" s="455"/>
      <c r="BT434" s="455"/>
      <c r="BU434" s="455"/>
      <c r="BV434" s="455"/>
      <c r="BW434" s="455"/>
      <c r="BX434" s="455"/>
      <c r="BY434" s="455"/>
      <c r="BZ434" s="455"/>
      <c r="CA434" s="455"/>
      <c r="CB434" s="455"/>
      <c r="CC434" s="455"/>
      <c r="CD434" s="455"/>
      <c r="CE434" s="455"/>
      <c r="CF434" s="455"/>
      <c r="CG434" s="455"/>
      <c r="CH434" s="455"/>
      <c r="CI434" s="455"/>
      <c r="CJ434" s="455"/>
      <c r="CK434" s="455"/>
      <c r="CL434" s="455"/>
      <c r="CM434" s="455"/>
      <c r="CN434" s="455"/>
      <c r="CO434" s="455"/>
      <c r="CP434" s="455"/>
      <c r="CQ434" s="455"/>
      <c r="CR434" s="455"/>
      <c r="CS434" s="455"/>
      <c r="CT434" s="455"/>
      <c r="CU434" s="455"/>
      <c r="CV434" s="455"/>
      <c r="CW434" s="455"/>
      <c r="CX434" s="455"/>
      <c r="CY434" s="455"/>
      <c r="CZ434" s="455"/>
      <c r="DA434" s="455"/>
      <c r="DB434" s="455"/>
      <c r="DC434" s="455"/>
      <c r="DD434" s="455"/>
      <c r="DE434" s="455"/>
      <c r="DF434" s="455"/>
      <c r="DG434" s="455"/>
      <c r="DH434" s="455"/>
      <c r="DI434" s="455"/>
      <c r="DJ434" s="455"/>
      <c r="DK434" s="455"/>
      <c r="DL434" s="455"/>
      <c r="DM434" s="455"/>
      <c r="DN434" s="455"/>
      <c r="DO434" s="455"/>
      <c r="DP434" s="455"/>
      <c r="DQ434" s="455"/>
      <c r="DR434" s="455"/>
      <c r="DS434" s="455"/>
      <c r="DT434" s="455"/>
      <c r="DU434" s="455"/>
      <c r="DV434" s="455"/>
      <c r="DW434" s="455"/>
      <c r="DX434" s="455"/>
      <c r="DY434" s="455"/>
      <c r="DZ434" s="455"/>
      <c r="EA434" s="455"/>
      <c r="EB434" s="455"/>
      <c r="EC434" s="455"/>
      <c r="ED434" s="455"/>
      <c r="EE434" s="455"/>
      <c r="EF434" s="455"/>
    </row>
    <row r="435" s="465" customFormat="1" ht="30" customHeight="1" spans="1:136">
      <c r="A435" s="592" t="s">
        <v>118</v>
      </c>
      <c r="B435" s="310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 s="455"/>
      <c r="AW435" s="592" t="s">
        <v>118</v>
      </c>
      <c r="AX435" s="310"/>
      <c r="AY435" s="28"/>
      <c r="AZ435" s="471"/>
      <c r="BA435"/>
      <c r="BB435"/>
      <c r="BC435"/>
      <c r="BD435"/>
      <c r="BE435"/>
      <c r="BF435"/>
      <c r="BG435"/>
      <c r="BH435"/>
      <c r="BI435"/>
      <c r="BJ435"/>
      <c r="BK435" s="455"/>
      <c r="BL435" s="455"/>
      <c r="BM435" s="455"/>
      <c r="BN435" s="455"/>
      <c r="BO435" s="455"/>
      <c r="BP435" s="455"/>
      <c r="BQ435" s="455"/>
      <c r="BR435" s="455"/>
      <c r="BS435" s="455"/>
      <c r="BT435" s="455"/>
      <c r="BU435" s="455"/>
      <c r="BV435" s="455"/>
      <c r="BW435" s="455"/>
      <c r="BX435" s="455"/>
      <c r="BY435" s="455"/>
      <c r="BZ435" s="455"/>
      <c r="CA435" s="455"/>
      <c r="CB435" s="455"/>
      <c r="CC435" s="455"/>
      <c r="CD435" s="455"/>
      <c r="CE435" s="455"/>
      <c r="CF435" s="455"/>
      <c r="CG435" s="455"/>
      <c r="CH435" s="455"/>
      <c r="CI435" s="455"/>
      <c r="CJ435" s="455"/>
      <c r="CK435" s="455"/>
      <c r="CL435" s="455"/>
      <c r="CM435" s="455"/>
      <c r="CN435" s="455"/>
      <c r="CO435" s="455"/>
      <c r="CP435" s="455"/>
      <c r="CQ435" s="455"/>
      <c r="CR435" s="455"/>
      <c r="CS435" s="455"/>
      <c r="CT435" s="455"/>
      <c r="CU435" s="455"/>
      <c r="CV435" s="455"/>
      <c r="CW435" s="455"/>
      <c r="CX435" s="455"/>
      <c r="CY435" s="455"/>
      <c r="CZ435" s="455"/>
      <c r="DA435" s="455"/>
      <c r="DB435" s="455"/>
      <c r="DC435" s="455"/>
      <c r="DD435" s="455"/>
      <c r="DE435" s="455"/>
      <c r="DF435" s="455"/>
      <c r="DG435" s="455"/>
      <c r="DH435" s="455"/>
      <c r="DI435" s="455"/>
      <c r="DJ435" s="455"/>
      <c r="DK435" s="455"/>
      <c r="DL435" s="455"/>
      <c r="DM435" s="455"/>
      <c r="DN435" s="455"/>
      <c r="DO435" s="455"/>
      <c r="DP435" s="455"/>
      <c r="DQ435" s="455"/>
      <c r="DR435" s="455"/>
      <c r="DS435" s="455"/>
      <c r="DT435" s="455"/>
      <c r="DU435" s="455"/>
      <c r="DV435" s="455"/>
      <c r="DW435" s="455"/>
      <c r="DX435" s="455"/>
      <c r="DY435" s="455"/>
      <c r="DZ435" s="455"/>
      <c r="EA435" s="455"/>
      <c r="EB435" s="455"/>
      <c r="EC435" s="455"/>
      <c r="ED435" s="455"/>
      <c r="EE435" s="455"/>
      <c r="EF435" s="455"/>
    </row>
    <row r="436" s="465" customFormat="1" ht="30" customHeight="1" spans="1:136">
      <c r="A436" s="592"/>
      <c r="B436" s="311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 s="455"/>
      <c r="AW436" s="592"/>
      <c r="AX436" s="311"/>
      <c r="AY436" s="28"/>
      <c r="AZ436" s="471"/>
      <c r="BA436"/>
      <c r="BB436"/>
      <c r="BC436"/>
      <c r="BD436"/>
      <c r="BE436"/>
      <c r="BF436"/>
      <c r="BG436"/>
      <c r="BH436"/>
      <c r="BI436"/>
      <c r="BJ436"/>
      <c r="BK436" s="455"/>
      <c r="BL436" s="455"/>
      <c r="BM436" s="455"/>
      <c r="BN436" s="455"/>
      <c r="BO436" s="455"/>
      <c r="BP436" s="455"/>
      <c r="BQ436" s="455"/>
      <c r="BR436" s="455"/>
      <c r="BS436" s="455"/>
      <c r="BT436" s="455"/>
      <c r="BU436" s="455"/>
      <c r="BV436" s="455"/>
      <c r="BW436" s="455"/>
      <c r="BX436" s="455"/>
      <c r="BY436" s="455"/>
      <c r="BZ436" s="455"/>
      <c r="CA436" s="455"/>
      <c r="CB436" s="455"/>
      <c r="CC436" s="455"/>
      <c r="CD436" s="455"/>
      <c r="CE436" s="455"/>
      <c r="CF436" s="455"/>
      <c r="CG436" s="455"/>
      <c r="CH436" s="455"/>
      <c r="CI436" s="455"/>
      <c r="CJ436" s="455"/>
      <c r="CK436" s="455"/>
      <c r="CL436" s="455"/>
      <c r="CM436" s="455"/>
      <c r="CN436" s="455"/>
      <c r="CO436" s="455"/>
      <c r="CP436" s="455"/>
      <c r="CQ436" s="455"/>
      <c r="CR436" s="455"/>
      <c r="CS436" s="455"/>
      <c r="CT436" s="455"/>
      <c r="CU436" s="455"/>
      <c r="CV436" s="455"/>
      <c r="CW436" s="455"/>
      <c r="CX436" s="455"/>
      <c r="CY436" s="455"/>
      <c r="CZ436" s="455"/>
      <c r="DA436" s="455"/>
      <c r="DB436" s="455"/>
      <c r="DC436" s="455"/>
      <c r="DD436" s="455"/>
      <c r="DE436" s="455"/>
      <c r="DF436" s="455"/>
      <c r="DG436" s="455"/>
      <c r="DH436" s="455"/>
      <c r="DI436" s="455"/>
      <c r="DJ436" s="455"/>
      <c r="DK436" s="455"/>
      <c r="DL436" s="455"/>
      <c r="DM436" s="455"/>
      <c r="DN436" s="455"/>
      <c r="DO436" s="455"/>
      <c r="DP436" s="455"/>
      <c r="DQ436" s="455"/>
      <c r="DR436" s="455"/>
      <c r="DS436" s="455"/>
      <c r="DT436" s="455"/>
      <c r="DU436" s="455"/>
      <c r="DV436" s="455"/>
      <c r="DW436" s="455"/>
      <c r="DX436" s="455"/>
      <c r="DY436" s="455"/>
      <c r="DZ436" s="455"/>
      <c r="EA436" s="455"/>
      <c r="EB436" s="455"/>
      <c r="EC436" s="455"/>
      <c r="ED436" s="455"/>
      <c r="EE436" s="455"/>
      <c r="EF436" s="455"/>
    </row>
    <row r="437" s="465" customFormat="1" ht="30" customHeight="1" spans="1:136">
      <c r="A437" s="592"/>
      <c r="B437" s="312" t="s">
        <v>134</v>
      </c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 s="455"/>
      <c r="AW437" s="592"/>
      <c r="AX437" s="312" t="s">
        <v>134</v>
      </c>
      <c r="AY437" s="28"/>
      <c r="AZ437" s="471"/>
      <c r="BA437"/>
      <c r="BB437"/>
      <c r="BC437"/>
      <c r="BD437"/>
      <c r="BE437"/>
      <c r="BF437"/>
      <c r="BG437"/>
      <c r="BH437"/>
      <c r="BI437"/>
      <c r="BJ437"/>
      <c r="BK437" s="455"/>
      <c r="BL437" s="455"/>
      <c r="BM437" s="455"/>
      <c r="BN437" s="455"/>
      <c r="BO437" s="455"/>
      <c r="BP437" s="455"/>
      <c r="BQ437" s="455"/>
      <c r="BR437" s="455"/>
      <c r="BS437" s="455"/>
      <c r="BT437" s="455"/>
      <c r="BU437" s="455"/>
      <c r="BV437" s="455"/>
      <c r="BW437" s="455"/>
      <c r="BX437" s="455"/>
      <c r="BY437" s="455"/>
      <c r="BZ437" s="455"/>
      <c r="CA437" s="455"/>
      <c r="CB437" s="455"/>
      <c r="CC437" s="455"/>
      <c r="CD437" s="455"/>
      <c r="CE437" s="455"/>
      <c r="CF437" s="455"/>
      <c r="CG437" s="455"/>
      <c r="CH437" s="455"/>
      <c r="CI437" s="455"/>
      <c r="CJ437" s="455"/>
      <c r="CK437" s="455"/>
      <c r="CL437" s="455"/>
      <c r="CM437" s="455"/>
      <c r="CN437" s="455"/>
      <c r="CO437" s="455"/>
      <c r="CP437" s="455"/>
      <c r="CQ437" s="455"/>
      <c r="CR437" s="455"/>
      <c r="CS437" s="455"/>
      <c r="CT437" s="455"/>
      <c r="CU437" s="455"/>
      <c r="CV437" s="455"/>
      <c r="CW437" s="455"/>
      <c r="CX437" s="455"/>
      <c r="CY437" s="455"/>
      <c r="CZ437" s="455"/>
      <c r="DA437" s="455"/>
      <c r="DB437" s="455"/>
      <c r="DC437" s="455"/>
      <c r="DD437" s="455"/>
      <c r="DE437" s="455"/>
      <c r="DF437" s="455"/>
      <c r="DG437" s="455"/>
      <c r="DH437" s="455"/>
      <c r="DI437" s="455"/>
      <c r="DJ437" s="455"/>
      <c r="DK437" s="455"/>
      <c r="DL437" s="455"/>
      <c r="DM437" s="455"/>
      <c r="DN437" s="455"/>
      <c r="DO437" s="455"/>
      <c r="DP437" s="455"/>
      <c r="DQ437" s="455"/>
      <c r="DR437" s="455"/>
      <c r="DS437" s="455"/>
      <c r="DT437" s="455"/>
      <c r="DU437" s="455"/>
      <c r="DV437" s="455"/>
      <c r="DW437" s="455"/>
      <c r="DX437" s="455"/>
      <c r="DY437" s="455"/>
      <c r="DZ437" s="455"/>
      <c r="EA437" s="455"/>
      <c r="EB437" s="455"/>
      <c r="EC437" s="455"/>
      <c r="ED437" s="455"/>
      <c r="EE437" s="455"/>
      <c r="EF437" s="455"/>
    </row>
    <row r="438" s="465" customFormat="1" ht="30" customHeight="1" spans="1:136">
      <c r="A438" s="592" t="s">
        <v>158</v>
      </c>
      <c r="B438" s="310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 s="455"/>
      <c r="AW438" s="592" t="s">
        <v>158</v>
      </c>
      <c r="AX438" s="310"/>
      <c r="AY438" s="28"/>
      <c r="AZ438" s="471"/>
      <c r="BA438"/>
      <c r="BB438"/>
      <c r="BC438"/>
      <c r="BD438"/>
      <c r="BE438"/>
      <c r="BF438"/>
      <c r="BG438"/>
      <c r="BH438"/>
      <c r="BI438"/>
      <c r="BJ438"/>
      <c r="BK438" s="455"/>
      <c r="BL438" s="455"/>
      <c r="BM438" s="455"/>
      <c r="BN438" s="455"/>
      <c r="BO438" s="455"/>
      <c r="BP438" s="455"/>
      <c r="BQ438" s="455"/>
      <c r="BR438" s="455"/>
      <c r="BS438" s="455"/>
      <c r="BT438" s="455"/>
      <c r="BU438" s="455"/>
      <c r="BV438" s="455"/>
      <c r="BW438" s="455"/>
      <c r="BX438" s="455"/>
      <c r="BY438" s="455"/>
      <c r="BZ438" s="455"/>
      <c r="CA438" s="455"/>
      <c r="CB438" s="455"/>
      <c r="CC438" s="455"/>
      <c r="CD438" s="455"/>
      <c r="CE438" s="455"/>
      <c r="CF438" s="455"/>
      <c r="CG438" s="455"/>
      <c r="CH438" s="455"/>
      <c r="CI438" s="455"/>
      <c r="CJ438" s="455"/>
      <c r="CK438" s="455"/>
      <c r="CL438" s="455"/>
      <c r="CM438" s="455"/>
      <c r="CN438" s="455"/>
      <c r="CO438" s="455"/>
      <c r="CP438" s="455"/>
      <c r="CQ438" s="455"/>
      <c r="CR438" s="455"/>
      <c r="CS438" s="455"/>
      <c r="CT438" s="455"/>
      <c r="CU438" s="455"/>
      <c r="CV438" s="455"/>
      <c r="CW438" s="455"/>
      <c r="CX438" s="455"/>
      <c r="CY438" s="455"/>
      <c r="CZ438" s="455"/>
      <c r="DA438" s="455"/>
      <c r="DB438" s="455"/>
      <c r="DC438" s="455"/>
      <c r="DD438" s="455"/>
      <c r="DE438" s="455"/>
      <c r="DF438" s="455"/>
      <c r="DG438" s="455"/>
      <c r="DH438" s="455"/>
      <c r="DI438" s="455"/>
      <c r="DJ438" s="455"/>
      <c r="DK438" s="455"/>
      <c r="DL438" s="455"/>
      <c r="DM438" s="455"/>
      <c r="DN438" s="455"/>
      <c r="DO438" s="455"/>
      <c r="DP438" s="455"/>
      <c r="DQ438" s="455"/>
      <c r="DR438" s="455"/>
      <c r="DS438" s="455"/>
      <c r="DT438" s="455"/>
      <c r="DU438" s="455"/>
      <c r="DV438" s="455"/>
      <c r="DW438" s="455"/>
      <c r="DX438" s="455"/>
      <c r="DY438" s="455"/>
      <c r="DZ438" s="455"/>
      <c r="EA438" s="455"/>
      <c r="EB438" s="455"/>
      <c r="EC438" s="455"/>
      <c r="ED438" s="455"/>
      <c r="EE438" s="455"/>
      <c r="EF438" s="455"/>
    </row>
    <row r="439" s="465" customFormat="1" ht="30" customHeight="1" spans="1:136">
      <c r="A439" s="592"/>
      <c r="B439" s="311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 s="455"/>
      <c r="AW439" s="592"/>
      <c r="AX439" s="311"/>
      <c r="AY439" s="28"/>
      <c r="AZ439" s="471"/>
      <c r="BA439"/>
      <c r="BB439"/>
      <c r="BC439"/>
      <c r="BD439"/>
      <c r="BE439"/>
      <c r="BF439"/>
      <c r="BG439"/>
      <c r="BH439"/>
      <c r="BI439"/>
      <c r="BJ439"/>
      <c r="BK439" s="455"/>
      <c r="BL439" s="455"/>
      <c r="BM439" s="455"/>
      <c r="BN439" s="455"/>
      <c r="BO439" s="455"/>
      <c r="BP439" s="455"/>
      <c r="BQ439" s="455"/>
      <c r="BR439" s="455"/>
      <c r="BS439" s="455"/>
      <c r="BT439" s="455"/>
      <c r="BU439" s="455"/>
      <c r="BV439" s="455"/>
      <c r="BW439" s="455"/>
      <c r="BX439" s="455"/>
      <c r="BY439" s="455"/>
      <c r="BZ439" s="455"/>
      <c r="CA439" s="455"/>
      <c r="CB439" s="455"/>
      <c r="CC439" s="455"/>
      <c r="CD439" s="455"/>
      <c r="CE439" s="455"/>
      <c r="CF439" s="455"/>
      <c r="CG439" s="455"/>
      <c r="CH439" s="455"/>
      <c r="CI439" s="455"/>
      <c r="CJ439" s="455"/>
      <c r="CK439" s="455"/>
      <c r="CL439" s="455"/>
      <c r="CM439" s="455"/>
      <c r="CN439" s="455"/>
      <c r="CO439" s="455"/>
      <c r="CP439" s="455"/>
      <c r="CQ439" s="455"/>
      <c r="CR439" s="455"/>
      <c r="CS439" s="455"/>
      <c r="CT439" s="455"/>
      <c r="CU439" s="455"/>
      <c r="CV439" s="455"/>
      <c r="CW439" s="455"/>
      <c r="CX439" s="455"/>
      <c r="CY439" s="455"/>
      <c r="CZ439" s="455"/>
      <c r="DA439" s="455"/>
      <c r="DB439" s="455"/>
      <c r="DC439" s="455"/>
      <c r="DD439" s="455"/>
      <c r="DE439" s="455"/>
      <c r="DF439" s="455"/>
      <c r="DG439" s="455"/>
      <c r="DH439" s="455"/>
      <c r="DI439" s="455"/>
      <c r="DJ439" s="455"/>
      <c r="DK439" s="455"/>
      <c r="DL439" s="455"/>
      <c r="DM439" s="455"/>
      <c r="DN439" s="455"/>
      <c r="DO439" s="455"/>
      <c r="DP439" s="455"/>
      <c r="DQ439" s="455"/>
      <c r="DR439" s="455"/>
      <c r="DS439" s="455"/>
      <c r="DT439" s="455"/>
      <c r="DU439" s="455"/>
      <c r="DV439" s="455"/>
      <c r="DW439" s="455"/>
      <c r="DX439" s="455"/>
      <c r="DY439" s="455"/>
      <c r="DZ439" s="455"/>
      <c r="EA439" s="455"/>
      <c r="EB439" s="455"/>
      <c r="EC439" s="455"/>
      <c r="ED439" s="455"/>
      <c r="EE439" s="455"/>
      <c r="EF439" s="455"/>
    </row>
    <row r="440" s="465" customFormat="1" ht="30" customHeight="1" spans="1:136">
      <c r="A440" s="592"/>
      <c r="B440" s="312" t="s">
        <v>134</v>
      </c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 s="455"/>
      <c r="AW440" s="592"/>
      <c r="AX440" s="312" t="s">
        <v>134</v>
      </c>
      <c r="AY440" s="28"/>
      <c r="AZ440" s="471"/>
      <c r="BA440"/>
      <c r="BB440"/>
      <c r="BC440"/>
      <c r="BD440"/>
      <c r="BE440"/>
      <c r="BF440"/>
      <c r="BG440"/>
      <c r="BH440"/>
      <c r="BI440"/>
      <c r="BJ440"/>
      <c r="BK440" s="455"/>
      <c r="BL440" s="455"/>
      <c r="BM440" s="455"/>
      <c r="BN440" s="455"/>
      <c r="BO440" s="455"/>
      <c r="BP440" s="455"/>
      <c r="BQ440" s="455"/>
      <c r="BR440" s="455"/>
      <c r="BS440" s="455"/>
      <c r="BT440" s="455"/>
      <c r="BU440" s="455"/>
      <c r="BV440" s="455"/>
      <c r="BW440" s="455"/>
      <c r="BX440" s="455"/>
      <c r="BY440" s="455"/>
      <c r="BZ440" s="455"/>
      <c r="CA440" s="455"/>
      <c r="CB440" s="455"/>
      <c r="CC440" s="455"/>
      <c r="CD440" s="455"/>
      <c r="CE440" s="455"/>
      <c r="CF440" s="455"/>
      <c r="CG440" s="455"/>
      <c r="CH440" s="455"/>
      <c r="CI440" s="455"/>
      <c r="CJ440" s="455"/>
      <c r="CK440" s="455"/>
      <c r="CL440" s="455"/>
      <c r="CM440" s="455"/>
      <c r="CN440" s="455"/>
      <c r="CO440" s="455"/>
      <c r="CP440" s="455"/>
      <c r="CQ440" s="455"/>
      <c r="CR440" s="455"/>
      <c r="CS440" s="455"/>
      <c r="CT440" s="455"/>
      <c r="CU440" s="455"/>
      <c r="CV440" s="455"/>
      <c r="CW440" s="455"/>
      <c r="CX440" s="455"/>
      <c r="CY440" s="455"/>
      <c r="CZ440" s="455"/>
      <c r="DA440" s="455"/>
      <c r="DB440" s="455"/>
      <c r="DC440" s="455"/>
      <c r="DD440" s="455"/>
      <c r="DE440" s="455"/>
      <c r="DF440" s="455"/>
      <c r="DG440" s="455"/>
      <c r="DH440" s="455"/>
      <c r="DI440" s="455"/>
      <c r="DJ440" s="455"/>
      <c r="DK440" s="455"/>
      <c r="DL440" s="455"/>
      <c r="DM440" s="455"/>
      <c r="DN440" s="455"/>
      <c r="DO440" s="455"/>
      <c r="DP440" s="455"/>
      <c r="DQ440" s="455"/>
      <c r="DR440" s="455"/>
      <c r="DS440" s="455"/>
      <c r="DT440" s="455"/>
      <c r="DU440" s="455"/>
      <c r="DV440" s="455"/>
      <c r="DW440" s="455"/>
      <c r="DX440" s="455"/>
      <c r="DY440" s="455"/>
      <c r="DZ440" s="455"/>
      <c r="EA440" s="455"/>
      <c r="EB440" s="455"/>
      <c r="EC440" s="455"/>
      <c r="ED440" s="455"/>
      <c r="EE440" s="455"/>
      <c r="EF440" s="455"/>
    </row>
    <row r="441" s="465" customFormat="1" ht="30" customHeight="1" spans="1:136">
      <c r="A441" s="592" t="s">
        <v>159</v>
      </c>
      <c r="B441" s="310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 s="455"/>
      <c r="AW441" s="592" t="s">
        <v>159</v>
      </c>
      <c r="AX441" s="310"/>
      <c r="AY441" s="28"/>
      <c r="AZ441" s="471"/>
      <c r="BA441"/>
      <c r="BB441"/>
      <c r="BC441"/>
      <c r="BD441"/>
      <c r="BE441"/>
      <c r="BF441"/>
      <c r="BG441"/>
      <c r="BH441"/>
      <c r="BI441"/>
      <c r="BJ441"/>
      <c r="BK441" s="455"/>
      <c r="BL441" s="455"/>
      <c r="BM441" s="455"/>
      <c r="BN441" s="455"/>
      <c r="BO441" s="455"/>
      <c r="BP441" s="455"/>
      <c r="BQ441" s="455"/>
      <c r="BR441" s="455"/>
      <c r="BS441" s="455"/>
      <c r="BT441" s="455"/>
      <c r="BU441" s="455"/>
      <c r="BV441" s="455"/>
      <c r="BW441" s="455"/>
      <c r="BX441" s="455"/>
      <c r="BY441" s="455"/>
      <c r="BZ441" s="455"/>
      <c r="CA441" s="455"/>
      <c r="CB441" s="455"/>
      <c r="CC441" s="455"/>
      <c r="CD441" s="455"/>
      <c r="CE441" s="455"/>
      <c r="CF441" s="455"/>
      <c r="CG441" s="455"/>
      <c r="CH441" s="455"/>
      <c r="CI441" s="455"/>
      <c r="CJ441" s="455"/>
      <c r="CK441" s="455"/>
      <c r="CL441" s="455"/>
      <c r="CM441" s="455"/>
      <c r="CN441" s="455"/>
      <c r="CO441" s="455"/>
      <c r="CP441" s="455"/>
      <c r="CQ441" s="455"/>
      <c r="CR441" s="455"/>
      <c r="CS441" s="455"/>
      <c r="CT441" s="455"/>
      <c r="CU441" s="455"/>
      <c r="CV441" s="455"/>
      <c r="CW441" s="455"/>
      <c r="CX441" s="455"/>
      <c r="CY441" s="455"/>
      <c r="CZ441" s="455"/>
      <c r="DA441" s="455"/>
      <c r="DB441" s="455"/>
      <c r="DC441" s="455"/>
      <c r="DD441" s="455"/>
      <c r="DE441" s="455"/>
      <c r="DF441" s="455"/>
      <c r="DG441" s="455"/>
      <c r="DH441" s="455"/>
      <c r="DI441" s="455"/>
      <c r="DJ441" s="455"/>
      <c r="DK441" s="455"/>
      <c r="DL441" s="455"/>
      <c r="DM441" s="455"/>
      <c r="DN441" s="455"/>
      <c r="DO441" s="455"/>
      <c r="DP441" s="455"/>
      <c r="DQ441" s="455"/>
      <c r="DR441" s="455"/>
      <c r="DS441" s="455"/>
      <c r="DT441" s="455"/>
      <c r="DU441" s="455"/>
      <c r="DV441" s="455"/>
      <c r="DW441" s="455"/>
      <c r="DX441" s="455"/>
      <c r="DY441" s="455"/>
      <c r="DZ441" s="455"/>
      <c r="EA441" s="455"/>
      <c r="EB441" s="455"/>
      <c r="EC441" s="455"/>
      <c r="ED441" s="455"/>
      <c r="EE441" s="455"/>
      <c r="EF441" s="455"/>
    </row>
    <row r="442" s="465" customFormat="1" ht="30" customHeight="1" spans="1:136">
      <c r="A442" s="592"/>
      <c r="B442" s="311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 s="455"/>
      <c r="AW442" s="592"/>
      <c r="AX442" s="311"/>
      <c r="AY442" s="28"/>
      <c r="AZ442" s="471"/>
      <c r="BA442"/>
      <c r="BB442"/>
      <c r="BC442"/>
      <c r="BD442"/>
      <c r="BE442"/>
      <c r="BF442"/>
      <c r="BG442"/>
      <c r="BH442"/>
      <c r="BI442"/>
      <c r="BJ442"/>
      <c r="BK442" s="455"/>
      <c r="BL442" s="455"/>
      <c r="BM442" s="455"/>
      <c r="BN442" s="455"/>
      <c r="BO442" s="455"/>
      <c r="BP442" s="455"/>
      <c r="BQ442" s="455"/>
      <c r="BR442" s="455"/>
      <c r="BS442" s="455"/>
      <c r="BT442" s="455"/>
      <c r="BU442" s="455"/>
      <c r="BV442" s="455"/>
      <c r="BW442" s="455"/>
      <c r="BX442" s="455"/>
      <c r="BY442" s="455"/>
      <c r="BZ442" s="455"/>
      <c r="CA442" s="455"/>
      <c r="CB442" s="455"/>
      <c r="CC442" s="455"/>
      <c r="CD442" s="455"/>
      <c r="CE442" s="455"/>
      <c r="CF442" s="455"/>
      <c r="CG442" s="455"/>
      <c r="CH442" s="455"/>
      <c r="CI442" s="455"/>
      <c r="CJ442" s="455"/>
      <c r="CK442" s="455"/>
      <c r="CL442" s="455"/>
      <c r="CM442" s="455"/>
      <c r="CN442" s="455"/>
      <c r="CO442" s="455"/>
      <c r="CP442" s="455"/>
      <c r="CQ442" s="455"/>
      <c r="CR442" s="455"/>
      <c r="CS442" s="455"/>
      <c r="CT442" s="455"/>
      <c r="CU442" s="455"/>
      <c r="CV442" s="455"/>
      <c r="CW442" s="455"/>
      <c r="CX442" s="455"/>
      <c r="CY442" s="455"/>
      <c r="CZ442" s="455"/>
      <c r="DA442" s="455"/>
      <c r="DB442" s="455"/>
      <c r="DC442" s="455"/>
      <c r="DD442" s="455"/>
      <c r="DE442" s="455"/>
      <c r="DF442" s="455"/>
      <c r="DG442" s="455"/>
      <c r="DH442" s="455"/>
      <c r="DI442" s="455"/>
      <c r="DJ442" s="455"/>
      <c r="DK442" s="455"/>
      <c r="DL442" s="455"/>
      <c r="DM442" s="455"/>
      <c r="DN442" s="455"/>
      <c r="DO442" s="455"/>
      <c r="DP442" s="455"/>
      <c r="DQ442" s="455"/>
      <c r="DR442" s="455"/>
      <c r="DS442" s="455"/>
      <c r="DT442" s="455"/>
      <c r="DU442" s="455"/>
      <c r="DV442" s="455"/>
      <c r="DW442" s="455"/>
      <c r="DX442" s="455"/>
      <c r="DY442" s="455"/>
      <c r="DZ442" s="455"/>
      <c r="EA442" s="455"/>
      <c r="EB442" s="455"/>
      <c r="EC442" s="455"/>
      <c r="ED442" s="455"/>
      <c r="EE442" s="455"/>
      <c r="EF442" s="455"/>
    </row>
    <row r="443" s="465" customFormat="1" ht="30" customHeight="1" spans="1:136">
      <c r="A443" s="592"/>
      <c r="B443" s="312" t="s">
        <v>134</v>
      </c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 s="455"/>
      <c r="AW443" s="592"/>
      <c r="AX443" s="312" t="s">
        <v>134</v>
      </c>
      <c r="AY443" s="28"/>
      <c r="AZ443" s="471"/>
      <c r="BA443"/>
      <c r="BB443"/>
      <c r="BC443"/>
      <c r="BD443"/>
      <c r="BE443"/>
      <c r="BF443"/>
      <c r="BG443"/>
      <c r="BH443"/>
      <c r="BI443"/>
      <c r="BJ443"/>
      <c r="BK443" s="455"/>
      <c r="BL443" s="455"/>
      <c r="BM443" s="455"/>
      <c r="BN443" s="455"/>
      <c r="BO443" s="455"/>
      <c r="BP443" s="455"/>
      <c r="BQ443" s="455"/>
      <c r="BR443" s="455"/>
      <c r="BS443" s="455"/>
      <c r="BT443" s="455"/>
      <c r="BU443" s="455"/>
      <c r="BV443" s="455"/>
      <c r="BW443" s="455"/>
      <c r="BX443" s="455"/>
      <c r="BY443" s="455"/>
      <c r="BZ443" s="455"/>
      <c r="CA443" s="455"/>
      <c r="CB443" s="455"/>
      <c r="CC443" s="455"/>
      <c r="CD443" s="455"/>
      <c r="CE443" s="455"/>
      <c r="CF443" s="455"/>
      <c r="CG443" s="455"/>
      <c r="CH443" s="455"/>
      <c r="CI443" s="455"/>
      <c r="CJ443" s="455"/>
      <c r="CK443" s="455"/>
      <c r="CL443" s="455"/>
      <c r="CM443" s="455"/>
      <c r="CN443" s="455"/>
      <c r="CO443" s="455"/>
      <c r="CP443" s="455"/>
      <c r="CQ443" s="455"/>
      <c r="CR443" s="455"/>
      <c r="CS443" s="455"/>
      <c r="CT443" s="455"/>
      <c r="CU443" s="455"/>
      <c r="CV443" s="455"/>
      <c r="CW443" s="455"/>
      <c r="CX443" s="455"/>
      <c r="CY443" s="455"/>
      <c r="CZ443" s="455"/>
      <c r="DA443" s="455"/>
      <c r="DB443" s="455"/>
      <c r="DC443" s="455"/>
      <c r="DD443" s="455"/>
      <c r="DE443" s="455"/>
      <c r="DF443" s="455"/>
      <c r="DG443" s="455"/>
      <c r="DH443" s="455"/>
      <c r="DI443" s="455"/>
      <c r="DJ443" s="455"/>
      <c r="DK443" s="455"/>
      <c r="DL443" s="455"/>
      <c r="DM443" s="455"/>
      <c r="DN443" s="455"/>
      <c r="DO443" s="455"/>
      <c r="DP443" s="455"/>
      <c r="DQ443" s="455"/>
      <c r="DR443" s="455"/>
      <c r="DS443" s="455"/>
      <c r="DT443" s="455"/>
      <c r="DU443" s="455"/>
      <c r="DV443" s="455"/>
      <c r="DW443" s="455"/>
      <c r="DX443" s="455"/>
      <c r="DY443" s="455"/>
      <c r="DZ443" s="455"/>
      <c r="EA443" s="455"/>
      <c r="EB443" s="455"/>
      <c r="EC443" s="455"/>
      <c r="ED443" s="455"/>
      <c r="EE443" s="455"/>
      <c r="EF443" s="455"/>
    </row>
    <row r="444" s="465" customFormat="1" ht="30" customHeight="1" spans="1:136">
      <c r="A444" s="592" t="s">
        <v>160</v>
      </c>
      <c r="B444" s="310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 s="455"/>
      <c r="AW444" s="592" t="s">
        <v>160</v>
      </c>
      <c r="AX444" s="310"/>
      <c r="AY444" s="28"/>
      <c r="AZ444" s="471"/>
      <c r="BA444"/>
      <c r="BB444"/>
      <c r="BC444"/>
      <c r="BD444"/>
      <c r="BE444"/>
      <c r="BF444"/>
      <c r="BG444"/>
      <c r="BH444"/>
      <c r="BI444"/>
      <c r="BJ444"/>
      <c r="BK444" s="455"/>
      <c r="BL444" s="455"/>
      <c r="BM444" s="455"/>
      <c r="BN444" s="455"/>
      <c r="BO444" s="455"/>
      <c r="BP444" s="455"/>
      <c r="BQ444" s="455"/>
      <c r="BR444" s="455"/>
      <c r="BS444" s="455"/>
      <c r="BT444" s="455"/>
      <c r="BU444" s="455"/>
      <c r="BV444" s="455"/>
      <c r="BW444" s="455"/>
      <c r="BX444" s="455"/>
      <c r="BY444" s="455"/>
      <c r="BZ444" s="455"/>
      <c r="CA444" s="455"/>
      <c r="CB444" s="455"/>
      <c r="CC444" s="455"/>
      <c r="CD444" s="455"/>
      <c r="CE444" s="455"/>
      <c r="CF444" s="455"/>
      <c r="CG444" s="455"/>
      <c r="CH444" s="455"/>
      <c r="CI444" s="455"/>
      <c r="CJ444" s="455"/>
      <c r="CK444" s="455"/>
      <c r="CL444" s="455"/>
      <c r="CM444" s="455"/>
      <c r="CN444" s="455"/>
      <c r="CO444" s="455"/>
      <c r="CP444" s="455"/>
      <c r="CQ444" s="455"/>
      <c r="CR444" s="455"/>
      <c r="CS444" s="455"/>
      <c r="CT444" s="455"/>
      <c r="CU444" s="455"/>
      <c r="CV444" s="455"/>
      <c r="CW444" s="455"/>
      <c r="CX444" s="455"/>
      <c r="CY444" s="455"/>
      <c r="CZ444" s="455"/>
      <c r="DA444" s="455"/>
      <c r="DB444" s="455"/>
      <c r="DC444" s="455"/>
      <c r="DD444" s="455"/>
      <c r="DE444" s="455"/>
      <c r="DF444" s="455"/>
      <c r="DG444" s="455"/>
      <c r="DH444" s="455"/>
      <c r="DI444" s="455"/>
      <c r="DJ444" s="455"/>
      <c r="DK444" s="455"/>
      <c r="DL444" s="455"/>
      <c r="DM444" s="455"/>
      <c r="DN444" s="455"/>
      <c r="DO444" s="455"/>
      <c r="DP444" s="455"/>
      <c r="DQ444" s="455"/>
      <c r="DR444" s="455"/>
      <c r="DS444" s="455"/>
      <c r="DT444" s="455"/>
      <c r="DU444" s="455"/>
      <c r="DV444" s="455"/>
      <c r="DW444" s="455"/>
      <c r="DX444" s="455"/>
      <c r="DY444" s="455"/>
      <c r="DZ444" s="455"/>
      <c r="EA444" s="455"/>
      <c r="EB444" s="455"/>
      <c r="EC444" s="455"/>
      <c r="ED444" s="455"/>
      <c r="EE444" s="455"/>
      <c r="EF444" s="455"/>
    </row>
    <row r="445" s="465" customFormat="1" ht="30" customHeight="1" spans="1:136">
      <c r="A445" s="592"/>
      <c r="B445" s="311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 s="455"/>
      <c r="AW445" s="592"/>
      <c r="AX445" s="311"/>
      <c r="AY445" s="28"/>
      <c r="AZ445" s="471"/>
      <c r="BA445"/>
      <c r="BB445"/>
      <c r="BC445"/>
      <c r="BD445"/>
      <c r="BE445"/>
      <c r="BF445"/>
      <c r="BG445"/>
      <c r="BH445"/>
      <c r="BI445"/>
      <c r="BJ445"/>
      <c r="BK445" s="455"/>
      <c r="BL445" s="455"/>
      <c r="BM445" s="455"/>
      <c r="BN445" s="455"/>
      <c r="BO445" s="455"/>
      <c r="BP445" s="455"/>
      <c r="BQ445" s="455"/>
      <c r="BR445" s="455"/>
      <c r="BS445" s="455"/>
      <c r="BT445" s="455"/>
      <c r="BU445" s="455"/>
      <c r="BV445" s="455"/>
      <c r="BW445" s="455"/>
      <c r="BX445" s="455"/>
      <c r="BY445" s="455"/>
      <c r="BZ445" s="455"/>
      <c r="CA445" s="455"/>
      <c r="CB445" s="455"/>
      <c r="CC445" s="455"/>
      <c r="CD445" s="455"/>
      <c r="CE445" s="455"/>
      <c r="CF445" s="455"/>
      <c r="CG445" s="455"/>
      <c r="CH445" s="455"/>
      <c r="CI445" s="455"/>
      <c r="CJ445" s="455"/>
      <c r="CK445" s="455"/>
      <c r="CL445" s="455"/>
      <c r="CM445" s="455"/>
      <c r="CN445" s="455"/>
      <c r="CO445" s="455"/>
      <c r="CP445" s="455"/>
      <c r="CQ445" s="455"/>
      <c r="CR445" s="455"/>
      <c r="CS445" s="455"/>
      <c r="CT445" s="455"/>
      <c r="CU445" s="455"/>
      <c r="CV445" s="455"/>
      <c r="CW445" s="455"/>
      <c r="CX445" s="455"/>
      <c r="CY445" s="455"/>
      <c r="CZ445" s="455"/>
      <c r="DA445" s="455"/>
      <c r="DB445" s="455"/>
      <c r="DC445" s="455"/>
      <c r="DD445" s="455"/>
      <c r="DE445" s="455"/>
      <c r="DF445" s="455"/>
      <c r="DG445" s="455"/>
      <c r="DH445" s="455"/>
      <c r="DI445" s="455"/>
      <c r="DJ445" s="455"/>
      <c r="DK445" s="455"/>
      <c r="DL445" s="455"/>
      <c r="DM445" s="455"/>
      <c r="DN445" s="455"/>
      <c r="DO445" s="455"/>
      <c r="DP445" s="455"/>
      <c r="DQ445" s="455"/>
      <c r="DR445" s="455"/>
      <c r="DS445" s="455"/>
      <c r="DT445" s="455"/>
      <c r="DU445" s="455"/>
      <c r="DV445" s="455"/>
      <c r="DW445" s="455"/>
      <c r="DX445" s="455"/>
      <c r="DY445" s="455"/>
      <c r="DZ445" s="455"/>
      <c r="EA445" s="455"/>
      <c r="EB445" s="455"/>
      <c r="EC445" s="455"/>
      <c r="ED445" s="455"/>
      <c r="EE445" s="455"/>
      <c r="EF445" s="455"/>
    </row>
    <row r="446" s="465" customFormat="1" ht="30" customHeight="1" spans="1:136">
      <c r="A446" s="592"/>
      <c r="B446" s="312" t="s">
        <v>134</v>
      </c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 s="455"/>
      <c r="AW446" s="592"/>
      <c r="AX446" s="312" t="s">
        <v>134</v>
      </c>
      <c r="AY446" s="28"/>
      <c r="AZ446" s="471"/>
      <c r="BA446"/>
      <c r="BB446"/>
      <c r="BC446"/>
      <c r="BD446"/>
      <c r="BE446"/>
      <c r="BF446"/>
      <c r="BG446"/>
      <c r="BH446"/>
      <c r="BI446"/>
      <c r="BJ446"/>
      <c r="BK446" s="455"/>
      <c r="BL446" s="455"/>
      <c r="BM446" s="455"/>
      <c r="BN446" s="455"/>
      <c r="BO446" s="455"/>
      <c r="BP446" s="455"/>
      <c r="BQ446" s="455"/>
      <c r="BR446" s="455"/>
      <c r="BS446" s="455"/>
      <c r="BT446" s="455"/>
      <c r="BU446" s="455"/>
      <c r="BV446" s="455"/>
      <c r="BW446" s="455"/>
      <c r="BX446" s="455"/>
      <c r="BY446" s="455"/>
      <c r="BZ446" s="455"/>
      <c r="CA446" s="455"/>
      <c r="CB446" s="455"/>
      <c r="CC446" s="455"/>
      <c r="CD446" s="455"/>
      <c r="CE446" s="455"/>
      <c r="CF446" s="455"/>
      <c r="CG446" s="455"/>
      <c r="CH446" s="455"/>
      <c r="CI446" s="455"/>
      <c r="CJ446" s="455"/>
      <c r="CK446" s="455"/>
      <c r="CL446" s="455"/>
      <c r="CM446" s="455"/>
      <c r="CN446" s="455"/>
      <c r="CO446" s="455"/>
      <c r="CP446" s="455"/>
      <c r="CQ446" s="455"/>
      <c r="CR446" s="455"/>
      <c r="CS446" s="455"/>
      <c r="CT446" s="455"/>
      <c r="CU446" s="455"/>
      <c r="CV446" s="455"/>
      <c r="CW446" s="455"/>
      <c r="CX446" s="455"/>
      <c r="CY446" s="455"/>
      <c r="CZ446" s="455"/>
      <c r="DA446" s="455"/>
      <c r="DB446" s="455"/>
      <c r="DC446" s="455"/>
      <c r="DD446" s="455"/>
      <c r="DE446" s="455"/>
      <c r="DF446" s="455"/>
      <c r="DG446" s="455"/>
      <c r="DH446" s="455"/>
      <c r="DI446" s="455"/>
      <c r="DJ446" s="455"/>
      <c r="DK446" s="455"/>
      <c r="DL446" s="455"/>
      <c r="DM446" s="455"/>
      <c r="DN446" s="455"/>
      <c r="DO446" s="455"/>
      <c r="DP446" s="455"/>
      <c r="DQ446" s="455"/>
      <c r="DR446" s="455"/>
      <c r="DS446" s="455"/>
      <c r="DT446" s="455"/>
      <c r="DU446" s="455"/>
      <c r="DV446" s="455"/>
      <c r="DW446" s="455"/>
      <c r="DX446" s="455"/>
      <c r="DY446" s="455"/>
      <c r="DZ446" s="455"/>
      <c r="EA446" s="455"/>
      <c r="EB446" s="455"/>
      <c r="EC446" s="455"/>
      <c r="ED446" s="455"/>
      <c r="EE446" s="455"/>
      <c r="EF446" s="455"/>
    </row>
    <row r="447" s="465" customFormat="1" ht="30" customHeight="1" spans="1:136">
      <c r="A447" s="592" t="s">
        <v>161</v>
      </c>
      <c r="B447" s="310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 s="455"/>
      <c r="AW447" s="592" t="s">
        <v>161</v>
      </c>
      <c r="AX447" s="310"/>
      <c r="AY447" s="28"/>
      <c r="AZ447" s="471"/>
      <c r="BA447"/>
      <c r="BB447"/>
      <c r="BC447"/>
      <c r="BD447"/>
      <c r="BE447"/>
      <c r="BF447"/>
      <c r="BG447"/>
      <c r="BH447"/>
      <c r="BI447"/>
      <c r="BJ447"/>
      <c r="BK447" s="455"/>
      <c r="BL447" s="455"/>
      <c r="BM447" s="455"/>
      <c r="BN447" s="455"/>
      <c r="BO447" s="455"/>
      <c r="BP447" s="455"/>
      <c r="BQ447" s="455"/>
      <c r="BR447" s="455"/>
      <c r="BS447" s="455"/>
      <c r="BT447" s="455"/>
      <c r="BU447" s="455"/>
      <c r="BV447" s="455"/>
      <c r="BW447" s="455"/>
      <c r="BX447" s="455"/>
      <c r="BY447" s="455"/>
      <c r="BZ447" s="455"/>
      <c r="CA447" s="455"/>
      <c r="CB447" s="455"/>
      <c r="CC447" s="455"/>
      <c r="CD447" s="455"/>
      <c r="CE447" s="455"/>
      <c r="CF447" s="455"/>
      <c r="CG447" s="455"/>
      <c r="CH447" s="455"/>
      <c r="CI447" s="455"/>
      <c r="CJ447" s="455"/>
      <c r="CK447" s="455"/>
      <c r="CL447" s="455"/>
      <c r="CM447" s="455"/>
      <c r="CN447" s="455"/>
      <c r="CO447" s="455"/>
      <c r="CP447" s="455"/>
      <c r="CQ447" s="455"/>
      <c r="CR447" s="455"/>
      <c r="CS447" s="455"/>
      <c r="CT447" s="455"/>
      <c r="CU447" s="455"/>
      <c r="CV447" s="455"/>
      <c r="CW447" s="455"/>
      <c r="CX447" s="455"/>
      <c r="CY447" s="455"/>
      <c r="CZ447" s="455"/>
      <c r="DA447" s="455"/>
      <c r="DB447" s="455"/>
      <c r="DC447" s="455"/>
      <c r="DD447" s="455"/>
      <c r="DE447" s="455"/>
      <c r="DF447" s="455"/>
      <c r="DG447" s="455"/>
      <c r="DH447" s="455"/>
      <c r="DI447" s="455"/>
      <c r="DJ447" s="455"/>
      <c r="DK447" s="455"/>
      <c r="DL447" s="455"/>
      <c r="DM447" s="455"/>
      <c r="DN447" s="455"/>
      <c r="DO447" s="455"/>
      <c r="DP447" s="455"/>
      <c r="DQ447" s="455"/>
      <c r="DR447" s="455"/>
      <c r="DS447" s="455"/>
      <c r="DT447" s="455"/>
      <c r="DU447" s="455"/>
      <c r="DV447" s="455"/>
      <c r="DW447" s="455"/>
      <c r="DX447" s="455"/>
      <c r="DY447" s="455"/>
      <c r="DZ447" s="455"/>
      <c r="EA447" s="455"/>
      <c r="EB447" s="455"/>
      <c r="EC447" s="455"/>
      <c r="ED447" s="455"/>
      <c r="EE447" s="455"/>
      <c r="EF447" s="455"/>
    </row>
    <row r="448" s="465" customFormat="1" ht="30" customHeight="1" spans="1:136">
      <c r="A448" s="592"/>
      <c r="B448" s="311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 s="455"/>
      <c r="AW448" s="592"/>
      <c r="AX448" s="311"/>
      <c r="AY448" s="28"/>
      <c r="AZ448" s="471"/>
      <c r="BA448"/>
      <c r="BB448"/>
      <c r="BC448"/>
      <c r="BD448"/>
      <c r="BE448"/>
      <c r="BF448"/>
      <c r="BG448"/>
      <c r="BH448"/>
      <c r="BI448"/>
      <c r="BJ448"/>
      <c r="BK448" s="455"/>
      <c r="BL448" s="455"/>
      <c r="BM448" s="455"/>
      <c r="BN448" s="455"/>
      <c r="BO448" s="455"/>
      <c r="BP448" s="455"/>
      <c r="BQ448" s="455"/>
      <c r="BR448" s="455"/>
      <c r="BS448" s="455"/>
      <c r="BT448" s="455"/>
      <c r="BU448" s="455"/>
      <c r="BV448" s="455"/>
      <c r="BW448" s="455"/>
      <c r="BX448" s="455"/>
      <c r="BY448" s="455"/>
      <c r="BZ448" s="455"/>
      <c r="CA448" s="455"/>
      <c r="CB448" s="455"/>
      <c r="CC448" s="455"/>
      <c r="CD448" s="455"/>
      <c r="CE448" s="455"/>
      <c r="CF448" s="455"/>
      <c r="CG448" s="455"/>
      <c r="CH448" s="455"/>
      <c r="CI448" s="455"/>
      <c r="CJ448" s="455"/>
      <c r="CK448" s="455"/>
      <c r="CL448" s="455"/>
      <c r="CM448" s="455"/>
      <c r="CN448" s="455"/>
      <c r="CO448" s="455"/>
      <c r="CP448" s="455"/>
      <c r="CQ448" s="455"/>
      <c r="CR448" s="455"/>
      <c r="CS448" s="455"/>
      <c r="CT448" s="455"/>
      <c r="CU448" s="455"/>
      <c r="CV448" s="455"/>
      <c r="CW448" s="455"/>
      <c r="CX448" s="455"/>
      <c r="CY448" s="455"/>
      <c r="CZ448" s="455"/>
      <c r="DA448" s="455"/>
      <c r="DB448" s="455"/>
      <c r="DC448" s="455"/>
      <c r="DD448" s="455"/>
      <c r="DE448" s="455"/>
      <c r="DF448" s="455"/>
      <c r="DG448" s="455"/>
      <c r="DH448" s="455"/>
      <c r="DI448" s="455"/>
      <c r="DJ448" s="455"/>
      <c r="DK448" s="455"/>
      <c r="DL448" s="455"/>
      <c r="DM448" s="455"/>
      <c r="DN448" s="455"/>
      <c r="DO448" s="455"/>
      <c r="DP448" s="455"/>
      <c r="DQ448" s="455"/>
      <c r="DR448" s="455"/>
      <c r="DS448" s="455"/>
      <c r="DT448" s="455"/>
      <c r="DU448" s="455"/>
      <c r="DV448" s="455"/>
      <c r="DW448" s="455"/>
      <c r="DX448" s="455"/>
      <c r="DY448" s="455"/>
      <c r="DZ448" s="455"/>
      <c r="EA448" s="455"/>
      <c r="EB448" s="455"/>
      <c r="EC448" s="455"/>
      <c r="ED448" s="455"/>
      <c r="EE448" s="455"/>
      <c r="EF448" s="455"/>
    </row>
    <row r="449" s="465" customFormat="1" ht="30" customHeight="1" spans="1:136">
      <c r="A449" s="592"/>
      <c r="B449" s="312" t="s">
        <v>134</v>
      </c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 s="455"/>
      <c r="AW449" s="592"/>
      <c r="AX449" s="312" t="s">
        <v>134</v>
      </c>
      <c r="AY449" s="28"/>
      <c r="AZ449" s="471"/>
      <c r="BA449"/>
      <c r="BB449"/>
      <c r="BC449"/>
      <c r="BD449"/>
      <c r="BE449"/>
      <c r="BF449"/>
      <c r="BG449"/>
      <c r="BH449"/>
      <c r="BI449"/>
      <c r="BJ449"/>
      <c r="BK449" s="455"/>
      <c r="BL449" s="455"/>
      <c r="BM449" s="455"/>
      <c r="BN449" s="455"/>
      <c r="BO449" s="455"/>
      <c r="BP449" s="455"/>
      <c r="BQ449" s="455"/>
      <c r="BR449" s="455"/>
      <c r="BS449" s="455"/>
      <c r="BT449" s="455"/>
      <c r="BU449" s="455"/>
      <c r="BV449" s="455"/>
      <c r="BW449" s="455"/>
      <c r="BX449" s="455"/>
      <c r="BY449" s="455"/>
      <c r="BZ449" s="455"/>
      <c r="CA449" s="455"/>
      <c r="CB449" s="455"/>
      <c r="CC449" s="455"/>
      <c r="CD449" s="455"/>
      <c r="CE449" s="455"/>
      <c r="CF449" s="455"/>
      <c r="CG449" s="455"/>
      <c r="CH449" s="455"/>
      <c r="CI449" s="455"/>
      <c r="CJ449" s="455"/>
      <c r="CK449" s="455"/>
      <c r="CL449" s="455"/>
      <c r="CM449" s="455"/>
      <c r="CN449" s="455"/>
      <c r="CO449" s="455"/>
      <c r="CP449" s="455"/>
      <c r="CQ449" s="455"/>
      <c r="CR449" s="455"/>
      <c r="CS449" s="455"/>
      <c r="CT449" s="455"/>
      <c r="CU449" s="455"/>
      <c r="CV449" s="455"/>
      <c r="CW449" s="455"/>
      <c r="CX449" s="455"/>
      <c r="CY449" s="455"/>
      <c r="CZ449" s="455"/>
      <c r="DA449" s="455"/>
      <c r="DB449" s="455"/>
      <c r="DC449" s="455"/>
      <c r="DD449" s="455"/>
      <c r="DE449" s="455"/>
      <c r="DF449" s="455"/>
      <c r="DG449" s="455"/>
      <c r="DH449" s="455"/>
      <c r="DI449" s="455"/>
      <c r="DJ449" s="455"/>
      <c r="DK449" s="455"/>
      <c r="DL449" s="455"/>
      <c r="DM449" s="455"/>
      <c r="DN449" s="455"/>
      <c r="DO449" s="455"/>
      <c r="DP449" s="455"/>
      <c r="DQ449" s="455"/>
      <c r="DR449" s="455"/>
      <c r="DS449" s="455"/>
      <c r="DT449" s="455"/>
      <c r="DU449" s="455"/>
      <c r="DV449" s="455"/>
      <c r="DW449" s="455"/>
      <c r="DX449" s="455"/>
      <c r="DY449" s="455"/>
      <c r="DZ449" s="455"/>
      <c r="EA449" s="455"/>
      <c r="EB449" s="455"/>
      <c r="EC449" s="455"/>
      <c r="ED449" s="455"/>
      <c r="EE449" s="455"/>
      <c r="EF449" s="455"/>
    </row>
    <row r="450" s="465" customFormat="1" ht="30" customHeight="1" spans="1:136">
      <c r="A450" s="592" t="s">
        <v>153</v>
      </c>
      <c r="B450" s="310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 s="455"/>
      <c r="AW450" s="592" t="s">
        <v>153</v>
      </c>
      <c r="AX450" s="310"/>
      <c r="AY450" s="28"/>
      <c r="AZ450" s="471"/>
      <c r="BA450"/>
      <c r="BB450"/>
      <c r="BC450"/>
      <c r="BD450"/>
      <c r="BE450"/>
      <c r="BF450"/>
      <c r="BG450"/>
      <c r="BH450"/>
      <c r="BI450"/>
      <c r="BJ450"/>
      <c r="BK450" s="455"/>
      <c r="BL450" s="455"/>
      <c r="BM450" s="455"/>
      <c r="BN450" s="455"/>
      <c r="BO450" s="455"/>
      <c r="BP450" s="455"/>
      <c r="BQ450" s="455"/>
      <c r="BR450" s="455"/>
      <c r="BS450" s="455"/>
      <c r="BT450" s="455"/>
      <c r="BU450" s="455"/>
      <c r="BV450" s="455"/>
      <c r="BW450" s="455"/>
      <c r="BX450" s="455"/>
      <c r="BY450" s="455"/>
      <c r="BZ450" s="455"/>
      <c r="CA450" s="455"/>
      <c r="CB450" s="455"/>
      <c r="CC450" s="455"/>
      <c r="CD450" s="455"/>
      <c r="CE450" s="455"/>
      <c r="CF450" s="455"/>
      <c r="CG450" s="455"/>
      <c r="CH450" s="455"/>
      <c r="CI450" s="455"/>
      <c r="CJ450" s="455"/>
      <c r="CK450" s="455"/>
      <c r="CL450" s="455"/>
      <c r="CM450" s="455"/>
      <c r="CN450" s="455"/>
      <c r="CO450" s="455"/>
      <c r="CP450" s="455"/>
      <c r="CQ450" s="455"/>
      <c r="CR450" s="455"/>
      <c r="CS450" s="455"/>
      <c r="CT450" s="455"/>
      <c r="CU450" s="455"/>
      <c r="CV450" s="455"/>
      <c r="CW450" s="455"/>
      <c r="CX450" s="455"/>
      <c r="CY450" s="455"/>
      <c r="CZ450" s="455"/>
      <c r="DA450" s="455"/>
      <c r="DB450" s="455"/>
      <c r="DC450" s="455"/>
      <c r="DD450" s="455"/>
      <c r="DE450" s="455"/>
      <c r="DF450" s="455"/>
      <c r="DG450" s="455"/>
      <c r="DH450" s="455"/>
      <c r="DI450" s="455"/>
      <c r="DJ450" s="455"/>
      <c r="DK450" s="455"/>
      <c r="DL450" s="455"/>
      <c r="DM450" s="455"/>
      <c r="DN450" s="455"/>
      <c r="DO450" s="455"/>
      <c r="DP450" s="455"/>
      <c r="DQ450" s="455"/>
      <c r="DR450" s="455"/>
      <c r="DS450" s="455"/>
      <c r="DT450" s="455"/>
      <c r="DU450" s="455"/>
      <c r="DV450" s="455"/>
      <c r="DW450" s="455"/>
      <c r="DX450" s="455"/>
      <c r="DY450" s="455"/>
      <c r="DZ450" s="455"/>
      <c r="EA450" s="455"/>
      <c r="EB450" s="455"/>
      <c r="EC450" s="455"/>
      <c r="ED450" s="455"/>
      <c r="EE450" s="455"/>
      <c r="EF450" s="455"/>
    </row>
    <row r="451" s="465" customFormat="1" ht="30" customHeight="1" spans="1:136">
      <c r="A451" s="592"/>
      <c r="B451" s="311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 s="455"/>
      <c r="AW451" s="592"/>
      <c r="AX451" s="311"/>
      <c r="AY451" s="28"/>
      <c r="AZ451" s="471"/>
      <c r="BA451"/>
      <c r="BB451"/>
      <c r="BC451"/>
      <c r="BD451"/>
      <c r="BE451"/>
      <c r="BF451"/>
      <c r="BG451"/>
      <c r="BH451"/>
      <c r="BI451"/>
      <c r="BJ451"/>
      <c r="BK451" s="455"/>
      <c r="BL451" s="455"/>
      <c r="BM451" s="455"/>
      <c r="BN451" s="455"/>
      <c r="BO451" s="455"/>
      <c r="BP451" s="455"/>
      <c r="BQ451" s="455"/>
      <c r="BR451" s="455"/>
      <c r="BS451" s="455"/>
      <c r="BT451" s="455"/>
      <c r="BU451" s="455"/>
      <c r="BV451" s="455"/>
      <c r="BW451" s="455"/>
      <c r="BX451" s="455"/>
      <c r="BY451" s="455"/>
      <c r="BZ451" s="455"/>
      <c r="CA451" s="455"/>
      <c r="CB451" s="455"/>
      <c r="CC451" s="455"/>
      <c r="CD451" s="455"/>
      <c r="CE451" s="455"/>
      <c r="CF451" s="455"/>
      <c r="CG451" s="455"/>
      <c r="CH451" s="455"/>
      <c r="CI451" s="455"/>
      <c r="CJ451" s="455"/>
      <c r="CK451" s="455"/>
      <c r="CL451" s="455"/>
      <c r="CM451" s="455"/>
      <c r="CN451" s="455"/>
      <c r="CO451" s="455"/>
      <c r="CP451" s="455"/>
      <c r="CQ451" s="455"/>
      <c r="CR451" s="455"/>
      <c r="CS451" s="455"/>
      <c r="CT451" s="455"/>
      <c r="CU451" s="455"/>
      <c r="CV451" s="455"/>
      <c r="CW451" s="455"/>
      <c r="CX451" s="455"/>
      <c r="CY451" s="455"/>
      <c r="CZ451" s="455"/>
      <c r="DA451" s="455"/>
      <c r="DB451" s="455"/>
      <c r="DC451" s="455"/>
      <c r="DD451" s="455"/>
      <c r="DE451" s="455"/>
      <c r="DF451" s="455"/>
      <c r="DG451" s="455"/>
      <c r="DH451" s="455"/>
      <c r="DI451" s="455"/>
      <c r="DJ451" s="455"/>
      <c r="DK451" s="455"/>
      <c r="DL451" s="455"/>
      <c r="DM451" s="455"/>
      <c r="DN451" s="455"/>
      <c r="DO451" s="455"/>
      <c r="DP451" s="455"/>
      <c r="DQ451" s="455"/>
      <c r="DR451" s="455"/>
      <c r="DS451" s="455"/>
      <c r="DT451" s="455"/>
      <c r="DU451" s="455"/>
      <c r="DV451" s="455"/>
      <c r="DW451" s="455"/>
      <c r="DX451" s="455"/>
      <c r="DY451" s="455"/>
      <c r="DZ451" s="455"/>
      <c r="EA451" s="455"/>
      <c r="EB451" s="455"/>
      <c r="EC451" s="455"/>
      <c r="ED451" s="455"/>
      <c r="EE451" s="455"/>
      <c r="EF451" s="455"/>
    </row>
    <row r="452" s="465" customFormat="1" ht="30" customHeight="1" spans="1:136">
      <c r="A452" s="592"/>
      <c r="B452" s="312" t="s">
        <v>134</v>
      </c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 s="455"/>
      <c r="AW452" s="592"/>
      <c r="AX452" s="312" t="s">
        <v>134</v>
      </c>
      <c r="AY452" s="28"/>
      <c r="AZ452" s="471"/>
      <c r="BA452"/>
      <c r="BB452"/>
      <c r="BC452"/>
      <c r="BD452"/>
      <c r="BE452"/>
      <c r="BF452"/>
      <c r="BG452"/>
      <c r="BH452"/>
      <c r="BI452"/>
      <c r="BJ452"/>
      <c r="BK452" s="455"/>
      <c r="BL452" s="455"/>
      <c r="BM452" s="455"/>
      <c r="BN452" s="455"/>
      <c r="BO452" s="455"/>
      <c r="BP452" s="455"/>
      <c r="BQ452" s="455"/>
      <c r="BR452" s="455"/>
      <c r="BS452" s="455"/>
      <c r="BT452" s="455"/>
      <c r="BU452" s="455"/>
      <c r="BV452" s="455"/>
      <c r="BW452" s="455"/>
      <c r="BX452" s="455"/>
      <c r="BY452" s="455"/>
      <c r="BZ452" s="455"/>
      <c r="CA452" s="455"/>
      <c r="CB452" s="455"/>
      <c r="CC452" s="455"/>
      <c r="CD452" s="455"/>
      <c r="CE452" s="455"/>
      <c r="CF452" s="455"/>
      <c r="CG452" s="455"/>
      <c r="CH452" s="455"/>
      <c r="CI452" s="455"/>
      <c r="CJ452" s="455"/>
      <c r="CK452" s="455"/>
      <c r="CL452" s="455"/>
      <c r="CM452" s="455"/>
      <c r="CN452" s="455"/>
      <c r="CO452" s="455"/>
      <c r="CP452" s="455"/>
      <c r="CQ452" s="455"/>
      <c r="CR452" s="455"/>
      <c r="CS452" s="455"/>
      <c r="CT452" s="455"/>
      <c r="CU452" s="455"/>
      <c r="CV452" s="455"/>
      <c r="CW452" s="455"/>
      <c r="CX452" s="455"/>
      <c r="CY452" s="455"/>
      <c r="CZ452" s="455"/>
      <c r="DA452" s="455"/>
      <c r="DB452" s="455"/>
      <c r="DC452" s="455"/>
      <c r="DD452" s="455"/>
      <c r="DE452" s="455"/>
      <c r="DF452" s="455"/>
      <c r="DG452" s="455"/>
      <c r="DH452" s="455"/>
      <c r="DI452" s="455"/>
      <c r="DJ452" s="455"/>
      <c r="DK452" s="455"/>
      <c r="DL452" s="455"/>
      <c r="DM452" s="455"/>
      <c r="DN452" s="455"/>
      <c r="DO452" s="455"/>
      <c r="DP452" s="455"/>
      <c r="DQ452" s="455"/>
      <c r="DR452" s="455"/>
      <c r="DS452" s="455"/>
      <c r="DT452" s="455"/>
      <c r="DU452" s="455"/>
      <c r="DV452" s="455"/>
      <c r="DW452" s="455"/>
      <c r="DX452" s="455"/>
      <c r="DY452" s="455"/>
      <c r="DZ452" s="455"/>
      <c r="EA452" s="455"/>
      <c r="EB452" s="455"/>
      <c r="EC452" s="455"/>
      <c r="ED452" s="455"/>
      <c r="EE452" s="455"/>
      <c r="EF452" s="455"/>
    </row>
    <row r="453" s="465" customFormat="1" ht="30" customHeight="1" spans="1:136">
      <c r="A453" s="592" t="s">
        <v>154</v>
      </c>
      <c r="B453" s="310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 s="455"/>
      <c r="AW453" s="592" t="s">
        <v>154</v>
      </c>
      <c r="AX453" s="310"/>
      <c r="AY453" s="28"/>
      <c r="AZ453" s="471"/>
      <c r="BA453"/>
      <c r="BB453"/>
      <c r="BC453"/>
      <c r="BD453"/>
      <c r="BE453"/>
      <c r="BF453"/>
      <c r="BG453"/>
      <c r="BH453"/>
      <c r="BI453"/>
      <c r="BJ453"/>
      <c r="BK453" s="455"/>
      <c r="BL453" s="455"/>
      <c r="BM453" s="455"/>
      <c r="BN453" s="455"/>
      <c r="BO453" s="455"/>
      <c r="BP453" s="455"/>
      <c r="BQ453" s="455"/>
      <c r="BR453" s="455"/>
      <c r="BS453" s="455"/>
      <c r="BT453" s="455"/>
      <c r="BU453" s="455"/>
      <c r="BV453" s="455"/>
      <c r="BW453" s="455"/>
      <c r="BX453" s="455"/>
      <c r="BY453" s="455"/>
      <c r="BZ453" s="455"/>
      <c r="CA453" s="455"/>
      <c r="CB453" s="455"/>
      <c r="CC453" s="455"/>
      <c r="CD453" s="455"/>
      <c r="CE453" s="455"/>
      <c r="CF453" s="455"/>
      <c r="CG453" s="455"/>
      <c r="CH453" s="455"/>
      <c r="CI453" s="455"/>
      <c r="CJ453" s="455"/>
      <c r="CK453" s="455"/>
      <c r="CL453" s="455"/>
      <c r="CM453" s="455"/>
      <c r="CN453" s="455"/>
      <c r="CO453" s="455"/>
      <c r="CP453" s="455"/>
      <c r="CQ453" s="455"/>
      <c r="CR453" s="455"/>
      <c r="CS453" s="455"/>
      <c r="CT453" s="455"/>
      <c r="CU453" s="455"/>
      <c r="CV453" s="455"/>
      <c r="CW453" s="455"/>
      <c r="CX453" s="455"/>
      <c r="CY453" s="455"/>
      <c r="CZ453" s="455"/>
      <c r="DA453" s="455"/>
      <c r="DB453" s="455"/>
      <c r="DC453" s="455"/>
      <c r="DD453" s="455"/>
      <c r="DE453" s="455"/>
      <c r="DF453" s="455"/>
      <c r="DG453" s="455"/>
      <c r="DH453" s="455"/>
      <c r="DI453" s="455"/>
      <c r="DJ453" s="455"/>
      <c r="DK453" s="455"/>
      <c r="DL453" s="455"/>
      <c r="DM453" s="455"/>
      <c r="DN453" s="455"/>
      <c r="DO453" s="455"/>
      <c r="DP453" s="455"/>
      <c r="DQ453" s="455"/>
      <c r="DR453" s="455"/>
      <c r="DS453" s="455"/>
      <c r="DT453" s="455"/>
      <c r="DU453" s="455"/>
      <c r="DV453" s="455"/>
      <c r="DW453" s="455"/>
      <c r="DX453" s="455"/>
      <c r="DY453" s="455"/>
      <c r="DZ453" s="455"/>
      <c r="EA453" s="455"/>
      <c r="EB453" s="455"/>
      <c r="EC453" s="455"/>
      <c r="ED453" s="455"/>
      <c r="EE453" s="455"/>
      <c r="EF453" s="455"/>
    </row>
    <row r="454" s="465" customFormat="1" ht="30" customHeight="1" spans="1:136">
      <c r="A454" s="592"/>
      <c r="B454" s="311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 s="455"/>
      <c r="AW454" s="592"/>
      <c r="AX454" s="311"/>
      <c r="AY454" s="28"/>
      <c r="AZ454" s="471"/>
      <c r="BA454"/>
      <c r="BB454"/>
      <c r="BC454"/>
      <c r="BD454"/>
      <c r="BE454"/>
      <c r="BF454"/>
      <c r="BG454"/>
      <c r="BH454"/>
      <c r="BI454"/>
      <c r="BJ454"/>
      <c r="BK454" s="455"/>
      <c r="BL454" s="455"/>
      <c r="BM454" s="455"/>
      <c r="BN454" s="455"/>
      <c r="BO454" s="455"/>
      <c r="BP454" s="455"/>
      <c r="BQ454" s="455"/>
      <c r="BR454" s="455"/>
      <c r="BS454" s="455"/>
      <c r="BT454" s="455"/>
      <c r="BU454" s="455"/>
      <c r="BV454" s="455"/>
      <c r="BW454" s="455"/>
      <c r="BX454" s="455"/>
      <c r="BY454" s="455"/>
      <c r="BZ454" s="455"/>
      <c r="CA454" s="455"/>
      <c r="CB454" s="455"/>
      <c r="CC454" s="455"/>
      <c r="CD454" s="455"/>
      <c r="CE454" s="455"/>
      <c r="CF454" s="455"/>
      <c r="CG454" s="455"/>
      <c r="CH454" s="455"/>
      <c r="CI454" s="455"/>
      <c r="CJ454" s="455"/>
      <c r="CK454" s="455"/>
      <c r="CL454" s="455"/>
      <c r="CM454" s="455"/>
      <c r="CN454" s="455"/>
      <c r="CO454" s="455"/>
      <c r="CP454" s="455"/>
      <c r="CQ454" s="455"/>
      <c r="CR454" s="455"/>
      <c r="CS454" s="455"/>
      <c r="CT454" s="455"/>
      <c r="CU454" s="455"/>
      <c r="CV454" s="455"/>
      <c r="CW454" s="455"/>
      <c r="CX454" s="455"/>
      <c r="CY454" s="455"/>
      <c r="CZ454" s="455"/>
      <c r="DA454" s="455"/>
      <c r="DB454" s="455"/>
      <c r="DC454" s="455"/>
      <c r="DD454" s="455"/>
      <c r="DE454" s="455"/>
      <c r="DF454" s="455"/>
      <c r="DG454" s="455"/>
      <c r="DH454" s="455"/>
      <c r="DI454" s="455"/>
      <c r="DJ454" s="455"/>
      <c r="DK454" s="455"/>
      <c r="DL454" s="455"/>
      <c r="DM454" s="455"/>
      <c r="DN454" s="455"/>
      <c r="DO454" s="455"/>
      <c r="DP454" s="455"/>
      <c r="DQ454" s="455"/>
      <c r="DR454" s="455"/>
      <c r="DS454" s="455"/>
      <c r="DT454" s="455"/>
      <c r="DU454" s="455"/>
      <c r="DV454" s="455"/>
      <c r="DW454" s="455"/>
      <c r="DX454" s="455"/>
      <c r="DY454" s="455"/>
      <c r="DZ454" s="455"/>
      <c r="EA454" s="455"/>
      <c r="EB454" s="455"/>
      <c r="EC454" s="455"/>
      <c r="ED454" s="455"/>
      <c r="EE454" s="455"/>
      <c r="EF454" s="455"/>
    </row>
    <row r="455" s="465" customFormat="1" ht="30" customHeight="1" spans="1:136">
      <c r="A455" s="592"/>
      <c r="B455" s="312" t="s">
        <v>134</v>
      </c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 s="455"/>
      <c r="AW455" s="592"/>
      <c r="AX455" s="312" t="s">
        <v>134</v>
      </c>
      <c r="AY455" s="28"/>
      <c r="AZ455" s="471"/>
      <c r="BA455"/>
      <c r="BB455"/>
      <c r="BC455"/>
      <c r="BD455"/>
      <c r="BE455"/>
      <c r="BF455"/>
      <c r="BG455"/>
      <c r="BH455"/>
      <c r="BI455"/>
      <c r="BJ455"/>
      <c r="BK455" s="455"/>
      <c r="BL455" s="455"/>
      <c r="BM455" s="455"/>
      <c r="BN455" s="455"/>
      <c r="BO455" s="455"/>
      <c r="BP455" s="455"/>
      <c r="BQ455" s="455"/>
      <c r="BR455" s="455"/>
      <c r="BS455" s="455"/>
      <c r="BT455" s="455"/>
      <c r="BU455" s="455"/>
      <c r="BV455" s="455"/>
      <c r="BW455" s="455"/>
      <c r="BX455" s="455"/>
      <c r="BY455" s="455"/>
      <c r="BZ455" s="455"/>
      <c r="CA455" s="455"/>
      <c r="CB455" s="455"/>
      <c r="CC455" s="455"/>
      <c r="CD455" s="455"/>
      <c r="CE455" s="455"/>
      <c r="CF455" s="455"/>
      <c r="CG455" s="455"/>
      <c r="CH455" s="455"/>
      <c r="CI455" s="455"/>
      <c r="CJ455" s="455"/>
      <c r="CK455" s="455"/>
      <c r="CL455" s="455"/>
      <c r="CM455" s="455"/>
      <c r="CN455" s="455"/>
      <c r="CO455" s="455"/>
      <c r="CP455" s="455"/>
      <c r="CQ455" s="455"/>
      <c r="CR455" s="455"/>
      <c r="CS455" s="455"/>
      <c r="CT455" s="455"/>
      <c r="CU455" s="455"/>
      <c r="CV455" s="455"/>
      <c r="CW455" s="455"/>
      <c r="CX455" s="455"/>
      <c r="CY455" s="455"/>
      <c r="CZ455" s="455"/>
      <c r="DA455" s="455"/>
      <c r="DB455" s="455"/>
      <c r="DC455" s="455"/>
      <c r="DD455" s="455"/>
      <c r="DE455" s="455"/>
      <c r="DF455" s="455"/>
      <c r="DG455" s="455"/>
      <c r="DH455" s="455"/>
      <c r="DI455" s="455"/>
      <c r="DJ455" s="455"/>
      <c r="DK455" s="455"/>
      <c r="DL455" s="455"/>
      <c r="DM455" s="455"/>
      <c r="DN455" s="455"/>
      <c r="DO455" s="455"/>
      <c r="DP455" s="455"/>
      <c r="DQ455" s="455"/>
      <c r="DR455" s="455"/>
      <c r="DS455" s="455"/>
      <c r="DT455" s="455"/>
      <c r="DU455" s="455"/>
      <c r="DV455" s="455"/>
      <c r="DW455" s="455"/>
      <c r="DX455" s="455"/>
      <c r="DY455" s="455"/>
      <c r="DZ455" s="455"/>
      <c r="EA455" s="455"/>
      <c r="EB455" s="455"/>
      <c r="EC455" s="455"/>
      <c r="ED455" s="455"/>
      <c r="EE455" s="455"/>
      <c r="EF455" s="455"/>
    </row>
    <row r="456" s="466" customFormat="1" ht="30" customHeight="1" spans="1:136">
      <c r="A456" s="593"/>
      <c r="B456" s="314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 s="455"/>
      <c r="AW456" s="593"/>
      <c r="AX456" s="314"/>
      <c r="AY456" s="28"/>
      <c r="AZ456" s="471"/>
      <c r="BA456"/>
      <c r="BB456"/>
      <c r="BC456"/>
      <c r="BD456"/>
      <c r="BE456"/>
      <c r="BF456"/>
      <c r="BG456"/>
      <c r="BH456"/>
      <c r="BI456"/>
      <c r="BJ456"/>
      <c r="BK456" s="455"/>
      <c r="BL456" s="455"/>
      <c r="BM456" s="455"/>
      <c r="BN456" s="455"/>
      <c r="BO456" s="455"/>
      <c r="BP456" s="455"/>
      <c r="BQ456" s="455"/>
      <c r="BR456" s="455"/>
      <c r="BS456" s="455"/>
      <c r="BT456" s="455"/>
      <c r="BU456" s="455"/>
      <c r="BV456" s="455"/>
      <c r="BW456" s="455"/>
      <c r="BX456" s="455"/>
      <c r="BY456" s="455"/>
      <c r="BZ456" s="455"/>
      <c r="CA456" s="455"/>
      <c r="CB456" s="455"/>
      <c r="CC456" s="455"/>
      <c r="CD456" s="455"/>
      <c r="CE456" s="455"/>
      <c r="CF456" s="455"/>
      <c r="CG456" s="455"/>
      <c r="CH456" s="455"/>
      <c r="CI456" s="455"/>
      <c r="CJ456" s="455"/>
      <c r="CK456" s="455"/>
      <c r="CL456" s="455"/>
      <c r="CM456" s="455"/>
      <c r="CN456" s="455"/>
      <c r="CO456" s="455"/>
      <c r="CP456" s="455"/>
      <c r="CQ456" s="455"/>
      <c r="CR456" s="455"/>
      <c r="CS456" s="455"/>
      <c r="CT456" s="455"/>
      <c r="CU456" s="455"/>
      <c r="CV456" s="455"/>
      <c r="CW456" s="455"/>
      <c r="CX456" s="455"/>
      <c r="CY456" s="455"/>
      <c r="CZ456" s="455"/>
      <c r="DA456" s="455"/>
      <c r="DB456" s="455"/>
      <c r="DC456" s="455"/>
      <c r="DD456" s="455"/>
      <c r="DE456" s="455"/>
      <c r="DF456" s="455"/>
      <c r="DG456" s="455"/>
      <c r="DH456" s="455"/>
      <c r="DI456" s="455"/>
      <c r="DJ456" s="455"/>
      <c r="DK456" s="455"/>
      <c r="DL456" s="455"/>
      <c r="DM456" s="455"/>
      <c r="DN456" s="455"/>
      <c r="DO456" s="455"/>
      <c r="DP456" s="455"/>
      <c r="DQ456" s="455"/>
      <c r="DR456" s="455"/>
      <c r="DS456" s="455"/>
      <c r="DT456" s="455"/>
      <c r="DU456" s="455"/>
      <c r="DV456" s="455"/>
      <c r="DW456" s="455"/>
      <c r="DX456" s="455"/>
      <c r="DY456" s="455"/>
      <c r="DZ456" s="455"/>
      <c r="EA456" s="455"/>
      <c r="EB456" s="455"/>
      <c r="EC456" s="455"/>
      <c r="ED456" s="455"/>
      <c r="EE456" s="455"/>
      <c r="EF456" s="455"/>
    </row>
    <row r="457" s="466" customFormat="1" ht="30" customHeight="1" spans="1:136">
      <c r="A457" s="593"/>
      <c r="B457" s="314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 s="455"/>
      <c r="AW457" s="593"/>
      <c r="AX457" s="314"/>
      <c r="AY457" s="28"/>
      <c r="AZ457" s="471"/>
      <c r="BA457"/>
      <c r="BB457"/>
      <c r="BC457"/>
      <c r="BD457"/>
      <c r="BE457"/>
      <c r="BF457"/>
      <c r="BG457"/>
      <c r="BH457"/>
      <c r="BI457"/>
      <c r="BJ457"/>
      <c r="BK457" s="455"/>
      <c r="BL457" s="455"/>
      <c r="BM457" s="455"/>
      <c r="BN457" s="455"/>
      <c r="BO457" s="455"/>
      <c r="BP457" s="455"/>
      <c r="BQ457" s="455"/>
      <c r="BR457" s="455"/>
      <c r="BS457" s="455"/>
      <c r="BT457" s="455"/>
      <c r="BU457" s="455"/>
      <c r="BV457" s="455"/>
      <c r="BW457" s="455"/>
      <c r="BX457" s="455"/>
      <c r="BY457" s="455"/>
      <c r="BZ457" s="455"/>
      <c r="CA457" s="455"/>
      <c r="CB457" s="455"/>
      <c r="CC457" s="455"/>
      <c r="CD457" s="455"/>
      <c r="CE457" s="455"/>
      <c r="CF457" s="455"/>
      <c r="CG457" s="455"/>
      <c r="CH457" s="455"/>
      <c r="CI457" s="455"/>
      <c r="CJ457" s="455"/>
      <c r="CK457" s="455"/>
      <c r="CL457" s="455"/>
      <c r="CM457" s="455"/>
      <c r="CN457" s="455"/>
      <c r="CO457" s="455"/>
      <c r="CP457" s="455"/>
      <c r="CQ457" s="455"/>
      <c r="CR457" s="455"/>
      <c r="CS457" s="455"/>
      <c r="CT457" s="455"/>
      <c r="CU457" s="455"/>
      <c r="CV457" s="455"/>
      <c r="CW457" s="455"/>
      <c r="CX457" s="455"/>
      <c r="CY457" s="455"/>
      <c r="CZ457" s="455"/>
      <c r="DA457" s="455"/>
      <c r="DB457" s="455"/>
      <c r="DC457" s="455"/>
      <c r="DD457" s="455"/>
      <c r="DE457" s="455"/>
      <c r="DF457" s="455"/>
      <c r="DG457" s="455"/>
      <c r="DH457" s="455"/>
      <c r="DI457" s="455"/>
      <c r="DJ457" s="455"/>
      <c r="DK457" s="455"/>
      <c r="DL457" s="455"/>
      <c r="DM457" s="455"/>
      <c r="DN457" s="455"/>
      <c r="DO457" s="455"/>
      <c r="DP457" s="455"/>
      <c r="DQ457" s="455"/>
      <c r="DR457" s="455"/>
      <c r="DS457" s="455"/>
      <c r="DT457" s="455"/>
      <c r="DU457" s="455"/>
      <c r="DV457" s="455"/>
      <c r="DW457" s="455"/>
      <c r="DX457" s="455"/>
      <c r="DY457" s="455"/>
      <c r="DZ457" s="455"/>
      <c r="EA457" s="455"/>
      <c r="EB457" s="455"/>
      <c r="EC457" s="455"/>
      <c r="ED457" s="455"/>
      <c r="EE457" s="455"/>
      <c r="EF457" s="455"/>
    </row>
    <row r="458" s="467" customFormat="1" ht="30" customHeight="1" spans="1:136">
      <c r="A458" s="590" t="s">
        <v>83</v>
      </c>
      <c r="B458" s="302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 s="22"/>
      <c r="AW458" s="590" t="s">
        <v>83</v>
      </c>
      <c r="AX458" s="302"/>
      <c r="AY458" s="28"/>
      <c r="AZ458" s="345"/>
      <c r="BA458"/>
      <c r="BB458"/>
      <c r="BC458"/>
      <c r="BD458"/>
      <c r="BE458"/>
      <c r="BF458"/>
      <c r="BG458"/>
      <c r="BH458"/>
      <c r="BI458"/>
      <c r="BJ458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  <c r="DB458" s="22"/>
      <c r="DC458" s="22"/>
      <c r="DD458" s="22"/>
      <c r="DE458" s="22"/>
      <c r="DF458" s="22"/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2"/>
      <c r="DR458" s="22"/>
      <c r="DS458" s="22"/>
      <c r="DT458" s="22"/>
      <c r="DU458" s="22"/>
      <c r="DV458" s="22"/>
      <c r="DW458" s="22"/>
      <c r="DX458" s="22"/>
      <c r="DY458" s="22"/>
      <c r="DZ458" s="22"/>
      <c r="EA458" s="22"/>
      <c r="EB458" s="22"/>
      <c r="EC458" s="22"/>
      <c r="ED458" s="22"/>
      <c r="EE458" s="22"/>
      <c r="EF458" s="22"/>
    </row>
    <row r="459" s="463" customFormat="1" ht="30" customHeight="1" spans="1:136">
      <c r="A459" s="576" t="s">
        <v>162</v>
      </c>
      <c r="B459" s="49">
        <v>2025</v>
      </c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 s="455"/>
      <c r="AW459" s="576" t="s">
        <v>162</v>
      </c>
      <c r="AX459" s="49">
        <v>2025</v>
      </c>
      <c r="AY459" s="28"/>
      <c r="AZ459" s="471"/>
      <c r="BA459"/>
      <c r="BB459"/>
      <c r="BC459"/>
      <c r="BD459"/>
      <c r="BE459"/>
      <c r="BF459"/>
      <c r="BG459"/>
      <c r="BH459"/>
      <c r="BI459"/>
      <c r="BJ459"/>
      <c r="BK459" s="455"/>
      <c r="BL459" s="455"/>
      <c r="BM459" s="455"/>
      <c r="BN459" s="455"/>
      <c r="BO459" s="455"/>
      <c r="BP459" s="455"/>
      <c r="BQ459" s="455"/>
      <c r="BR459" s="455"/>
      <c r="BS459" s="455"/>
      <c r="BT459" s="455"/>
      <c r="BU459" s="455"/>
      <c r="BV459" s="455"/>
      <c r="BW459" s="455"/>
      <c r="BX459" s="455"/>
      <c r="BY459" s="455"/>
      <c r="BZ459" s="455"/>
      <c r="CA459" s="455"/>
      <c r="CB459" s="455"/>
      <c r="CC459" s="455"/>
      <c r="CD459" s="455"/>
      <c r="CE459" s="455"/>
      <c r="CF459" s="455"/>
      <c r="CG459" s="455"/>
      <c r="CH459" s="455"/>
      <c r="CI459" s="455"/>
      <c r="CJ459" s="455"/>
      <c r="CK459" s="455"/>
      <c r="CL459" s="455"/>
      <c r="CM459" s="455"/>
      <c r="CN459" s="455"/>
      <c r="CO459" s="455"/>
      <c r="CP459" s="455"/>
      <c r="CQ459" s="455"/>
      <c r="CR459" s="455"/>
      <c r="CS459" s="455"/>
      <c r="CT459" s="455"/>
      <c r="CU459" s="455"/>
      <c r="CV459" s="455"/>
      <c r="CW459" s="455"/>
      <c r="CX459" s="455"/>
      <c r="CY459" s="455"/>
      <c r="CZ459" s="455"/>
      <c r="DA459" s="455"/>
      <c r="DB459" s="455"/>
      <c r="DC459" s="455"/>
      <c r="DD459" s="455"/>
      <c r="DE459" s="455"/>
      <c r="DF459" s="455"/>
      <c r="DG459" s="455"/>
      <c r="DH459" s="455"/>
      <c r="DI459" s="455"/>
      <c r="DJ459" s="455"/>
      <c r="DK459" s="455"/>
      <c r="DL459" s="455"/>
      <c r="DM459" s="455"/>
      <c r="DN459" s="455"/>
      <c r="DO459" s="455"/>
      <c r="DP459" s="455"/>
      <c r="DQ459" s="455"/>
      <c r="DR459" s="455"/>
      <c r="DS459" s="455"/>
      <c r="DT459" s="455"/>
      <c r="DU459" s="455"/>
      <c r="DV459" s="455"/>
      <c r="DW459" s="455"/>
      <c r="DX459" s="455"/>
      <c r="DY459" s="455"/>
      <c r="DZ459" s="455"/>
      <c r="EA459" s="455"/>
      <c r="EB459" s="455"/>
      <c r="EC459" s="455"/>
      <c r="ED459" s="455"/>
      <c r="EE459" s="455"/>
      <c r="EF459" s="455"/>
    </row>
    <row r="460" s="463" customFormat="1" ht="30" customHeight="1" spans="1:136">
      <c r="A460" s="576"/>
      <c r="B460" s="266">
        <v>2026</v>
      </c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>
        <v>0</v>
      </c>
      <c r="R460" s="28">
        <v>0</v>
      </c>
      <c r="S460" s="28">
        <v>0</v>
      </c>
      <c r="T460" s="28">
        <v>0</v>
      </c>
      <c r="U460" s="28">
        <v>0</v>
      </c>
      <c r="V460" s="28">
        <v>0</v>
      </c>
      <c r="W460" s="28">
        <v>0</v>
      </c>
      <c r="X460" s="28">
        <v>0</v>
      </c>
      <c r="Y460" s="28">
        <v>0</v>
      </c>
      <c r="Z460" s="28">
        <v>0</v>
      </c>
      <c r="AA460" s="28">
        <v>0</v>
      </c>
      <c r="AB460" s="28">
        <v>0</v>
      </c>
      <c r="AC460" s="28">
        <v>0</v>
      </c>
      <c r="AD460" s="28"/>
      <c r="AE460" s="28"/>
      <c r="AF460" s="28"/>
      <c r="AG460" s="28"/>
      <c r="AH460" s="28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 s="455"/>
      <c r="AW460" s="576"/>
      <c r="AX460" s="266">
        <v>2026</v>
      </c>
      <c r="AY460" s="28">
        <f>BF181</f>
        <v>0</v>
      </c>
      <c r="AZ460" s="471"/>
      <c r="BA460"/>
      <c r="BB460"/>
      <c r="BC460"/>
      <c r="BD460"/>
      <c r="BE460"/>
      <c r="BF460"/>
      <c r="BG460"/>
      <c r="BH460"/>
      <c r="BI460"/>
      <c r="BJ460"/>
      <c r="BK460" s="455"/>
      <c r="BL460" s="455"/>
      <c r="BM460" s="455"/>
      <c r="BN460" s="455"/>
      <c r="BO460" s="455"/>
      <c r="BP460" s="455"/>
      <c r="BQ460" s="455"/>
      <c r="BR460" s="455"/>
      <c r="BS460" s="455"/>
      <c r="BT460" s="455"/>
      <c r="BU460" s="455"/>
      <c r="BV460" s="455"/>
      <c r="BW460" s="455"/>
      <c r="BX460" s="455"/>
      <c r="BY460" s="455"/>
      <c r="BZ460" s="455"/>
      <c r="CA460" s="455"/>
      <c r="CB460" s="455"/>
      <c r="CC460" s="455"/>
      <c r="CD460" s="455"/>
      <c r="CE460" s="455"/>
      <c r="CF460" s="455"/>
      <c r="CG460" s="455"/>
      <c r="CH460" s="455"/>
      <c r="CI460" s="455"/>
      <c r="CJ460" s="455"/>
      <c r="CK460" s="455"/>
      <c r="CL460" s="455"/>
      <c r="CM460" s="455"/>
      <c r="CN460" s="455"/>
      <c r="CO460" s="455"/>
      <c r="CP460" s="455"/>
      <c r="CQ460" s="455"/>
      <c r="CR460" s="455"/>
      <c r="CS460" s="455"/>
      <c r="CT460" s="455"/>
      <c r="CU460" s="455"/>
      <c r="CV460" s="455"/>
      <c r="CW460" s="455"/>
      <c r="CX460" s="455"/>
      <c r="CY460" s="455"/>
      <c r="CZ460" s="455"/>
      <c r="DA460" s="455"/>
      <c r="DB460" s="455"/>
      <c r="DC460" s="455"/>
      <c r="DD460" s="455"/>
      <c r="DE460" s="455"/>
      <c r="DF460" s="455"/>
      <c r="DG460" s="455"/>
      <c r="DH460" s="455"/>
      <c r="DI460" s="455"/>
      <c r="DJ460" s="455"/>
      <c r="DK460" s="455"/>
      <c r="DL460" s="455"/>
      <c r="DM460" s="455"/>
      <c r="DN460" s="455"/>
      <c r="DO460" s="455"/>
      <c r="DP460" s="455"/>
      <c r="DQ460" s="455"/>
      <c r="DR460" s="455"/>
      <c r="DS460" s="455"/>
      <c r="DT460" s="455"/>
      <c r="DU460" s="455"/>
      <c r="DV460" s="455"/>
      <c r="DW460" s="455"/>
      <c r="DX460" s="455"/>
      <c r="DY460" s="455"/>
      <c r="DZ460" s="455"/>
      <c r="EA460" s="455"/>
      <c r="EB460" s="455"/>
      <c r="EC460" s="455"/>
      <c r="ED460" s="455"/>
      <c r="EE460" s="455"/>
      <c r="EF460" s="455"/>
    </row>
    <row r="461" s="463" customFormat="1" ht="30" customHeight="1" spans="1:136">
      <c r="A461" s="576"/>
      <c r="B461" s="273" t="s">
        <v>134</v>
      </c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 s="455"/>
      <c r="AW461" s="576"/>
      <c r="AX461" s="273" t="s">
        <v>134</v>
      </c>
      <c r="AY461" s="28"/>
      <c r="AZ461" s="471"/>
      <c r="BA461"/>
      <c r="BB461"/>
      <c r="BC461"/>
      <c r="BD461"/>
      <c r="BE461"/>
      <c r="BF461"/>
      <c r="BG461"/>
      <c r="BH461"/>
      <c r="BI461"/>
      <c r="BJ461"/>
      <c r="BK461" s="455"/>
      <c r="BL461" s="455"/>
      <c r="BM461" s="455"/>
      <c r="BN461" s="455"/>
      <c r="BO461" s="455"/>
      <c r="BP461" s="455"/>
      <c r="BQ461" s="455"/>
      <c r="BR461" s="455"/>
      <c r="BS461" s="455"/>
      <c r="BT461" s="455"/>
      <c r="BU461" s="455"/>
      <c r="BV461" s="455"/>
      <c r="BW461" s="455"/>
      <c r="BX461" s="455"/>
      <c r="BY461" s="455"/>
      <c r="BZ461" s="455"/>
      <c r="CA461" s="455"/>
      <c r="CB461" s="455"/>
      <c r="CC461" s="455"/>
      <c r="CD461" s="455"/>
      <c r="CE461" s="455"/>
      <c r="CF461" s="455"/>
      <c r="CG461" s="455"/>
      <c r="CH461" s="455"/>
      <c r="CI461" s="455"/>
      <c r="CJ461" s="455"/>
      <c r="CK461" s="455"/>
      <c r="CL461" s="455"/>
      <c r="CM461" s="455"/>
      <c r="CN461" s="455"/>
      <c r="CO461" s="455"/>
      <c r="CP461" s="455"/>
      <c r="CQ461" s="455"/>
      <c r="CR461" s="455"/>
      <c r="CS461" s="455"/>
      <c r="CT461" s="455"/>
      <c r="CU461" s="455"/>
      <c r="CV461" s="455"/>
      <c r="CW461" s="455"/>
      <c r="CX461" s="455"/>
      <c r="CY461" s="455"/>
      <c r="CZ461" s="455"/>
      <c r="DA461" s="455"/>
      <c r="DB461" s="455"/>
      <c r="DC461" s="455"/>
      <c r="DD461" s="455"/>
      <c r="DE461" s="455"/>
      <c r="DF461" s="455"/>
      <c r="DG461" s="455"/>
      <c r="DH461" s="455"/>
      <c r="DI461" s="455"/>
      <c r="DJ461" s="455"/>
      <c r="DK461" s="455"/>
      <c r="DL461" s="455"/>
      <c r="DM461" s="455"/>
      <c r="DN461" s="455"/>
      <c r="DO461" s="455"/>
      <c r="DP461" s="455"/>
      <c r="DQ461" s="455"/>
      <c r="DR461" s="455"/>
      <c r="DS461" s="455"/>
      <c r="DT461" s="455"/>
      <c r="DU461" s="455"/>
      <c r="DV461" s="455"/>
      <c r="DW461" s="455"/>
      <c r="DX461" s="455"/>
      <c r="DY461" s="455"/>
      <c r="DZ461" s="455"/>
      <c r="EA461" s="455"/>
      <c r="EB461" s="455"/>
      <c r="EC461" s="455"/>
      <c r="ED461" s="455"/>
      <c r="EE461" s="455"/>
      <c r="EF461" s="455"/>
    </row>
    <row r="462" s="463" customFormat="1" ht="30" customHeight="1" spans="1:136">
      <c r="A462" s="576" t="s">
        <v>163</v>
      </c>
      <c r="B462" s="49">
        <v>2025</v>
      </c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 s="455"/>
      <c r="AW462" s="576" t="s">
        <v>163</v>
      </c>
      <c r="AX462" s="49">
        <v>2025</v>
      </c>
      <c r="AY462" s="28"/>
      <c r="AZ462" s="471"/>
      <c r="BA462"/>
      <c r="BB462"/>
      <c r="BC462"/>
      <c r="BD462"/>
      <c r="BE462"/>
      <c r="BF462"/>
      <c r="BG462"/>
      <c r="BH462"/>
      <c r="BI462"/>
      <c r="BJ462"/>
      <c r="BK462" s="455"/>
      <c r="BL462" s="455"/>
      <c r="BM462" s="455"/>
      <c r="BN462" s="455"/>
      <c r="BO462" s="455"/>
      <c r="BP462" s="455"/>
      <c r="BQ462" s="455"/>
      <c r="BR462" s="455"/>
      <c r="BS462" s="455"/>
      <c r="BT462" s="455"/>
      <c r="BU462" s="455"/>
      <c r="BV462" s="455"/>
      <c r="BW462" s="455"/>
      <c r="BX462" s="455"/>
      <c r="BY462" s="455"/>
      <c r="BZ462" s="455"/>
      <c r="CA462" s="455"/>
      <c r="CB462" s="455"/>
      <c r="CC462" s="455"/>
      <c r="CD462" s="455"/>
      <c r="CE462" s="455"/>
      <c r="CF462" s="455"/>
      <c r="CG462" s="455"/>
      <c r="CH462" s="455"/>
      <c r="CI462" s="455"/>
      <c r="CJ462" s="455"/>
      <c r="CK462" s="455"/>
      <c r="CL462" s="455"/>
      <c r="CM462" s="455"/>
      <c r="CN462" s="455"/>
      <c r="CO462" s="455"/>
      <c r="CP462" s="455"/>
      <c r="CQ462" s="455"/>
      <c r="CR462" s="455"/>
      <c r="CS462" s="455"/>
      <c r="CT462" s="455"/>
      <c r="CU462" s="455"/>
      <c r="CV462" s="455"/>
      <c r="CW462" s="455"/>
      <c r="CX462" s="455"/>
      <c r="CY462" s="455"/>
      <c r="CZ462" s="455"/>
      <c r="DA462" s="455"/>
      <c r="DB462" s="455"/>
      <c r="DC462" s="455"/>
      <c r="DD462" s="455"/>
      <c r="DE462" s="455"/>
      <c r="DF462" s="455"/>
      <c r="DG462" s="455"/>
      <c r="DH462" s="455"/>
      <c r="DI462" s="455"/>
      <c r="DJ462" s="455"/>
      <c r="DK462" s="455"/>
      <c r="DL462" s="455"/>
      <c r="DM462" s="455"/>
      <c r="DN462" s="455"/>
      <c r="DO462" s="455"/>
      <c r="DP462" s="455"/>
      <c r="DQ462" s="455"/>
      <c r="DR462" s="455"/>
      <c r="DS462" s="455"/>
      <c r="DT462" s="455"/>
      <c r="DU462" s="455"/>
      <c r="DV462" s="455"/>
      <c r="DW462" s="455"/>
      <c r="DX462" s="455"/>
      <c r="DY462" s="455"/>
      <c r="DZ462" s="455"/>
      <c r="EA462" s="455"/>
      <c r="EB462" s="455"/>
      <c r="EC462" s="455"/>
      <c r="ED462" s="455"/>
      <c r="EE462" s="455"/>
      <c r="EF462" s="455"/>
    </row>
    <row r="463" s="463" customFormat="1" ht="30" customHeight="1" spans="1:136">
      <c r="A463" s="576"/>
      <c r="B463" s="266">
        <v>2026</v>
      </c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>
        <v>0</v>
      </c>
      <c r="R463" s="87">
        <v>0</v>
      </c>
      <c r="S463" s="87">
        <v>0</v>
      </c>
      <c r="T463" s="87">
        <v>0</v>
      </c>
      <c r="U463" s="87">
        <v>0</v>
      </c>
      <c r="V463" s="87">
        <v>0.0696</v>
      </c>
      <c r="W463" s="87">
        <v>0.1102</v>
      </c>
      <c r="X463" s="87">
        <v>0.5254</v>
      </c>
      <c r="Y463" s="87">
        <v>0.7032</v>
      </c>
      <c r="Z463" s="87">
        <v>0.7094</v>
      </c>
      <c r="AA463" s="87">
        <v>0.6838</v>
      </c>
      <c r="AB463" s="87">
        <v>0.689</v>
      </c>
      <c r="AC463" s="87">
        <v>0.8426</v>
      </c>
      <c r="AD463" s="87"/>
      <c r="AE463" s="87"/>
      <c r="AF463" s="87"/>
      <c r="AG463" s="87"/>
      <c r="AH463" s="87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 s="455"/>
      <c r="AW463" s="576"/>
      <c r="AX463" s="266">
        <v>2026</v>
      </c>
      <c r="AY463" s="87">
        <f>BC182/10000</f>
        <v>0.8426</v>
      </c>
      <c r="AZ463" s="471"/>
      <c r="BA463"/>
      <c r="BB463"/>
      <c r="BC463"/>
      <c r="BD463"/>
      <c r="BE463"/>
      <c r="BF463"/>
      <c r="BG463"/>
      <c r="BH463"/>
      <c r="BI463"/>
      <c r="BJ463"/>
      <c r="BK463" s="455"/>
      <c r="BL463" s="455"/>
      <c r="BM463" s="455"/>
      <c r="BN463" s="455"/>
      <c r="BO463" s="455"/>
      <c r="BP463" s="455"/>
      <c r="BQ463" s="455"/>
      <c r="BR463" s="455"/>
      <c r="BS463" s="455"/>
      <c r="BT463" s="455"/>
      <c r="BU463" s="455"/>
      <c r="BV463" s="455"/>
      <c r="BW463" s="455"/>
      <c r="BX463" s="455"/>
      <c r="BY463" s="455"/>
      <c r="BZ463" s="455"/>
      <c r="CA463" s="455"/>
      <c r="CB463" s="455"/>
      <c r="CC463" s="455"/>
      <c r="CD463" s="455"/>
      <c r="CE463" s="455"/>
      <c r="CF463" s="455"/>
      <c r="CG463" s="455"/>
      <c r="CH463" s="455"/>
      <c r="CI463" s="455"/>
      <c r="CJ463" s="455"/>
      <c r="CK463" s="455"/>
      <c r="CL463" s="455"/>
      <c r="CM463" s="455"/>
      <c r="CN463" s="455"/>
      <c r="CO463" s="455"/>
      <c r="CP463" s="455"/>
      <c r="CQ463" s="455"/>
      <c r="CR463" s="455"/>
      <c r="CS463" s="455"/>
      <c r="CT463" s="455"/>
      <c r="CU463" s="455"/>
      <c r="CV463" s="455"/>
      <c r="CW463" s="455"/>
      <c r="CX463" s="455"/>
      <c r="CY463" s="455"/>
      <c r="CZ463" s="455"/>
      <c r="DA463" s="455"/>
      <c r="DB463" s="455"/>
      <c r="DC463" s="455"/>
      <c r="DD463" s="455"/>
      <c r="DE463" s="455"/>
      <c r="DF463" s="455"/>
      <c r="DG463" s="455"/>
      <c r="DH463" s="455"/>
      <c r="DI463" s="455"/>
      <c r="DJ463" s="455"/>
      <c r="DK463" s="455"/>
      <c r="DL463" s="455"/>
      <c r="DM463" s="455"/>
      <c r="DN463" s="455"/>
      <c r="DO463" s="455"/>
      <c r="DP463" s="455"/>
      <c r="DQ463" s="455"/>
      <c r="DR463" s="455"/>
      <c r="DS463" s="455"/>
      <c r="DT463" s="455"/>
      <c r="DU463" s="455"/>
      <c r="DV463" s="455"/>
      <c r="DW463" s="455"/>
      <c r="DX463" s="455"/>
      <c r="DY463" s="455"/>
      <c r="DZ463" s="455"/>
      <c r="EA463" s="455"/>
      <c r="EB463" s="455"/>
      <c r="EC463" s="455"/>
      <c r="ED463" s="455"/>
      <c r="EE463" s="455"/>
      <c r="EF463" s="455"/>
    </row>
    <row r="464" s="463" customFormat="1" ht="30" customHeight="1" spans="1:136">
      <c r="A464" s="576"/>
      <c r="B464" s="273" t="s">
        <v>134</v>
      </c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 s="455"/>
      <c r="AW464" s="576"/>
      <c r="AX464" s="273" t="s">
        <v>134</v>
      </c>
      <c r="AY464" s="28"/>
      <c r="AZ464" s="471"/>
      <c r="BA464"/>
      <c r="BB464"/>
      <c r="BC464"/>
      <c r="BD464"/>
      <c r="BE464"/>
      <c r="BF464"/>
      <c r="BG464"/>
      <c r="BH464"/>
      <c r="BI464"/>
      <c r="BJ464"/>
      <c r="BK464" s="455"/>
      <c r="BL464" s="455"/>
      <c r="BM464" s="455"/>
      <c r="BN464" s="455"/>
      <c r="BO464" s="455"/>
      <c r="BP464" s="455"/>
      <c r="BQ464" s="455"/>
      <c r="BR464" s="455"/>
      <c r="BS464" s="455"/>
      <c r="BT464" s="455"/>
      <c r="BU464" s="455"/>
      <c r="BV464" s="455"/>
      <c r="BW464" s="455"/>
      <c r="BX464" s="455"/>
      <c r="BY464" s="455"/>
      <c r="BZ464" s="455"/>
      <c r="CA464" s="455"/>
      <c r="CB464" s="455"/>
      <c r="CC464" s="455"/>
      <c r="CD464" s="455"/>
      <c r="CE464" s="455"/>
      <c r="CF464" s="455"/>
      <c r="CG464" s="455"/>
      <c r="CH464" s="455"/>
      <c r="CI464" s="455"/>
      <c r="CJ464" s="455"/>
      <c r="CK464" s="455"/>
      <c r="CL464" s="455"/>
      <c r="CM464" s="455"/>
      <c r="CN464" s="455"/>
      <c r="CO464" s="455"/>
      <c r="CP464" s="455"/>
      <c r="CQ464" s="455"/>
      <c r="CR464" s="455"/>
      <c r="CS464" s="455"/>
      <c r="CT464" s="455"/>
      <c r="CU464" s="455"/>
      <c r="CV464" s="455"/>
      <c r="CW464" s="455"/>
      <c r="CX464" s="455"/>
      <c r="CY464" s="455"/>
      <c r="CZ464" s="455"/>
      <c r="DA464" s="455"/>
      <c r="DB464" s="455"/>
      <c r="DC464" s="455"/>
      <c r="DD464" s="455"/>
      <c r="DE464" s="455"/>
      <c r="DF464" s="455"/>
      <c r="DG464" s="455"/>
      <c r="DH464" s="455"/>
      <c r="DI464" s="455"/>
      <c r="DJ464" s="455"/>
      <c r="DK464" s="455"/>
      <c r="DL464" s="455"/>
      <c r="DM464" s="455"/>
      <c r="DN464" s="455"/>
      <c r="DO464" s="455"/>
      <c r="DP464" s="455"/>
      <c r="DQ464" s="455"/>
      <c r="DR464" s="455"/>
      <c r="DS464" s="455"/>
      <c r="DT464" s="455"/>
      <c r="DU464" s="455"/>
      <c r="DV464" s="455"/>
      <c r="DW464" s="455"/>
      <c r="DX464" s="455"/>
      <c r="DY464" s="455"/>
      <c r="DZ464" s="455"/>
      <c r="EA464" s="455"/>
      <c r="EB464" s="455"/>
      <c r="EC464" s="455"/>
      <c r="ED464" s="455"/>
      <c r="EE464" s="455"/>
      <c r="EF464" s="455"/>
    </row>
    <row r="465" s="463" customFormat="1" ht="30" customHeight="1" spans="1:136">
      <c r="A465" s="576" t="s">
        <v>164</v>
      </c>
      <c r="B465" s="49">
        <v>2025</v>
      </c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 s="455"/>
      <c r="AW465" s="576" t="s">
        <v>164</v>
      </c>
      <c r="AX465" s="49">
        <v>2025</v>
      </c>
      <c r="AY465" s="28"/>
      <c r="AZ465" s="471"/>
      <c r="BA465"/>
      <c r="BB465"/>
      <c r="BC465"/>
      <c r="BD465"/>
      <c r="BE465"/>
      <c r="BF465"/>
      <c r="BG465"/>
      <c r="BH465"/>
      <c r="BI465"/>
      <c r="BJ465"/>
      <c r="BK465" s="455"/>
      <c r="BL465" s="455"/>
      <c r="BM465" s="455"/>
      <c r="BN465" s="455"/>
      <c r="BO465" s="455"/>
      <c r="BP465" s="455"/>
      <c r="BQ465" s="455"/>
      <c r="BR465" s="455"/>
      <c r="BS465" s="455"/>
      <c r="BT465" s="455"/>
      <c r="BU465" s="455"/>
      <c r="BV465" s="455"/>
      <c r="BW465" s="455"/>
      <c r="BX465" s="455"/>
      <c r="BY465" s="455"/>
      <c r="BZ465" s="455"/>
      <c r="CA465" s="455"/>
      <c r="CB465" s="455"/>
      <c r="CC465" s="455"/>
      <c r="CD465" s="455"/>
      <c r="CE465" s="455"/>
      <c r="CF465" s="455"/>
      <c r="CG465" s="455"/>
      <c r="CH465" s="455"/>
      <c r="CI465" s="455"/>
      <c r="CJ465" s="455"/>
      <c r="CK465" s="455"/>
      <c r="CL465" s="455"/>
      <c r="CM465" s="455"/>
      <c r="CN465" s="455"/>
      <c r="CO465" s="455"/>
      <c r="CP465" s="455"/>
      <c r="CQ465" s="455"/>
      <c r="CR465" s="455"/>
      <c r="CS465" s="455"/>
      <c r="CT465" s="455"/>
      <c r="CU465" s="455"/>
      <c r="CV465" s="455"/>
      <c r="CW465" s="455"/>
      <c r="CX465" s="455"/>
      <c r="CY465" s="455"/>
      <c r="CZ465" s="455"/>
      <c r="DA465" s="455"/>
      <c r="DB465" s="455"/>
      <c r="DC465" s="455"/>
      <c r="DD465" s="455"/>
      <c r="DE465" s="455"/>
      <c r="DF465" s="455"/>
      <c r="DG465" s="455"/>
      <c r="DH465" s="455"/>
      <c r="DI465" s="455"/>
      <c r="DJ465" s="455"/>
      <c r="DK465" s="455"/>
      <c r="DL465" s="455"/>
      <c r="DM465" s="455"/>
      <c r="DN465" s="455"/>
      <c r="DO465" s="455"/>
      <c r="DP465" s="455"/>
      <c r="DQ465" s="455"/>
      <c r="DR465" s="455"/>
      <c r="DS465" s="455"/>
      <c r="DT465" s="455"/>
      <c r="DU465" s="455"/>
      <c r="DV465" s="455"/>
      <c r="DW465" s="455"/>
      <c r="DX465" s="455"/>
      <c r="DY465" s="455"/>
      <c r="DZ465" s="455"/>
      <c r="EA465" s="455"/>
      <c r="EB465" s="455"/>
      <c r="EC465" s="455"/>
      <c r="ED465" s="455"/>
      <c r="EE465" s="455"/>
      <c r="EF465" s="455"/>
    </row>
    <row r="466" s="463" customFormat="1" ht="30" customHeight="1" spans="1:136">
      <c r="A466" s="576"/>
      <c r="B466" s="266">
        <v>2026</v>
      </c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>
        <v>0</v>
      </c>
      <c r="R466" s="28">
        <v>1995</v>
      </c>
      <c r="S466" s="28" t="s">
        <v>165</v>
      </c>
      <c r="T466" s="28" t="s">
        <v>166</v>
      </c>
      <c r="U466" s="28" t="s">
        <v>167</v>
      </c>
      <c r="V466" s="28">
        <v>851</v>
      </c>
      <c r="W466" s="28">
        <v>916</v>
      </c>
      <c r="X466" s="28">
        <v>837</v>
      </c>
      <c r="Y466" s="28">
        <v>1548</v>
      </c>
      <c r="Z466" s="28">
        <v>2895</v>
      </c>
      <c r="AA466" s="28">
        <v>2191</v>
      </c>
      <c r="AB466" s="28">
        <v>2041</v>
      </c>
      <c r="AC466" s="28">
        <v>2924</v>
      </c>
      <c r="AD466" s="28"/>
      <c r="AE466" s="28"/>
      <c r="AF466" s="28"/>
      <c r="AG466" s="28"/>
      <c r="AH466" s="28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 s="455"/>
      <c r="AW466" s="576"/>
      <c r="AX466" s="266">
        <v>2026</v>
      </c>
      <c r="AY466" s="28">
        <f>BI181</f>
        <v>2924</v>
      </c>
      <c r="AZ466" s="471"/>
      <c r="BA466"/>
      <c r="BB466"/>
      <c r="BC466"/>
      <c r="BD466"/>
      <c r="BE466"/>
      <c r="BF466"/>
      <c r="BG466"/>
      <c r="BH466"/>
      <c r="BI466"/>
      <c r="BJ466"/>
      <c r="BK466" s="455"/>
      <c r="BL466" s="455"/>
      <c r="BM466" s="455"/>
      <c r="BN466" s="455"/>
      <c r="BO466" s="455"/>
      <c r="BP466" s="455"/>
      <c r="BQ466" s="455"/>
      <c r="BR466" s="455"/>
      <c r="BS466" s="455"/>
      <c r="BT466" s="455"/>
      <c r="BU466" s="455"/>
      <c r="BV466" s="455"/>
      <c r="BW466" s="455"/>
      <c r="BX466" s="455"/>
      <c r="BY466" s="455"/>
      <c r="BZ466" s="455"/>
      <c r="CA466" s="455"/>
      <c r="CB466" s="455"/>
      <c r="CC466" s="455"/>
      <c r="CD466" s="455"/>
      <c r="CE466" s="455"/>
      <c r="CF466" s="455"/>
      <c r="CG466" s="455"/>
      <c r="CH466" s="455"/>
      <c r="CI466" s="455"/>
      <c r="CJ466" s="455"/>
      <c r="CK466" s="455"/>
      <c r="CL466" s="455"/>
      <c r="CM466" s="455"/>
      <c r="CN466" s="455"/>
      <c r="CO466" s="455"/>
      <c r="CP466" s="455"/>
      <c r="CQ466" s="455"/>
      <c r="CR466" s="455"/>
      <c r="CS466" s="455"/>
      <c r="CT466" s="455"/>
      <c r="CU466" s="455"/>
      <c r="CV466" s="455"/>
      <c r="CW466" s="455"/>
      <c r="CX466" s="455"/>
      <c r="CY466" s="455"/>
      <c r="CZ466" s="455"/>
      <c r="DA466" s="455"/>
      <c r="DB466" s="455"/>
      <c r="DC466" s="455"/>
      <c r="DD466" s="455"/>
      <c r="DE466" s="455"/>
      <c r="DF466" s="455"/>
      <c r="DG466" s="455"/>
      <c r="DH466" s="455"/>
      <c r="DI466" s="455"/>
      <c r="DJ466" s="455"/>
      <c r="DK466" s="455"/>
      <c r="DL466" s="455"/>
      <c r="DM466" s="455"/>
      <c r="DN466" s="455"/>
      <c r="DO466" s="455"/>
      <c r="DP466" s="455"/>
      <c r="DQ466" s="455"/>
      <c r="DR466" s="455"/>
      <c r="DS466" s="455"/>
      <c r="DT466" s="455"/>
      <c r="DU466" s="455"/>
      <c r="DV466" s="455"/>
      <c r="DW466" s="455"/>
      <c r="DX466" s="455"/>
      <c r="DY466" s="455"/>
      <c r="DZ466" s="455"/>
      <c r="EA466" s="455"/>
      <c r="EB466" s="455"/>
      <c r="EC466" s="455"/>
      <c r="ED466" s="455"/>
      <c r="EE466" s="455"/>
      <c r="EF466" s="455"/>
    </row>
    <row r="467" s="463" customFormat="1" ht="30" customHeight="1" spans="1:136">
      <c r="A467" s="574"/>
      <c r="B467" s="273" t="s">
        <v>134</v>
      </c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 s="455"/>
      <c r="AW467" s="574"/>
      <c r="AX467" s="273" t="s">
        <v>134</v>
      </c>
      <c r="AY467" s="28"/>
      <c r="AZ467" s="471"/>
      <c r="BA467"/>
      <c r="BB467"/>
      <c r="BC467"/>
      <c r="BD467"/>
      <c r="BE467"/>
      <c r="BF467"/>
      <c r="BG467"/>
      <c r="BH467"/>
      <c r="BI467"/>
      <c r="BJ467"/>
      <c r="BK467" s="455"/>
      <c r="BL467" s="455"/>
      <c r="BM467" s="455"/>
      <c r="BN467" s="455"/>
      <c r="BO467" s="455"/>
      <c r="BP467" s="455"/>
      <c r="BQ467" s="455"/>
      <c r="BR467" s="455"/>
      <c r="BS467" s="455"/>
      <c r="BT467" s="455"/>
      <c r="BU467" s="455"/>
      <c r="BV467" s="455"/>
      <c r="BW467" s="455"/>
      <c r="BX467" s="455"/>
      <c r="BY467" s="455"/>
      <c r="BZ467" s="455"/>
      <c r="CA467" s="455"/>
      <c r="CB467" s="455"/>
      <c r="CC467" s="455"/>
      <c r="CD467" s="455"/>
      <c r="CE467" s="455"/>
      <c r="CF467" s="455"/>
      <c r="CG467" s="455"/>
      <c r="CH467" s="455"/>
      <c r="CI467" s="455"/>
      <c r="CJ467" s="455"/>
      <c r="CK467" s="455"/>
      <c r="CL467" s="455"/>
      <c r="CM467" s="455"/>
      <c r="CN467" s="455"/>
      <c r="CO467" s="455"/>
      <c r="CP467" s="455"/>
      <c r="CQ467" s="455"/>
      <c r="CR467" s="455"/>
      <c r="CS467" s="455"/>
      <c r="CT467" s="455"/>
      <c r="CU467" s="455"/>
      <c r="CV467" s="455"/>
      <c r="CW467" s="455"/>
      <c r="CX467" s="455"/>
      <c r="CY467" s="455"/>
      <c r="CZ467" s="455"/>
      <c r="DA467" s="455"/>
      <c r="DB467" s="455"/>
      <c r="DC467" s="455"/>
      <c r="DD467" s="455"/>
      <c r="DE467" s="455"/>
      <c r="DF467" s="455"/>
      <c r="DG467" s="455"/>
      <c r="DH467" s="455"/>
      <c r="DI467" s="455"/>
      <c r="DJ467" s="455"/>
      <c r="DK467" s="455"/>
      <c r="DL467" s="455"/>
      <c r="DM467" s="455"/>
      <c r="DN467" s="455"/>
      <c r="DO467" s="455"/>
      <c r="DP467" s="455"/>
      <c r="DQ467" s="455"/>
      <c r="DR467" s="455"/>
      <c r="DS467" s="455"/>
      <c r="DT467" s="455"/>
      <c r="DU467" s="455"/>
      <c r="DV467" s="455"/>
      <c r="DW467" s="455"/>
      <c r="DX467" s="455"/>
      <c r="DY467" s="455"/>
      <c r="DZ467" s="455"/>
      <c r="EA467" s="455"/>
      <c r="EB467" s="455"/>
      <c r="EC467" s="455"/>
      <c r="ED467" s="455"/>
      <c r="EE467" s="455"/>
      <c r="EF467" s="455"/>
    </row>
    <row r="468" s="463" customFormat="1" ht="30" customHeight="1" spans="1:136">
      <c r="A468" s="574" t="s">
        <v>168</v>
      </c>
      <c r="B468" s="49">
        <v>2025</v>
      </c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 s="455"/>
      <c r="AW468" s="574" t="s">
        <v>168</v>
      </c>
      <c r="AX468" s="49">
        <v>2025</v>
      </c>
      <c r="AY468" s="28"/>
      <c r="AZ468" s="471"/>
      <c r="BA468"/>
      <c r="BB468"/>
      <c r="BC468"/>
      <c r="BD468"/>
      <c r="BE468"/>
      <c r="BF468"/>
      <c r="BG468"/>
      <c r="BH468"/>
      <c r="BI468"/>
      <c r="BJ468"/>
      <c r="BK468" s="455"/>
      <c r="BL468" s="455"/>
      <c r="BM468" s="455"/>
      <c r="BN468" s="455"/>
      <c r="BO468" s="455"/>
      <c r="BP468" s="455"/>
      <c r="BQ468" s="455"/>
      <c r="BR468" s="455"/>
      <c r="BS468" s="455"/>
      <c r="BT468" s="455"/>
      <c r="BU468" s="455"/>
      <c r="BV468" s="455"/>
      <c r="BW468" s="455"/>
      <c r="BX468" s="455"/>
      <c r="BY468" s="455"/>
      <c r="BZ468" s="455"/>
      <c r="CA468" s="455"/>
      <c r="CB468" s="455"/>
      <c r="CC468" s="455"/>
      <c r="CD468" s="455"/>
      <c r="CE468" s="455"/>
      <c r="CF468" s="455"/>
      <c r="CG468" s="455"/>
      <c r="CH468" s="455"/>
      <c r="CI468" s="455"/>
      <c r="CJ468" s="455"/>
      <c r="CK468" s="455"/>
      <c r="CL468" s="455"/>
      <c r="CM468" s="455"/>
      <c r="CN468" s="455"/>
      <c r="CO468" s="455"/>
      <c r="CP468" s="455"/>
      <c r="CQ468" s="455"/>
      <c r="CR468" s="455"/>
      <c r="CS468" s="455"/>
      <c r="CT468" s="455"/>
      <c r="CU468" s="455"/>
      <c r="CV468" s="455"/>
      <c r="CW468" s="455"/>
      <c r="CX468" s="455"/>
      <c r="CY468" s="455"/>
      <c r="CZ468" s="455"/>
      <c r="DA468" s="455"/>
      <c r="DB468" s="455"/>
      <c r="DC468" s="455"/>
      <c r="DD468" s="455"/>
      <c r="DE468" s="455"/>
      <c r="DF468" s="455"/>
      <c r="DG468" s="455"/>
      <c r="DH468" s="455"/>
      <c r="DI468" s="455"/>
      <c r="DJ468" s="455"/>
      <c r="DK468" s="455"/>
      <c r="DL468" s="455"/>
      <c r="DM468" s="455"/>
      <c r="DN468" s="455"/>
      <c r="DO468" s="455"/>
      <c r="DP468" s="455"/>
      <c r="DQ468" s="455"/>
      <c r="DR468" s="455"/>
      <c r="DS468" s="455"/>
      <c r="DT468" s="455"/>
      <c r="DU468" s="455"/>
      <c r="DV468" s="455"/>
      <c r="DW468" s="455"/>
      <c r="DX468" s="455"/>
      <c r="DY468" s="455"/>
      <c r="DZ468" s="455"/>
      <c r="EA468" s="455"/>
      <c r="EB468" s="455"/>
      <c r="EC468" s="455"/>
      <c r="ED468" s="455"/>
      <c r="EE468" s="455"/>
      <c r="EF468" s="455"/>
    </row>
    <row r="469" s="463" customFormat="1" ht="30" customHeight="1" spans="1:136">
      <c r="A469" s="594"/>
      <c r="B469" s="266">
        <v>2026</v>
      </c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>
        <v>0</v>
      </c>
      <c r="R469" s="28">
        <v>0</v>
      </c>
      <c r="S469" s="28">
        <v>0</v>
      </c>
      <c r="T469" s="28">
        <v>0</v>
      </c>
      <c r="U469" s="28">
        <v>0</v>
      </c>
      <c r="V469" s="28">
        <v>0</v>
      </c>
      <c r="W469" s="28">
        <v>0</v>
      </c>
      <c r="X469" s="28">
        <v>0</v>
      </c>
      <c r="Y469" s="28">
        <v>0</v>
      </c>
      <c r="Z469" s="28">
        <v>0</v>
      </c>
      <c r="AA469" s="28">
        <v>0</v>
      </c>
      <c r="AB469" s="28">
        <v>0</v>
      </c>
      <c r="AC469" s="28">
        <v>0</v>
      </c>
      <c r="AD469" s="28"/>
      <c r="AE469" s="28"/>
      <c r="AF469" s="28"/>
      <c r="AG469" s="28"/>
      <c r="AH469" s="28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 s="455"/>
      <c r="AW469" s="594"/>
      <c r="AX469" s="266">
        <v>2026</v>
      </c>
      <c r="AY469" s="28">
        <f>BC181</f>
        <v>0</v>
      </c>
      <c r="AZ469" s="471"/>
      <c r="BA469"/>
      <c r="BB469"/>
      <c r="BC469"/>
      <c r="BD469"/>
      <c r="BE469"/>
      <c r="BF469"/>
      <c r="BG469"/>
      <c r="BH469"/>
      <c r="BI469"/>
      <c r="BJ469"/>
      <c r="BK469" s="455"/>
      <c r="BL469" s="455"/>
      <c r="BM469" s="455"/>
      <c r="BN469" s="455"/>
      <c r="BO469" s="455"/>
      <c r="BP469" s="455"/>
      <c r="BQ469" s="455"/>
      <c r="BR469" s="455"/>
      <c r="BS469" s="455"/>
      <c r="BT469" s="455"/>
      <c r="BU469" s="455"/>
      <c r="BV469" s="455"/>
      <c r="BW469" s="455"/>
      <c r="BX469" s="455"/>
      <c r="BY469" s="455"/>
      <c r="BZ469" s="455"/>
      <c r="CA469" s="455"/>
      <c r="CB469" s="455"/>
      <c r="CC469" s="455"/>
      <c r="CD469" s="455"/>
      <c r="CE469" s="455"/>
      <c r="CF469" s="455"/>
      <c r="CG469" s="455"/>
      <c r="CH469" s="455"/>
      <c r="CI469" s="455"/>
      <c r="CJ469" s="455"/>
      <c r="CK469" s="455"/>
      <c r="CL469" s="455"/>
      <c r="CM469" s="455"/>
      <c r="CN469" s="455"/>
      <c r="CO469" s="455"/>
      <c r="CP469" s="455"/>
      <c r="CQ469" s="455"/>
      <c r="CR469" s="455"/>
      <c r="CS469" s="455"/>
      <c r="CT469" s="455"/>
      <c r="CU469" s="455"/>
      <c r="CV469" s="455"/>
      <c r="CW469" s="455"/>
      <c r="CX469" s="455"/>
      <c r="CY469" s="455"/>
      <c r="CZ469" s="455"/>
      <c r="DA469" s="455"/>
      <c r="DB469" s="455"/>
      <c r="DC469" s="455"/>
      <c r="DD469" s="455"/>
      <c r="DE469" s="455"/>
      <c r="DF469" s="455"/>
      <c r="DG469" s="455"/>
      <c r="DH469" s="455"/>
      <c r="DI469" s="455"/>
      <c r="DJ469" s="455"/>
      <c r="DK469" s="455"/>
      <c r="DL469" s="455"/>
      <c r="DM469" s="455"/>
      <c r="DN469" s="455"/>
      <c r="DO469" s="455"/>
      <c r="DP469" s="455"/>
      <c r="DQ469" s="455"/>
      <c r="DR469" s="455"/>
      <c r="DS469" s="455"/>
      <c r="DT469" s="455"/>
      <c r="DU469" s="455"/>
      <c r="DV469" s="455"/>
      <c r="DW469" s="455"/>
      <c r="DX469" s="455"/>
      <c r="DY469" s="455"/>
      <c r="DZ469" s="455"/>
      <c r="EA469" s="455"/>
      <c r="EB469" s="455"/>
      <c r="EC469" s="455"/>
      <c r="ED469" s="455"/>
      <c r="EE469" s="455"/>
      <c r="EF469" s="455"/>
    </row>
    <row r="470" s="463" customFormat="1" ht="30" customHeight="1" spans="1:136">
      <c r="A470" s="595"/>
      <c r="B470" s="273" t="s">
        <v>134</v>
      </c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 s="455"/>
      <c r="AW470" s="595"/>
      <c r="AX470" s="273" t="s">
        <v>134</v>
      </c>
      <c r="AY470" s="28"/>
      <c r="AZ470" s="471"/>
      <c r="BA470"/>
      <c r="BB470"/>
      <c r="BC470"/>
      <c r="BD470"/>
      <c r="BE470"/>
      <c r="BF470"/>
      <c r="BG470"/>
      <c r="BH470"/>
      <c r="BI470"/>
      <c r="BJ470"/>
      <c r="BK470" s="455"/>
      <c r="BL470" s="455"/>
      <c r="BM470" s="455"/>
      <c r="BN470" s="455"/>
      <c r="BO470" s="455"/>
      <c r="BP470" s="455"/>
      <c r="BQ470" s="455"/>
      <c r="BR470" s="455"/>
      <c r="BS470" s="455"/>
      <c r="BT470" s="455"/>
      <c r="BU470" s="455"/>
      <c r="BV470" s="455"/>
      <c r="BW470" s="455"/>
      <c r="BX470" s="455"/>
      <c r="BY470" s="455"/>
      <c r="BZ470" s="455"/>
      <c r="CA470" s="455"/>
      <c r="CB470" s="455"/>
      <c r="CC470" s="455"/>
      <c r="CD470" s="455"/>
      <c r="CE470" s="455"/>
      <c r="CF470" s="455"/>
      <c r="CG470" s="455"/>
      <c r="CH470" s="455"/>
      <c r="CI470" s="455"/>
      <c r="CJ470" s="455"/>
      <c r="CK470" s="455"/>
      <c r="CL470" s="455"/>
      <c r="CM470" s="455"/>
      <c r="CN470" s="455"/>
      <c r="CO470" s="455"/>
      <c r="CP470" s="455"/>
      <c r="CQ470" s="455"/>
      <c r="CR470" s="455"/>
      <c r="CS470" s="455"/>
      <c r="CT470" s="455"/>
      <c r="CU470" s="455"/>
      <c r="CV470" s="455"/>
      <c r="CW470" s="455"/>
      <c r="CX470" s="455"/>
      <c r="CY470" s="455"/>
      <c r="CZ470" s="455"/>
      <c r="DA470" s="455"/>
      <c r="DB470" s="455"/>
      <c r="DC470" s="455"/>
      <c r="DD470" s="455"/>
      <c r="DE470" s="455"/>
      <c r="DF470" s="455"/>
      <c r="DG470" s="455"/>
      <c r="DH470" s="455"/>
      <c r="DI470" s="455"/>
      <c r="DJ470" s="455"/>
      <c r="DK470" s="455"/>
      <c r="DL470" s="455"/>
      <c r="DM470" s="455"/>
      <c r="DN470" s="455"/>
      <c r="DO470" s="455"/>
      <c r="DP470" s="455"/>
      <c r="DQ470" s="455"/>
      <c r="DR470" s="455"/>
      <c r="DS470" s="455"/>
      <c r="DT470" s="455"/>
      <c r="DU470" s="455"/>
      <c r="DV470" s="455"/>
      <c r="DW470" s="455"/>
      <c r="DX470" s="455"/>
      <c r="DY470" s="455"/>
      <c r="DZ470" s="455"/>
      <c r="EA470" s="455"/>
      <c r="EB470" s="455"/>
      <c r="EC470" s="455"/>
      <c r="ED470" s="455"/>
      <c r="EE470" s="455"/>
      <c r="EF470" s="455"/>
    </row>
    <row r="471" s="463" customFormat="1" ht="30" customHeight="1" spans="1:136">
      <c r="A471" s="594" t="s">
        <v>169</v>
      </c>
      <c r="B471" s="49">
        <v>2025</v>
      </c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 s="455"/>
      <c r="AW471" s="594" t="s">
        <v>169</v>
      </c>
      <c r="AX471" s="49">
        <v>2025</v>
      </c>
      <c r="AY471" s="28"/>
      <c r="AZ471" s="471"/>
      <c r="BA471"/>
      <c r="BB471"/>
      <c r="BC471"/>
      <c r="BD471"/>
      <c r="BE471"/>
      <c r="BF471"/>
      <c r="BG471"/>
      <c r="BH471"/>
      <c r="BI471"/>
      <c r="BJ471"/>
      <c r="BK471" s="455"/>
      <c r="BL471" s="455"/>
      <c r="BM471" s="455"/>
      <c r="BN471" s="455"/>
      <c r="BO471" s="455"/>
      <c r="BP471" s="455"/>
      <c r="BQ471" s="455"/>
      <c r="BR471" s="455"/>
      <c r="BS471" s="455"/>
      <c r="BT471" s="455"/>
      <c r="BU471" s="455"/>
      <c r="BV471" s="455"/>
      <c r="BW471" s="455"/>
      <c r="BX471" s="455"/>
      <c r="BY471" s="455"/>
      <c r="BZ471" s="455"/>
      <c r="CA471" s="455"/>
      <c r="CB471" s="455"/>
      <c r="CC471" s="455"/>
      <c r="CD471" s="455"/>
      <c r="CE471" s="455"/>
      <c r="CF471" s="455"/>
      <c r="CG471" s="455"/>
      <c r="CH471" s="455"/>
      <c r="CI471" s="455"/>
      <c r="CJ471" s="455"/>
      <c r="CK471" s="455"/>
      <c r="CL471" s="455"/>
      <c r="CM471" s="455"/>
      <c r="CN471" s="455"/>
      <c r="CO471" s="455"/>
      <c r="CP471" s="455"/>
      <c r="CQ471" s="455"/>
      <c r="CR471" s="455"/>
      <c r="CS471" s="455"/>
      <c r="CT471" s="455"/>
      <c r="CU471" s="455"/>
      <c r="CV471" s="455"/>
      <c r="CW471" s="455"/>
      <c r="CX471" s="455"/>
      <c r="CY471" s="455"/>
      <c r="CZ471" s="455"/>
      <c r="DA471" s="455"/>
      <c r="DB471" s="455"/>
      <c r="DC471" s="455"/>
      <c r="DD471" s="455"/>
      <c r="DE471" s="455"/>
      <c r="DF471" s="455"/>
      <c r="DG471" s="455"/>
      <c r="DH471" s="455"/>
      <c r="DI471" s="455"/>
      <c r="DJ471" s="455"/>
      <c r="DK471" s="455"/>
      <c r="DL471" s="455"/>
      <c r="DM471" s="455"/>
      <c r="DN471" s="455"/>
      <c r="DO471" s="455"/>
      <c r="DP471" s="455"/>
      <c r="DQ471" s="455"/>
      <c r="DR471" s="455"/>
      <c r="DS471" s="455"/>
      <c r="DT471" s="455"/>
      <c r="DU471" s="455"/>
      <c r="DV471" s="455"/>
      <c r="DW471" s="455"/>
      <c r="DX471" s="455"/>
      <c r="DY471" s="455"/>
      <c r="DZ471" s="455"/>
      <c r="EA471" s="455"/>
      <c r="EB471" s="455"/>
      <c r="EC471" s="455"/>
      <c r="ED471" s="455"/>
      <c r="EE471" s="455"/>
      <c r="EF471" s="455"/>
    </row>
    <row r="472" s="463" customFormat="1" ht="30" customHeight="1" spans="1:136">
      <c r="A472" s="594"/>
      <c r="B472" s="266">
        <v>2026</v>
      </c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>
        <v>0</v>
      </c>
      <c r="R472" s="28">
        <v>0</v>
      </c>
      <c r="S472" s="28">
        <v>0</v>
      </c>
      <c r="T472" s="28">
        <v>0</v>
      </c>
      <c r="U472" s="28">
        <v>0</v>
      </c>
      <c r="V472" s="28">
        <v>0</v>
      </c>
      <c r="W472" s="28">
        <v>0</v>
      </c>
      <c r="X472" s="28">
        <v>0</v>
      </c>
      <c r="Y472" s="28">
        <v>0</v>
      </c>
      <c r="Z472" s="28">
        <v>0</v>
      </c>
      <c r="AA472" s="28">
        <v>0</v>
      </c>
      <c r="AB472" s="28">
        <v>0</v>
      </c>
      <c r="AC472" s="28">
        <v>0</v>
      </c>
      <c r="AD472" s="28"/>
      <c r="AE472" s="28"/>
      <c r="AF472" s="28"/>
      <c r="AG472" s="28"/>
      <c r="AH472" s="28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 s="455"/>
      <c r="AW472" s="594"/>
      <c r="AX472" s="266">
        <v>2026</v>
      </c>
      <c r="AY472" s="28">
        <f>BF182</f>
        <v>0</v>
      </c>
      <c r="AZ472" s="471"/>
      <c r="BA472"/>
      <c r="BB472"/>
      <c r="BC472"/>
      <c r="BD472"/>
      <c r="BE472"/>
      <c r="BF472"/>
      <c r="BG472"/>
      <c r="BH472"/>
      <c r="BI472"/>
      <c r="BJ472"/>
      <c r="BK472" s="455"/>
      <c r="BL472" s="455"/>
      <c r="BM472" s="455"/>
      <c r="BN472" s="455"/>
      <c r="BO472" s="455"/>
      <c r="BP472" s="455"/>
      <c r="BQ472" s="455"/>
      <c r="BR472" s="455"/>
      <c r="BS472" s="455"/>
      <c r="BT472" s="455"/>
      <c r="BU472" s="455"/>
      <c r="BV472" s="455"/>
      <c r="BW472" s="455"/>
      <c r="BX472" s="455"/>
      <c r="BY472" s="455"/>
      <c r="BZ472" s="455"/>
      <c r="CA472" s="455"/>
      <c r="CB472" s="455"/>
      <c r="CC472" s="455"/>
      <c r="CD472" s="455"/>
      <c r="CE472" s="455"/>
      <c r="CF472" s="455"/>
      <c r="CG472" s="455"/>
      <c r="CH472" s="455"/>
      <c r="CI472" s="455"/>
      <c r="CJ472" s="455"/>
      <c r="CK472" s="455"/>
      <c r="CL472" s="455"/>
      <c r="CM472" s="455"/>
      <c r="CN472" s="455"/>
      <c r="CO472" s="455"/>
      <c r="CP472" s="455"/>
      <c r="CQ472" s="455"/>
      <c r="CR472" s="455"/>
      <c r="CS472" s="455"/>
      <c r="CT472" s="455"/>
      <c r="CU472" s="455"/>
      <c r="CV472" s="455"/>
      <c r="CW472" s="455"/>
      <c r="CX472" s="455"/>
      <c r="CY472" s="455"/>
      <c r="CZ472" s="455"/>
      <c r="DA472" s="455"/>
      <c r="DB472" s="455"/>
      <c r="DC472" s="455"/>
      <c r="DD472" s="455"/>
      <c r="DE472" s="455"/>
      <c r="DF472" s="455"/>
      <c r="DG472" s="455"/>
      <c r="DH472" s="455"/>
      <c r="DI472" s="455"/>
      <c r="DJ472" s="455"/>
      <c r="DK472" s="455"/>
      <c r="DL472" s="455"/>
      <c r="DM472" s="455"/>
      <c r="DN472" s="455"/>
      <c r="DO472" s="455"/>
      <c r="DP472" s="455"/>
      <c r="DQ472" s="455"/>
      <c r="DR472" s="455"/>
      <c r="DS472" s="455"/>
      <c r="DT472" s="455"/>
      <c r="DU472" s="455"/>
      <c r="DV472" s="455"/>
      <c r="DW472" s="455"/>
      <c r="DX472" s="455"/>
      <c r="DY472" s="455"/>
      <c r="DZ472" s="455"/>
      <c r="EA472" s="455"/>
      <c r="EB472" s="455"/>
      <c r="EC472" s="455"/>
      <c r="ED472" s="455"/>
      <c r="EE472" s="455"/>
      <c r="EF472" s="455"/>
    </row>
    <row r="473" s="463" customFormat="1" ht="30" customHeight="1" spans="1:136">
      <c r="A473" s="594"/>
      <c r="B473" s="273" t="s">
        <v>134</v>
      </c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 s="455"/>
      <c r="AW473" s="594"/>
      <c r="AX473" s="273" t="s">
        <v>134</v>
      </c>
      <c r="AY473" s="28"/>
      <c r="AZ473" s="471"/>
      <c r="BA473"/>
      <c r="BB473"/>
      <c r="BC473"/>
      <c r="BD473"/>
      <c r="BE473"/>
      <c r="BF473"/>
      <c r="BG473"/>
      <c r="BH473"/>
      <c r="BI473"/>
      <c r="BJ473"/>
      <c r="BK473" s="455"/>
      <c r="BL473" s="455"/>
      <c r="BM473" s="455"/>
      <c r="BN473" s="455"/>
      <c r="BO473" s="455"/>
      <c r="BP473" s="455"/>
      <c r="BQ473" s="455"/>
      <c r="BR473" s="455"/>
      <c r="BS473" s="455"/>
      <c r="BT473" s="455"/>
      <c r="BU473" s="455"/>
      <c r="BV473" s="455"/>
      <c r="BW473" s="455"/>
      <c r="BX473" s="455"/>
      <c r="BY473" s="455"/>
      <c r="BZ473" s="455"/>
      <c r="CA473" s="455"/>
      <c r="CB473" s="455"/>
      <c r="CC473" s="455"/>
      <c r="CD473" s="455"/>
      <c r="CE473" s="455"/>
      <c r="CF473" s="455"/>
      <c r="CG473" s="455"/>
      <c r="CH473" s="455"/>
      <c r="CI473" s="455"/>
      <c r="CJ473" s="455"/>
      <c r="CK473" s="455"/>
      <c r="CL473" s="455"/>
      <c r="CM473" s="455"/>
      <c r="CN473" s="455"/>
      <c r="CO473" s="455"/>
      <c r="CP473" s="455"/>
      <c r="CQ473" s="455"/>
      <c r="CR473" s="455"/>
      <c r="CS473" s="455"/>
      <c r="CT473" s="455"/>
      <c r="CU473" s="455"/>
      <c r="CV473" s="455"/>
      <c r="CW473" s="455"/>
      <c r="CX473" s="455"/>
      <c r="CY473" s="455"/>
      <c r="CZ473" s="455"/>
      <c r="DA473" s="455"/>
      <c r="DB473" s="455"/>
      <c r="DC473" s="455"/>
      <c r="DD473" s="455"/>
      <c r="DE473" s="455"/>
      <c r="DF473" s="455"/>
      <c r="DG473" s="455"/>
      <c r="DH473" s="455"/>
      <c r="DI473" s="455"/>
      <c r="DJ473" s="455"/>
      <c r="DK473" s="455"/>
      <c r="DL473" s="455"/>
      <c r="DM473" s="455"/>
      <c r="DN473" s="455"/>
      <c r="DO473" s="455"/>
      <c r="DP473" s="455"/>
      <c r="DQ473" s="455"/>
      <c r="DR473" s="455"/>
      <c r="DS473" s="455"/>
      <c r="DT473" s="455"/>
      <c r="DU473" s="455"/>
      <c r="DV473" s="455"/>
      <c r="DW473" s="455"/>
      <c r="DX473" s="455"/>
      <c r="DY473" s="455"/>
      <c r="DZ473" s="455"/>
      <c r="EA473" s="455"/>
      <c r="EB473" s="455"/>
      <c r="EC473" s="455"/>
      <c r="ED473" s="455"/>
      <c r="EE473" s="455"/>
      <c r="EF473" s="455"/>
    </row>
    <row r="474" s="457" customFormat="1" ht="30" customHeight="1" spans="1:136">
      <c r="A474" s="590" t="s">
        <v>88</v>
      </c>
      <c r="B474" s="302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 s="455"/>
      <c r="AW474" s="590" t="s">
        <v>88</v>
      </c>
      <c r="AX474" s="302"/>
      <c r="AY474" s="28"/>
      <c r="AZ474" s="471"/>
      <c r="BA474"/>
      <c r="BB474"/>
      <c r="BC474"/>
      <c r="BD474"/>
      <c r="BE474"/>
      <c r="BF474"/>
      <c r="BG474"/>
      <c r="BH474"/>
      <c r="BI474"/>
      <c r="BJ474"/>
      <c r="BK474" s="455"/>
      <c r="BL474" s="455"/>
      <c r="BM474" s="455"/>
      <c r="BN474" s="455"/>
      <c r="BO474" s="455"/>
      <c r="BP474" s="455"/>
      <c r="BQ474" s="455"/>
      <c r="BR474" s="455"/>
      <c r="BS474" s="455"/>
      <c r="BT474" s="455"/>
      <c r="BU474" s="455"/>
      <c r="BV474" s="455"/>
      <c r="BW474" s="455"/>
      <c r="BX474" s="455"/>
      <c r="BY474" s="455"/>
      <c r="BZ474" s="455"/>
      <c r="CA474" s="455"/>
      <c r="CB474" s="455"/>
      <c r="CC474" s="455"/>
      <c r="CD474" s="455"/>
      <c r="CE474" s="455"/>
      <c r="CF474" s="455"/>
      <c r="CG474" s="455"/>
      <c r="CH474" s="455"/>
      <c r="CI474" s="455"/>
      <c r="CJ474" s="455"/>
      <c r="CK474" s="455"/>
      <c r="CL474" s="455"/>
      <c r="CM474" s="455"/>
      <c r="CN474" s="455"/>
      <c r="CO474" s="455"/>
      <c r="CP474" s="455"/>
      <c r="CQ474" s="455"/>
      <c r="CR474" s="455"/>
      <c r="CS474" s="455"/>
      <c r="CT474" s="455"/>
      <c r="CU474" s="455"/>
      <c r="CV474" s="455"/>
      <c r="CW474" s="455"/>
      <c r="CX474" s="455"/>
      <c r="CY474" s="455"/>
      <c r="CZ474" s="455"/>
      <c r="DA474" s="455"/>
      <c r="DB474" s="455"/>
      <c r="DC474" s="455"/>
      <c r="DD474" s="455"/>
      <c r="DE474" s="455"/>
      <c r="DF474" s="455"/>
      <c r="DG474" s="455"/>
      <c r="DH474" s="455"/>
      <c r="DI474" s="455"/>
      <c r="DJ474" s="455"/>
      <c r="DK474" s="455"/>
      <c r="DL474" s="455"/>
      <c r="DM474" s="455"/>
      <c r="DN474" s="455"/>
      <c r="DO474" s="455"/>
      <c r="DP474" s="455"/>
      <c r="DQ474" s="455"/>
      <c r="DR474" s="455"/>
      <c r="DS474" s="455"/>
      <c r="DT474" s="455"/>
      <c r="DU474" s="455"/>
      <c r="DV474" s="455"/>
      <c r="DW474" s="455"/>
      <c r="DX474" s="455"/>
      <c r="DY474" s="455"/>
      <c r="DZ474" s="455"/>
      <c r="EA474" s="455"/>
      <c r="EB474" s="455"/>
      <c r="EC474" s="455"/>
      <c r="ED474" s="455"/>
      <c r="EE474" s="455"/>
      <c r="EF474" s="455"/>
    </row>
    <row r="475" s="463" customFormat="1" ht="30" customHeight="1" spans="1:136">
      <c r="A475" s="576" t="s">
        <v>162</v>
      </c>
      <c r="B475" s="49">
        <v>2025</v>
      </c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 s="455"/>
      <c r="AW475" s="576" t="s">
        <v>162</v>
      </c>
      <c r="AX475" s="49">
        <v>2025</v>
      </c>
      <c r="AY475" s="28"/>
      <c r="AZ475" s="471"/>
      <c r="BA475"/>
      <c r="BB475"/>
      <c r="BC475"/>
      <c r="BD475"/>
      <c r="BE475"/>
      <c r="BF475"/>
      <c r="BG475"/>
      <c r="BH475"/>
      <c r="BI475"/>
      <c r="BJ475"/>
      <c r="BK475" s="455"/>
      <c r="BL475" s="455"/>
      <c r="BM475" s="455"/>
      <c r="BN475" s="455"/>
      <c r="BO475" s="455"/>
      <c r="BP475" s="455"/>
      <c r="BQ475" s="455"/>
      <c r="BR475" s="455"/>
      <c r="BS475" s="455"/>
      <c r="BT475" s="455"/>
      <c r="BU475" s="455"/>
      <c r="BV475" s="455"/>
      <c r="BW475" s="455"/>
      <c r="BX475" s="455"/>
      <c r="BY475" s="455"/>
      <c r="BZ475" s="455"/>
      <c r="CA475" s="455"/>
      <c r="CB475" s="455"/>
      <c r="CC475" s="455"/>
      <c r="CD475" s="455"/>
      <c r="CE475" s="455"/>
      <c r="CF475" s="455"/>
      <c r="CG475" s="455"/>
      <c r="CH475" s="455"/>
      <c r="CI475" s="455"/>
      <c r="CJ475" s="455"/>
      <c r="CK475" s="455"/>
      <c r="CL475" s="455"/>
      <c r="CM475" s="455"/>
      <c r="CN475" s="455"/>
      <c r="CO475" s="455"/>
      <c r="CP475" s="455"/>
      <c r="CQ475" s="455"/>
      <c r="CR475" s="455"/>
      <c r="CS475" s="455"/>
      <c r="CT475" s="455"/>
      <c r="CU475" s="455"/>
      <c r="CV475" s="455"/>
      <c r="CW475" s="455"/>
      <c r="CX475" s="455"/>
      <c r="CY475" s="455"/>
      <c r="CZ475" s="455"/>
      <c r="DA475" s="455"/>
      <c r="DB475" s="455"/>
      <c r="DC475" s="455"/>
      <c r="DD475" s="455"/>
      <c r="DE475" s="455"/>
      <c r="DF475" s="455"/>
      <c r="DG475" s="455"/>
      <c r="DH475" s="455"/>
      <c r="DI475" s="455"/>
      <c r="DJ475" s="455"/>
      <c r="DK475" s="455"/>
      <c r="DL475" s="455"/>
      <c r="DM475" s="455"/>
      <c r="DN475" s="455"/>
      <c r="DO475" s="455"/>
      <c r="DP475" s="455"/>
      <c r="DQ475" s="455"/>
      <c r="DR475" s="455"/>
      <c r="DS475" s="455"/>
      <c r="DT475" s="455"/>
      <c r="DU475" s="455"/>
      <c r="DV475" s="455"/>
      <c r="DW475" s="455"/>
      <c r="DX475" s="455"/>
      <c r="DY475" s="455"/>
      <c r="DZ475" s="455"/>
      <c r="EA475" s="455"/>
      <c r="EB475" s="455"/>
      <c r="EC475" s="455"/>
      <c r="ED475" s="455"/>
      <c r="EE475" s="455"/>
      <c r="EF475" s="455"/>
    </row>
    <row r="476" s="463" customFormat="1" ht="30" customHeight="1" spans="1:136">
      <c r="A476" s="576"/>
      <c r="B476" s="266">
        <v>2026</v>
      </c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>
        <v>0</v>
      </c>
      <c r="R476" s="28">
        <v>0</v>
      </c>
      <c r="S476" s="28">
        <v>0</v>
      </c>
      <c r="T476" s="28">
        <v>0</v>
      </c>
      <c r="U476" s="28">
        <v>0</v>
      </c>
      <c r="V476" s="28">
        <v>0</v>
      </c>
      <c r="W476" s="28">
        <v>0</v>
      </c>
      <c r="X476" s="28">
        <v>0</v>
      </c>
      <c r="Y476" s="28">
        <v>0</v>
      </c>
      <c r="Z476" s="28">
        <v>0</v>
      </c>
      <c r="AA476" s="28">
        <v>0</v>
      </c>
      <c r="AB476" s="28">
        <v>0</v>
      </c>
      <c r="AC476" s="28">
        <v>0</v>
      </c>
      <c r="AD476" s="28"/>
      <c r="AE476" s="28"/>
      <c r="AF476" s="28"/>
      <c r="AG476" s="28"/>
      <c r="AH476" s="28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 s="455"/>
      <c r="AW476" s="576"/>
      <c r="AX476" s="266">
        <v>2026</v>
      </c>
      <c r="AY476" s="28">
        <f>BF183</f>
        <v>0</v>
      </c>
      <c r="AZ476" s="471"/>
      <c r="BA476"/>
      <c r="BB476"/>
      <c r="BC476"/>
      <c r="BD476"/>
      <c r="BE476"/>
      <c r="BF476"/>
      <c r="BG476"/>
      <c r="BH476"/>
      <c r="BI476"/>
      <c r="BJ476"/>
      <c r="BK476" s="455"/>
      <c r="BL476" s="455"/>
      <c r="BM476" s="455"/>
      <c r="BN476" s="455"/>
      <c r="BO476" s="455"/>
      <c r="BP476" s="455"/>
      <c r="BQ476" s="455"/>
      <c r="BR476" s="455"/>
      <c r="BS476" s="455"/>
      <c r="BT476" s="455"/>
      <c r="BU476" s="455"/>
      <c r="BV476" s="455"/>
      <c r="BW476" s="455"/>
      <c r="BX476" s="455"/>
      <c r="BY476" s="455"/>
      <c r="BZ476" s="455"/>
      <c r="CA476" s="455"/>
      <c r="CB476" s="455"/>
      <c r="CC476" s="455"/>
      <c r="CD476" s="455"/>
      <c r="CE476" s="455"/>
      <c r="CF476" s="455"/>
      <c r="CG476" s="455"/>
      <c r="CH476" s="455"/>
      <c r="CI476" s="455"/>
      <c r="CJ476" s="455"/>
      <c r="CK476" s="455"/>
      <c r="CL476" s="455"/>
      <c r="CM476" s="455"/>
      <c r="CN476" s="455"/>
      <c r="CO476" s="455"/>
      <c r="CP476" s="455"/>
      <c r="CQ476" s="455"/>
      <c r="CR476" s="455"/>
      <c r="CS476" s="455"/>
      <c r="CT476" s="455"/>
      <c r="CU476" s="455"/>
      <c r="CV476" s="455"/>
      <c r="CW476" s="455"/>
      <c r="CX476" s="455"/>
      <c r="CY476" s="455"/>
      <c r="CZ476" s="455"/>
      <c r="DA476" s="455"/>
      <c r="DB476" s="455"/>
      <c r="DC476" s="455"/>
      <c r="DD476" s="455"/>
      <c r="DE476" s="455"/>
      <c r="DF476" s="455"/>
      <c r="DG476" s="455"/>
      <c r="DH476" s="455"/>
      <c r="DI476" s="455"/>
      <c r="DJ476" s="455"/>
      <c r="DK476" s="455"/>
      <c r="DL476" s="455"/>
      <c r="DM476" s="455"/>
      <c r="DN476" s="455"/>
      <c r="DO476" s="455"/>
      <c r="DP476" s="455"/>
      <c r="DQ476" s="455"/>
      <c r="DR476" s="455"/>
      <c r="DS476" s="455"/>
      <c r="DT476" s="455"/>
      <c r="DU476" s="455"/>
      <c r="DV476" s="455"/>
      <c r="DW476" s="455"/>
      <c r="DX476" s="455"/>
      <c r="DY476" s="455"/>
      <c r="DZ476" s="455"/>
      <c r="EA476" s="455"/>
      <c r="EB476" s="455"/>
      <c r="EC476" s="455"/>
      <c r="ED476" s="455"/>
      <c r="EE476" s="455"/>
      <c r="EF476" s="455"/>
    </row>
    <row r="477" s="463" customFormat="1" ht="30" customHeight="1" spans="1:136">
      <c r="A477" s="576"/>
      <c r="B477" s="273" t="s">
        <v>134</v>
      </c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 s="455"/>
      <c r="AW477" s="576"/>
      <c r="AX477" s="273" t="s">
        <v>134</v>
      </c>
      <c r="AY477" s="28"/>
      <c r="AZ477" s="471"/>
      <c r="BA477"/>
      <c r="BB477"/>
      <c r="BC477"/>
      <c r="BD477"/>
      <c r="BE477"/>
      <c r="BF477"/>
      <c r="BG477"/>
      <c r="BH477"/>
      <c r="BI477"/>
      <c r="BJ477"/>
      <c r="BK477" s="455"/>
      <c r="BL477" s="455"/>
      <c r="BM477" s="455"/>
      <c r="BN477" s="455"/>
      <c r="BO477" s="455"/>
      <c r="BP477" s="455"/>
      <c r="BQ477" s="455"/>
      <c r="BR477" s="455"/>
      <c r="BS477" s="455"/>
      <c r="BT477" s="455"/>
      <c r="BU477" s="455"/>
      <c r="BV477" s="455"/>
      <c r="BW477" s="455"/>
      <c r="BX477" s="455"/>
      <c r="BY477" s="455"/>
      <c r="BZ477" s="455"/>
      <c r="CA477" s="455"/>
      <c r="CB477" s="455"/>
      <c r="CC477" s="455"/>
      <c r="CD477" s="455"/>
      <c r="CE477" s="455"/>
      <c r="CF477" s="455"/>
      <c r="CG477" s="455"/>
      <c r="CH477" s="455"/>
      <c r="CI477" s="455"/>
      <c r="CJ477" s="455"/>
      <c r="CK477" s="455"/>
      <c r="CL477" s="455"/>
      <c r="CM477" s="455"/>
      <c r="CN477" s="455"/>
      <c r="CO477" s="455"/>
      <c r="CP477" s="455"/>
      <c r="CQ477" s="455"/>
      <c r="CR477" s="455"/>
      <c r="CS477" s="455"/>
      <c r="CT477" s="455"/>
      <c r="CU477" s="455"/>
      <c r="CV477" s="455"/>
      <c r="CW477" s="455"/>
      <c r="CX477" s="455"/>
      <c r="CY477" s="455"/>
      <c r="CZ477" s="455"/>
      <c r="DA477" s="455"/>
      <c r="DB477" s="455"/>
      <c r="DC477" s="455"/>
      <c r="DD477" s="455"/>
      <c r="DE477" s="455"/>
      <c r="DF477" s="455"/>
      <c r="DG477" s="455"/>
      <c r="DH477" s="455"/>
      <c r="DI477" s="455"/>
      <c r="DJ477" s="455"/>
      <c r="DK477" s="455"/>
      <c r="DL477" s="455"/>
      <c r="DM477" s="455"/>
      <c r="DN477" s="455"/>
      <c r="DO477" s="455"/>
      <c r="DP477" s="455"/>
      <c r="DQ477" s="455"/>
      <c r="DR477" s="455"/>
      <c r="DS477" s="455"/>
      <c r="DT477" s="455"/>
      <c r="DU477" s="455"/>
      <c r="DV477" s="455"/>
      <c r="DW477" s="455"/>
      <c r="DX477" s="455"/>
      <c r="DY477" s="455"/>
      <c r="DZ477" s="455"/>
      <c r="EA477" s="455"/>
      <c r="EB477" s="455"/>
      <c r="EC477" s="455"/>
      <c r="ED477" s="455"/>
      <c r="EE477" s="455"/>
      <c r="EF477" s="455"/>
    </row>
    <row r="478" s="463" customFormat="1" ht="30" customHeight="1" spans="1:136">
      <c r="A478" s="576" t="s">
        <v>170</v>
      </c>
      <c r="B478" s="49">
        <v>2025</v>
      </c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 s="455"/>
      <c r="AW478" s="576" t="s">
        <v>170</v>
      </c>
      <c r="AX478" s="49">
        <v>2025</v>
      </c>
      <c r="AY478" s="28"/>
      <c r="AZ478" s="471"/>
      <c r="BA478"/>
      <c r="BB478"/>
      <c r="BC478"/>
      <c r="BD478"/>
      <c r="BE478"/>
      <c r="BF478"/>
      <c r="BG478"/>
      <c r="BH478"/>
      <c r="BI478"/>
      <c r="BJ478"/>
      <c r="BK478" s="455"/>
      <c r="BL478" s="455"/>
      <c r="BM478" s="455"/>
      <c r="BN478" s="455"/>
      <c r="BO478" s="455"/>
      <c r="BP478" s="455"/>
      <c r="BQ478" s="455"/>
      <c r="BR478" s="455"/>
      <c r="BS478" s="455"/>
      <c r="BT478" s="455"/>
      <c r="BU478" s="455"/>
      <c r="BV478" s="455"/>
      <c r="BW478" s="455"/>
      <c r="BX478" s="455"/>
      <c r="BY478" s="455"/>
      <c r="BZ478" s="455"/>
      <c r="CA478" s="455"/>
      <c r="CB478" s="455"/>
      <c r="CC478" s="455"/>
      <c r="CD478" s="455"/>
      <c r="CE478" s="455"/>
      <c r="CF478" s="455"/>
      <c r="CG478" s="455"/>
      <c r="CH478" s="455"/>
      <c r="CI478" s="455"/>
      <c r="CJ478" s="455"/>
      <c r="CK478" s="455"/>
      <c r="CL478" s="455"/>
      <c r="CM478" s="455"/>
      <c r="CN478" s="455"/>
      <c r="CO478" s="455"/>
      <c r="CP478" s="455"/>
      <c r="CQ478" s="455"/>
      <c r="CR478" s="455"/>
      <c r="CS478" s="455"/>
      <c r="CT478" s="455"/>
      <c r="CU478" s="455"/>
      <c r="CV478" s="455"/>
      <c r="CW478" s="455"/>
      <c r="CX478" s="455"/>
      <c r="CY478" s="455"/>
      <c r="CZ478" s="455"/>
      <c r="DA478" s="455"/>
      <c r="DB478" s="455"/>
      <c r="DC478" s="455"/>
      <c r="DD478" s="455"/>
      <c r="DE478" s="455"/>
      <c r="DF478" s="455"/>
      <c r="DG478" s="455"/>
      <c r="DH478" s="455"/>
      <c r="DI478" s="455"/>
      <c r="DJ478" s="455"/>
      <c r="DK478" s="455"/>
      <c r="DL478" s="455"/>
      <c r="DM478" s="455"/>
      <c r="DN478" s="455"/>
      <c r="DO478" s="455"/>
      <c r="DP478" s="455"/>
      <c r="DQ478" s="455"/>
      <c r="DR478" s="455"/>
      <c r="DS478" s="455"/>
      <c r="DT478" s="455"/>
      <c r="DU478" s="455"/>
      <c r="DV478" s="455"/>
      <c r="DW478" s="455"/>
      <c r="DX478" s="455"/>
      <c r="DY478" s="455"/>
      <c r="DZ478" s="455"/>
      <c r="EA478" s="455"/>
      <c r="EB478" s="455"/>
      <c r="EC478" s="455"/>
      <c r="ED478" s="455"/>
      <c r="EE478" s="455"/>
      <c r="EF478" s="455"/>
    </row>
    <row r="479" s="463" customFormat="1" ht="30" customHeight="1" spans="1:136">
      <c r="A479" s="576"/>
      <c r="B479" s="266">
        <v>2026</v>
      </c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>
        <v>0</v>
      </c>
      <c r="R479" s="87">
        <v>0</v>
      </c>
      <c r="S479" s="87">
        <v>0</v>
      </c>
      <c r="T479" s="87">
        <v>0</v>
      </c>
      <c r="U479" s="87">
        <v>0</v>
      </c>
      <c r="V479" s="87">
        <v>0</v>
      </c>
      <c r="W479" s="87">
        <v>0</v>
      </c>
      <c r="X479" s="87">
        <v>0</v>
      </c>
      <c r="Y479" s="87">
        <v>0</v>
      </c>
      <c r="Z479" s="87">
        <v>0</v>
      </c>
      <c r="AA479" s="87">
        <v>0</v>
      </c>
      <c r="AB479" s="87">
        <v>0</v>
      </c>
      <c r="AC479" s="87">
        <v>0</v>
      </c>
      <c r="AD479" s="87"/>
      <c r="AE479" s="87"/>
      <c r="AF479" s="87"/>
      <c r="AG479" s="87"/>
      <c r="AH479" s="87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 s="455"/>
      <c r="AW479" s="576"/>
      <c r="AX479" s="266">
        <v>2026</v>
      </c>
      <c r="AY479" s="87">
        <f>BC184/10000</f>
        <v>0</v>
      </c>
      <c r="AZ479" s="471"/>
      <c r="BA479"/>
      <c r="BB479"/>
      <c r="BC479"/>
      <c r="BD479"/>
      <c r="BE479"/>
      <c r="BF479"/>
      <c r="BG479"/>
      <c r="BH479"/>
      <c r="BI479"/>
      <c r="BJ479"/>
      <c r="BK479" s="455"/>
      <c r="BL479" s="455"/>
      <c r="BM479" s="455"/>
      <c r="BN479" s="455"/>
      <c r="BO479" s="455"/>
      <c r="BP479" s="455"/>
      <c r="BQ479" s="455"/>
      <c r="BR479" s="455"/>
      <c r="BS479" s="455"/>
      <c r="BT479" s="455"/>
      <c r="BU479" s="455"/>
      <c r="BV479" s="455"/>
      <c r="BW479" s="455"/>
      <c r="BX479" s="455"/>
      <c r="BY479" s="455"/>
      <c r="BZ479" s="455"/>
      <c r="CA479" s="455"/>
      <c r="CB479" s="455"/>
      <c r="CC479" s="455"/>
      <c r="CD479" s="455"/>
      <c r="CE479" s="455"/>
      <c r="CF479" s="455"/>
      <c r="CG479" s="455"/>
      <c r="CH479" s="455"/>
      <c r="CI479" s="455"/>
      <c r="CJ479" s="455"/>
      <c r="CK479" s="455"/>
      <c r="CL479" s="455"/>
      <c r="CM479" s="455"/>
      <c r="CN479" s="455"/>
      <c r="CO479" s="455"/>
      <c r="CP479" s="455"/>
      <c r="CQ479" s="455"/>
      <c r="CR479" s="455"/>
      <c r="CS479" s="455"/>
      <c r="CT479" s="455"/>
      <c r="CU479" s="455"/>
      <c r="CV479" s="455"/>
      <c r="CW479" s="455"/>
      <c r="CX479" s="455"/>
      <c r="CY479" s="455"/>
      <c r="CZ479" s="455"/>
      <c r="DA479" s="455"/>
      <c r="DB479" s="455"/>
      <c r="DC479" s="455"/>
      <c r="DD479" s="455"/>
      <c r="DE479" s="455"/>
      <c r="DF479" s="455"/>
      <c r="DG479" s="455"/>
      <c r="DH479" s="455"/>
      <c r="DI479" s="455"/>
      <c r="DJ479" s="455"/>
      <c r="DK479" s="455"/>
      <c r="DL479" s="455"/>
      <c r="DM479" s="455"/>
      <c r="DN479" s="455"/>
      <c r="DO479" s="455"/>
      <c r="DP479" s="455"/>
      <c r="DQ479" s="455"/>
      <c r="DR479" s="455"/>
      <c r="DS479" s="455"/>
      <c r="DT479" s="455"/>
      <c r="DU479" s="455"/>
      <c r="DV479" s="455"/>
      <c r="DW479" s="455"/>
      <c r="DX479" s="455"/>
      <c r="DY479" s="455"/>
      <c r="DZ479" s="455"/>
      <c r="EA479" s="455"/>
      <c r="EB479" s="455"/>
      <c r="EC479" s="455"/>
      <c r="ED479" s="455"/>
      <c r="EE479" s="455"/>
      <c r="EF479" s="455"/>
    </row>
    <row r="480" s="463" customFormat="1" ht="30" customHeight="1" spans="1:136">
      <c r="A480" s="576"/>
      <c r="B480" s="273" t="s">
        <v>134</v>
      </c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 s="455"/>
      <c r="AW480" s="576"/>
      <c r="AX480" s="273" t="s">
        <v>134</v>
      </c>
      <c r="AY480" s="28"/>
      <c r="AZ480" s="471"/>
      <c r="BA480"/>
      <c r="BB480"/>
      <c r="BC480"/>
      <c r="BD480"/>
      <c r="BE480"/>
      <c r="BF480"/>
      <c r="BG480"/>
      <c r="BH480"/>
      <c r="BI480"/>
      <c r="BJ480"/>
      <c r="BK480" s="455"/>
      <c r="BL480" s="455"/>
      <c r="BM480" s="455"/>
      <c r="BN480" s="455"/>
      <c r="BO480" s="455"/>
      <c r="BP480" s="455"/>
      <c r="BQ480" s="455"/>
      <c r="BR480" s="455"/>
      <c r="BS480" s="455"/>
      <c r="BT480" s="455"/>
      <c r="BU480" s="455"/>
      <c r="BV480" s="455"/>
      <c r="BW480" s="455"/>
      <c r="BX480" s="455"/>
      <c r="BY480" s="455"/>
      <c r="BZ480" s="455"/>
      <c r="CA480" s="455"/>
      <c r="CB480" s="455"/>
      <c r="CC480" s="455"/>
      <c r="CD480" s="455"/>
      <c r="CE480" s="455"/>
      <c r="CF480" s="455"/>
      <c r="CG480" s="455"/>
      <c r="CH480" s="455"/>
      <c r="CI480" s="455"/>
      <c r="CJ480" s="455"/>
      <c r="CK480" s="455"/>
      <c r="CL480" s="455"/>
      <c r="CM480" s="455"/>
      <c r="CN480" s="455"/>
      <c r="CO480" s="455"/>
      <c r="CP480" s="455"/>
      <c r="CQ480" s="455"/>
      <c r="CR480" s="455"/>
      <c r="CS480" s="455"/>
      <c r="CT480" s="455"/>
      <c r="CU480" s="455"/>
      <c r="CV480" s="455"/>
      <c r="CW480" s="455"/>
      <c r="CX480" s="455"/>
      <c r="CY480" s="455"/>
      <c r="CZ480" s="455"/>
      <c r="DA480" s="455"/>
      <c r="DB480" s="455"/>
      <c r="DC480" s="455"/>
      <c r="DD480" s="455"/>
      <c r="DE480" s="455"/>
      <c r="DF480" s="455"/>
      <c r="DG480" s="455"/>
      <c r="DH480" s="455"/>
      <c r="DI480" s="455"/>
      <c r="DJ480" s="455"/>
      <c r="DK480" s="455"/>
      <c r="DL480" s="455"/>
      <c r="DM480" s="455"/>
      <c r="DN480" s="455"/>
      <c r="DO480" s="455"/>
      <c r="DP480" s="455"/>
      <c r="DQ480" s="455"/>
      <c r="DR480" s="455"/>
      <c r="DS480" s="455"/>
      <c r="DT480" s="455"/>
      <c r="DU480" s="455"/>
      <c r="DV480" s="455"/>
      <c r="DW480" s="455"/>
      <c r="DX480" s="455"/>
      <c r="DY480" s="455"/>
      <c r="DZ480" s="455"/>
      <c r="EA480" s="455"/>
      <c r="EB480" s="455"/>
      <c r="EC480" s="455"/>
      <c r="ED480" s="455"/>
      <c r="EE480" s="455"/>
      <c r="EF480" s="455"/>
    </row>
    <row r="481" s="463" customFormat="1" ht="30" customHeight="1" spans="1:136">
      <c r="A481" s="576" t="s">
        <v>164</v>
      </c>
      <c r="B481" s="49">
        <v>2025</v>
      </c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 s="455"/>
      <c r="AW481" s="576" t="s">
        <v>164</v>
      </c>
      <c r="AX481" s="49">
        <v>2025</v>
      </c>
      <c r="AY481" s="28"/>
      <c r="AZ481" s="471"/>
      <c r="BA481"/>
      <c r="BB481"/>
      <c r="BC481"/>
      <c r="BD481"/>
      <c r="BE481"/>
      <c r="BF481"/>
      <c r="BG481"/>
      <c r="BH481"/>
      <c r="BI481"/>
      <c r="BJ481"/>
      <c r="BK481" s="455"/>
      <c r="BL481" s="455"/>
      <c r="BM481" s="455"/>
      <c r="BN481" s="455"/>
      <c r="BO481" s="455"/>
      <c r="BP481" s="455"/>
      <c r="BQ481" s="455"/>
      <c r="BR481" s="455"/>
      <c r="BS481" s="455"/>
      <c r="BT481" s="455"/>
      <c r="BU481" s="455"/>
      <c r="BV481" s="455"/>
      <c r="BW481" s="455"/>
      <c r="BX481" s="455"/>
      <c r="BY481" s="455"/>
      <c r="BZ481" s="455"/>
      <c r="CA481" s="455"/>
      <c r="CB481" s="455"/>
      <c r="CC481" s="455"/>
      <c r="CD481" s="455"/>
      <c r="CE481" s="455"/>
      <c r="CF481" s="455"/>
      <c r="CG481" s="455"/>
      <c r="CH481" s="455"/>
      <c r="CI481" s="455"/>
      <c r="CJ481" s="455"/>
      <c r="CK481" s="455"/>
      <c r="CL481" s="455"/>
      <c r="CM481" s="455"/>
      <c r="CN481" s="455"/>
      <c r="CO481" s="455"/>
      <c r="CP481" s="455"/>
      <c r="CQ481" s="455"/>
      <c r="CR481" s="455"/>
      <c r="CS481" s="455"/>
      <c r="CT481" s="455"/>
      <c r="CU481" s="455"/>
      <c r="CV481" s="455"/>
      <c r="CW481" s="455"/>
      <c r="CX481" s="455"/>
      <c r="CY481" s="455"/>
      <c r="CZ481" s="455"/>
      <c r="DA481" s="455"/>
      <c r="DB481" s="455"/>
      <c r="DC481" s="455"/>
      <c r="DD481" s="455"/>
      <c r="DE481" s="455"/>
      <c r="DF481" s="455"/>
      <c r="DG481" s="455"/>
      <c r="DH481" s="455"/>
      <c r="DI481" s="455"/>
      <c r="DJ481" s="455"/>
      <c r="DK481" s="455"/>
      <c r="DL481" s="455"/>
      <c r="DM481" s="455"/>
      <c r="DN481" s="455"/>
      <c r="DO481" s="455"/>
      <c r="DP481" s="455"/>
      <c r="DQ481" s="455"/>
      <c r="DR481" s="455"/>
      <c r="DS481" s="455"/>
      <c r="DT481" s="455"/>
      <c r="DU481" s="455"/>
      <c r="DV481" s="455"/>
      <c r="DW481" s="455"/>
      <c r="DX481" s="455"/>
      <c r="DY481" s="455"/>
      <c r="DZ481" s="455"/>
      <c r="EA481" s="455"/>
      <c r="EB481" s="455"/>
      <c r="EC481" s="455"/>
      <c r="ED481" s="455"/>
      <c r="EE481" s="455"/>
      <c r="EF481" s="455"/>
    </row>
    <row r="482" s="463" customFormat="1" ht="30" customHeight="1" spans="1:136">
      <c r="A482" s="576"/>
      <c r="B482" s="266">
        <v>2026</v>
      </c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>
        <v>0</v>
      </c>
      <c r="R482" s="28">
        <v>0</v>
      </c>
      <c r="S482" s="28">
        <v>0</v>
      </c>
      <c r="T482" s="28">
        <v>0</v>
      </c>
      <c r="U482" s="28">
        <v>0</v>
      </c>
      <c r="V482" s="28">
        <v>0</v>
      </c>
      <c r="W482" s="28">
        <v>0</v>
      </c>
      <c r="X482" s="28">
        <v>0</v>
      </c>
      <c r="Y482" s="28">
        <v>0</v>
      </c>
      <c r="Z482" s="28">
        <v>0</v>
      </c>
      <c r="AA482" s="28">
        <v>0</v>
      </c>
      <c r="AB482" s="28">
        <v>0</v>
      </c>
      <c r="AC482" s="28">
        <v>653</v>
      </c>
      <c r="AD482" s="28"/>
      <c r="AE482" s="28"/>
      <c r="AF482" s="28"/>
      <c r="AG482" s="28"/>
      <c r="AH482" s="28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 s="455"/>
      <c r="AW482" s="576"/>
      <c r="AX482" s="266">
        <v>2026</v>
      </c>
      <c r="AY482" s="28">
        <f>BI183</f>
        <v>653</v>
      </c>
      <c r="AZ482" s="471"/>
      <c r="BA482"/>
      <c r="BB482"/>
      <c r="BC482"/>
      <c r="BD482"/>
      <c r="BE482"/>
      <c r="BF482"/>
      <c r="BG482"/>
      <c r="BH482"/>
      <c r="BI482"/>
      <c r="BJ482"/>
      <c r="BK482" s="455"/>
      <c r="BL482" s="455"/>
      <c r="BM482" s="455"/>
      <c r="BN482" s="455"/>
      <c r="BO482" s="455"/>
      <c r="BP482" s="455"/>
      <c r="BQ482" s="455"/>
      <c r="BR482" s="455"/>
      <c r="BS482" s="455"/>
      <c r="BT482" s="455"/>
      <c r="BU482" s="455"/>
      <c r="BV482" s="455"/>
      <c r="BW482" s="455"/>
      <c r="BX482" s="455"/>
      <c r="BY482" s="455"/>
      <c r="BZ482" s="455"/>
      <c r="CA482" s="455"/>
      <c r="CB482" s="455"/>
      <c r="CC482" s="455"/>
      <c r="CD482" s="455"/>
      <c r="CE482" s="455"/>
      <c r="CF482" s="455"/>
      <c r="CG482" s="455"/>
      <c r="CH482" s="455"/>
      <c r="CI482" s="455"/>
      <c r="CJ482" s="455"/>
      <c r="CK482" s="455"/>
      <c r="CL482" s="455"/>
      <c r="CM482" s="455"/>
      <c r="CN482" s="455"/>
      <c r="CO482" s="455"/>
      <c r="CP482" s="455"/>
      <c r="CQ482" s="455"/>
      <c r="CR482" s="455"/>
      <c r="CS482" s="455"/>
      <c r="CT482" s="455"/>
      <c r="CU482" s="455"/>
      <c r="CV482" s="455"/>
      <c r="CW482" s="455"/>
      <c r="CX482" s="455"/>
      <c r="CY482" s="455"/>
      <c r="CZ482" s="455"/>
      <c r="DA482" s="455"/>
      <c r="DB482" s="455"/>
      <c r="DC482" s="455"/>
      <c r="DD482" s="455"/>
      <c r="DE482" s="455"/>
      <c r="DF482" s="455"/>
      <c r="DG482" s="455"/>
      <c r="DH482" s="455"/>
      <c r="DI482" s="455"/>
      <c r="DJ482" s="455"/>
      <c r="DK482" s="455"/>
      <c r="DL482" s="455"/>
      <c r="DM482" s="455"/>
      <c r="DN482" s="455"/>
      <c r="DO482" s="455"/>
      <c r="DP482" s="455"/>
      <c r="DQ482" s="455"/>
      <c r="DR482" s="455"/>
      <c r="DS482" s="455"/>
      <c r="DT482" s="455"/>
      <c r="DU482" s="455"/>
      <c r="DV482" s="455"/>
      <c r="DW482" s="455"/>
      <c r="DX482" s="455"/>
      <c r="DY482" s="455"/>
      <c r="DZ482" s="455"/>
      <c r="EA482" s="455"/>
      <c r="EB482" s="455"/>
      <c r="EC482" s="455"/>
      <c r="ED482" s="455"/>
      <c r="EE482" s="455"/>
      <c r="EF482" s="455"/>
    </row>
    <row r="483" s="463" customFormat="1" ht="30" customHeight="1" spans="1:136">
      <c r="A483" s="574"/>
      <c r="B483" s="273" t="s">
        <v>134</v>
      </c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 s="455"/>
      <c r="AW483" s="574"/>
      <c r="AX483" s="273" t="s">
        <v>134</v>
      </c>
      <c r="AY483" s="28"/>
      <c r="AZ483" s="471"/>
      <c r="BA483"/>
      <c r="BB483"/>
      <c r="BC483"/>
      <c r="BD483"/>
      <c r="BE483"/>
      <c r="BF483"/>
      <c r="BG483"/>
      <c r="BH483"/>
      <c r="BI483"/>
      <c r="BJ483"/>
      <c r="BK483" s="455"/>
      <c r="BL483" s="455"/>
      <c r="BM483" s="455"/>
      <c r="BN483" s="455"/>
      <c r="BO483" s="455"/>
      <c r="BP483" s="455"/>
      <c r="BQ483" s="455"/>
      <c r="BR483" s="455"/>
      <c r="BS483" s="455"/>
      <c r="BT483" s="455"/>
      <c r="BU483" s="455"/>
      <c r="BV483" s="455"/>
      <c r="BW483" s="455"/>
      <c r="BX483" s="455"/>
      <c r="BY483" s="455"/>
      <c r="BZ483" s="455"/>
      <c r="CA483" s="455"/>
      <c r="CB483" s="455"/>
      <c r="CC483" s="455"/>
      <c r="CD483" s="455"/>
      <c r="CE483" s="455"/>
      <c r="CF483" s="455"/>
      <c r="CG483" s="455"/>
      <c r="CH483" s="455"/>
      <c r="CI483" s="455"/>
      <c r="CJ483" s="455"/>
      <c r="CK483" s="455"/>
      <c r="CL483" s="455"/>
      <c r="CM483" s="455"/>
      <c r="CN483" s="455"/>
      <c r="CO483" s="455"/>
      <c r="CP483" s="455"/>
      <c r="CQ483" s="455"/>
      <c r="CR483" s="455"/>
      <c r="CS483" s="455"/>
      <c r="CT483" s="455"/>
      <c r="CU483" s="455"/>
      <c r="CV483" s="455"/>
      <c r="CW483" s="455"/>
      <c r="CX483" s="455"/>
      <c r="CY483" s="455"/>
      <c r="CZ483" s="455"/>
      <c r="DA483" s="455"/>
      <c r="DB483" s="455"/>
      <c r="DC483" s="455"/>
      <c r="DD483" s="455"/>
      <c r="DE483" s="455"/>
      <c r="DF483" s="455"/>
      <c r="DG483" s="455"/>
      <c r="DH483" s="455"/>
      <c r="DI483" s="455"/>
      <c r="DJ483" s="455"/>
      <c r="DK483" s="455"/>
      <c r="DL483" s="455"/>
      <c r="DM483" s="455"/>
      <c r="DN483" s="455"/>
      <c r="DO483" s="455"/>
      <c r="DP483" s="455"/>
      <c r="DQ483" s="455"/>
      <c r="DR483" s="455"/>
      <c r="DS483" s="455"/>
      <c r="DT483" s="455"/>
      <c r="DU483" s="455"/>
      <c r="DV483" s="455"/>
      <c r="DW483" s="455"/>
      <c r="DX483" s="455"/>
      <c r="DY483" s="455"/>
      <c r="DZ483" s="455"/>
      <c r="EA483" s="455"/>
      <c r="EB483" s="455"/>
      <c r="EC483" s="455"/>
      <c r="ED483" s="455"/>
      <c r="EE483" s="455"/>
      <c r="EF483" s="455"/>
    </row>
    <row r="484" s="463" customFormat="1" ht="30" customHeight="1" spans="1:136">
      <c r="A484" s="574" t="s">
        <v>168</v>
      </c>
      <c r="B484" s="49">
        <v>2025</v>
      </c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 s="455"/>
      <c r="AW484" s="574" t="s">
        <v>168</v>
      </c>
      <c r="AX484" s="49">
        <v>2025</v>
      </c>
      <c r="AY484" s="28"/>
      <c r="AZ484" s="471"/>
      <c r="BA484"/>
      <c r="BB484"/>
      <c r="BC484"/>
      <c r="BD484"/>
      <c r="BE484"/>
      <c r="BF484"/>
      <c r="BG484"/>
      <c r="BH484"/>
      <c r="BI484"/>
      <c r="BJ484"/>
      <c r="BK484" s="455"/>
      <c r="BL484" s="455"/>
      <c r="BM484" s="455"/>
      <c r="BN484" s="455"/>
      <c r="BO484" s="455"/>
      <c r="BP484" s="455"/>
      <c r="BQ484" s="455"/>
      <c r="BR484" s="455"/>
      <c r="BS484" s="455"/>
      <c r="BT484" s="455"/>
      <c r="BU484" s="455"/>
      <c r="BV484" s="455"/>
      <c r="BW484" s="455"/>
      <c r="BX484" s="455"/>
      <c r="BY484" s="455"/>
      <c r="BZ484" s="455"/>
      <c r="CA484" s="455"/>
      <c r="CB484" s="455"/>
      <c r="CC484" s="455"/>
      <c r="CD484" s="455"/>
      <c r="CE484" s="455"/>
      <c r="CF484" s="455"/>
      <c r="CG484" s="455"/>
      <c r="CH484" s="455"/>
      <c r="CI484" s="455"/>
      <c r="CJ484" s="455"/>
      <c r="CK484" s="455"/>
      <c r="CL484" s="455"/>
      <c r="CM484" s="455"/>
      <c r="CN484" s="455"/>
      <c r="CO484" s="455"/>
      <c r="CP484" s="455"/>
      <c r="CQ484" s="455"/>
      <c r="CR484" s="455"/>
      <c r="CS484" s="455"/>
      <c r="CT484" s="455"/>
      <c r="CU484" s="455"/>
      <c r="CV484" s="455"/>
      <c r="CW484" s="455"/>
      <c r="CX484" s="455"/>
      <c r="CY484" s="455"/>
      <c r="CZ484" s="455"/>
      <c r="DA484" s="455"/>
      <c r="DB484" s="455"/>
      <c r="DC484" s="455"/>
      <c r="DD484" s="455"/>
      <c r="DE484" s="455"/>
      <c r="DF484" s="455"/>
      <c r="DG484" s="455"/>
      <c r="DH484" s="455"/>
      <c r="DI484" s="455"/>
      <c r="DJ484" s="455"/>
      <c r="DK484" s="455"/>
      <c r="DL484" s="455"/>
      <c r="DM484" s="455"/>
      <c r="DN484" s="455"/>
      <c r="DO484" s="455"/>
      <c r="DP484" s="455"/>
      <c r="DQ484" s="455"/>
      <c r="DR484" s="455"/>
      <c r="DS484" s="455"/>
      <c r="DT484" s="455"/>
      <c r="DU484" s="455"/>
      <c r="DV484" s="455"/>
      <c r="DW484" s="455"/>
      <c r="DX484" s="455"/>
      <c r="DY484" s="455"/>
      <c r="DZ484" s="455"/>
      <c r="EA484" s="455"/>
      <c r="EB484" s="455"/>
      <c r="EC484" s="455"/>
      <c r="ED484" s="455"/>
      <c r="EE484" s="455"/>
      <c r="EF484" s="455"/>
    </row>
    <row r="485" s="463" customFormat="1" ht="30" customHeight="1" spans="1:136">
      <c r="A485" s="594"/>
      <c r="B485" s="266">
        <v>2026</v>
      </c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>
        <v>0</v>
      </c>
      <c r="R485" s="28">
        <v>0</v>
      </c>
      <c r="S485" s="28">
        <v>0</v>
      </c>
      <c r="T485" s="28">
        <v>0</v>
      </c>
      <c r="U485" s="28">
        <v>0</v>
      </c>
      <c r="V485" s="28">
        <v>0</v>
      </c>
      <c r="W485" s="28">
        <v>0</v>
      </c>
      <c r="X485" s="28">
        <v>0</v>
      </c>
      <c r="Y485" s="28">
        <v>0</v>
      </c>
      <c r="Z485" s="28">
        <v>0</v>
      </c>
      <c r="AA485" s="28">
        <v>0</v>
      </c>
      <c r="AB485" s="28">
        <v>0</v>
      </c>
      <c r="AC485" s="28">
        <v>0</v>
      </c>
      <c r="AD485" s="28"/>
      <c r="AE485" s="28"/>
      <c r="AF485" s="28"/>
      <c r="AG485" s="28"/>
      <c r="AH485" s="28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 s="455"/>
      <c r="AW485" s="594"/>
      <c r="AX485" s="266">
        <v>2026</v>
      </c>
      <c r="AY485" s="28">
        <f>BC183</f>
        <v>0</v>
      </c>
      <c r="AZ485" s="471"/>
      <c r="BA485"/>
      <c r="BB485"/>
      <c r="BC485"/>
      <c r="BD485"/>
      <c r="BE485"/>
      <c r="BF485"/>
      <c r="BG485"/>
      <c r="BH485"/>
      <c r="BI485"/>
      <c r="BJ485"/>
      <c r="BK485" s="455"/>
      <c r="BL485" s="455"/>
      <c r="BM485" s="455"/>
      <c r="BN485" s="455"/>
      <c r="BO485" s="455"/>
      <c r="BP485" s="455"/>
      <c r="BQ485" s="455"/>
      <c r="BR485" s="455"/>
      <c r="BS485" s="455"/>
      <c r="BT485" s="455"/>
      <c r="BU485" s="455"/>
      <c r="BV485" s="455"/>
      <c r="BW485" s="455"/>
      <c r="BX485" s="455"/>
      <c r="BY485" s="455"/>
      <c r="BZ485" s="455"/>
      <c r="CA485" s="455"/>
      <c r="CB485" s="455"/>
      <c r="CC485" s="455"/>
      <c r="CD485" s="455"/>
      <c r="CE485" s="455"/>
      <c r="CF485" s="455"/>
      <c r="CG485" s="455"/>
      <c r="CH485" s="455"/>
      <c r="CI485" s="455"/>
      <c r="CJ485" s="455"/>
      <c r="CK485" s="455"/>
      <c r="CL485" s="455"/>
      <c r="CM485" s="455"/>
      <c r="CN485" s="455"/>
      <c r="CO485" s="455"/>
      <c r="CP485" s="455"/>
      <c r="CQ485" s="455"/>
      <c r="CR485" s="455"/>
      <c r="CS485" s="455"/>
      <c r="CT485" s="455"/>
      <c r="CU485" s="455"/>
      <c r="CV485" s="455"/>
      <c r="CW485" s="455"/>
      <c r="CX485" s="455"/>
      <c r="CY485" s="455"/>
      <c r="CZ485" s="455"/>
      <c r="DA485" s="455"/>
      <c r="DB485" s="455"/>
      <c r="DC485" s="455"/>
      <c r="DD485" s="455"/>
      <c r="DE485" s="455"/>
      <c r="DF485" s="455"/>
      <c r="DG485" s="455"/>
      <c r="DH485" s="455"/>
      <c r="DI485" s="455"/>
      <c r="DJ485" s="455"/>
      <c r="DK485" s="455"/>
      <c r="DL485" s="455"/>
      <c r="DM485" s="455"/>
      <c r="DN485" s="455"/>
      <c r="DO485" s="455"/>
      <c r="DP485" s="455"/>
      <c r="DQ485" s="455"/>
      <c r="DR485" s="455"/>
      <c r="DS485" s="455"/>
      <c r="DT485" s="455"/>
      <c r="DU485" s="455"/>
      <c r="DV485" s="455"/>
      <c r="DW485" s="455"/>
      <c r="DX485" s="455"/>
      <c r="DY485" s="455"/>
      <c r="DZ485" s="455"/>
      <c r="EA485" s="455"/>
      <c r="EB485" s="455"/>
      <c r="EC485" s="455"/>
      <c r="ED485" s="455"/>
      <c r="EE485" s="455"/>
      <c r="EF485" s="455"/>
    </row>
    <row r="486" s="463" customFormat="1" ht="30" customHeight="1" spans="1:136">
      <c r="A486" s="595"/>
      <c r="B486" s="273" t="s">
        <v>134</v>
      </c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 s="455"/>
      <c r="AW486" s="595"/>
      <c r="AX486" s="273" t="s">
        <v>134</v>
      </c>
      <c r="AY486" s="28"/>
      <c r="AZ486" s="471"/>
      <c r="BA486"/>
      <c r="BB486"/>
      <c r="BC486"/>
      <c r="BD486"/>
      <c r="BE486"/>
      <c r="BF486"/>
      <c r="BG486"/>
      <c r="BH486"/>
      <c r="BI486"/>
      <c r="BJ486"/>
      <c r="BK486" s="455"/>
      <c r="BL486" s="455"/>
      <c r="BM486" s="455"/>
      <c r="BN486" s="455"/>
      <c r="BO486" s="455"/>
      <c r="BP486" s="455"/>
      <c r="BQ486" s="455"/>
      <c r="BR486" s="455"/>
      <c r="BS486" s="455"/>
      <c r="BT486" s="455"/>
      <c r="BU486" s="455"/>
      <c r="BV486" s="455"/>
      <c r="BW486" s="455"/>
      <c r="BX486" s="455"/>
      <c r="BY486" s="455"/>
      <c r="BZ486" s="455"/>
      <c r="CA486" s="455"/>
      <c r="CB486" s="455"/>
      <c r="CC486" s="455"/>
      <c r="CD486" s="455"/>
      <c r="CE486" s="455"/>
      <c r="CF486" s="455"/>
      <c r="CG486" s="455"/>
      <c r="CH486" s="455"/>
      <c r="CI486" s="455"/>
      <c r="CJ486" s="455"/>
      <c r="CK486" s="455"/>
      <c r="CL486" s="455"/>
      <c r="CM486" s="455"/>
      <c r="CN486" s="455"/>
      <c r="CO486" s="455"/>
      <c r="CP486" s="455"/>
      <c r="CQ486" s="455"/>
      <c r="CR486" s="455"/>
      <c r="CS486" s="455"/>
      <c r="CT486" s="455"/>
      <c r="CU486" s="455"/>
      <c r="CV486" s="455"/>
      <c r="CW486" s="455"/>
      <c r="CX486" s="455"/>
      <c r="CY486" s="455"/>
      <c r="CZ486" s="455"/>
      <c r="DA486" s="455"/>
      <c r="DB486" s="455"/>
      <c r="DC486" s="455"/>
      <c r="DD486" s="455"/>
      <c r="DE486" s="455"/>
      <c r="DF486" s="455"/>
      <c r="DG486" s="455"/>
      <c r="DH486" s="455"/>
      <c r="DI486" s="455"/>
      <c r="DJ486" s="455"/>
      <c r="DK486" s="455"/>
      <c r="DL486" s="455"/>
      <c r="DM486" s="455"/>
      <c r="DN486" s="455"/>
      <c r="DO486" s="455"/>
      <c r="DP486" s="455"/>
      <c r="DQ486" s="455"/>
      <c r="DR486" s="455"/>
      <c r="DS486" s="455"/>
      <c r="DT486" s="455"/>
      <c r="DU486" s="455"/>
      <c r="DV486" s="455"/>
      <c r="DW486" s="455"/>
      <c r="DX486" s="455"/>
      <c r="DY486" s="455"/>
      <c r="DZ486" s="455"/>
      <c r="EA486" s="455"/>
      <c r="EB486" s="455"/>
      <c r="EC486" s="455"/>
      <c r="ED486" s="455"/>
      <c r="EE486" s="455"/>
      <c r="EF486" s="455"/>
    </row>
    <row r="487" s="455" customFormat="1" ht="31.8" customHeight="1" spans="1:136">
      <c r="A487" s="590" t="s">
        <v>171</v>
      </c>
      <c r="B487" s="302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W487" s="590" t="s">
        <v>171</v>
      </c>
      <c r="AX487" s="302"/>
      <c r="AY487" s="28"/>
      <c r="AZ487" s="471"/>
      <c r="BA487"/>
      <c r="BB487"/>
      <c r="BC487"/>
      <c r="BD487"/>
      <c r="BE487"/>
      <c r="BF487"/>
      <c r="BG487"/>
      <c r="BH487"/>
      <c r="BI487"/>
      <c r="BJ487"/>
    </row>
    <row r="488" s="463" customFormat="1" ht="30" customHeight="1" spans="1:136">
      <c r="A488" s="576" t="s">
        <v>172</v>
      </c>
      <c r="B488" s="49">
        <v>2025</v>
      </c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 s="455"/>
      <c r="AW488" s="576" t="s">
        <v>172</v>
      </c>
      <c r="AX488" s="49">
        <v>2025</v>
      </c>
      <c r="AY488" s="28"/>
      <c r="AZ488" s="471"/>
      <c r="BA488"/>
      <c r="BB488"/>
      <c r="BC488"/>
      <c r="BD488"/>
      <c r="BE488"/>
      <c r="BF488"/>
      <c r="BG488"/>
      <c r="BH488"/>
      <c r="BI488"/>
      <c r="BJ488"/>
      <c r="BK488" s="455"/>
      <c r="BL488" s="455"/>
      <c r="BM488" s="455"/>
      <c r="BN488" s="455"/>
      <c r="BO488" s="455"/>
      <c r="BP488" s="455"/>
      <c r="BQ488" s="455"/>
      <c r="BR488" s="455"/>
      <c r="BS488" s="455"/>
      <c r="BT488" s="455"/>
      <c r="BU488" s="455"/>
      <c r="BV488" s="455"/>
      <c r="BW488" s="455"/>
      <c r="BX488" s="455"/>
      <c r="BY488" s="455"/>
      <c r="BZ488" s="455"/>
      <c r="CA488" s="455"/>
      <c r="CB488" s="455"/>
      <c r="CC488" s="455"/>
      <c r="CD488" s="455"/>
      <c r="CE488" s="455"/>
      <c r="CF488" s="455"/>
      <c r="CG488" s="455"/>
      <c r="CH488" s="455"/>
      <c r="CI488" s="455"/>
      <c r="CJ488" s="455"/>
      <c r="CK488" s="455"/>
      <c r="CL488" s="455"/>
      <c r="CM488" s="455"/>
      <c r="CN488" s="455"/>
      <c r="CO488" s="455"/>
      <c r="CP488" s="455"/>
      <c r="CQ488" s="455"/>
      <c r="CR488" s="455"/>
      <c r="CS488" s="455"/>
      <c r="CT488" s="455"/>
      <c r="CU488" s="455"/>
      <c r="CV488" s="455"/>
      <c r="CW488" s="455"/>
      <c r="CX488" s="455"/>
      <c r="CY488" s="455"/>
      <c r="CZ488" s="455"/>
      <c r="DA488" s="455"/>
      <c r="DB488" s="455"/>
      <c r="DC488" s="455"/>
      <c r="DD488" s="455"/>
      <c r="DE488" s="455"/>
      <c r="DF488" s="455"/>
      <c r="DG488" s="455"/>
      <c r="DH488" s="455"/>
      <c r="DI488" s="455"/>
      <c r="DJ488" s="455"/>
      <c r="DK488" s="455"/>
      <c r="DL488" s="455"/>
      <c r="DM488" s="455"/>
      <c r="DN488" s="455"/>
      <c r="DO488" s="455"/>
      <c r="DP488" s="455"/>
      <c r="DQ488" s="455"/>
      <c r="DR488" s="455"/>
      <c r="DS488" s="455"/>
      <c r="DT488" s="455"/>
      <c r="DU488" s="455"/>
      <c r="DV488" s="455"/>
      <c r="DW488" s="455"/>
      <c r="DX488" s="455"/>
      <c r="DY488" s="455"/>
      <c r="DZ488" s="455"/>
      <c r="EA488" s="455"/>
      <c r="EB488" s="455"/>
      <c r="EC488" s="455"/>
      <c r="ED488" s="455"/>
      <c r="EE488" s="455"/>
      <c r="EF488" s="455"/>
    </row>
    <row r="489" s="463" customFormat="1" ht="30" customHeight="1" spans="1:136">
      <c r="A489" s="576"/>
      <c r="B489" s="266">
        <v>2026</v>
      </c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 s="455"/>
      <c r="AW489" s="576"/>
      <c r="AX489" s="266">
        <v>2026</v>
      </c>
      <c r="AY489" s="28"/>
      <c r="AZ489" s="471"/>
      <c r="BA489"/>
      <c r="BB489"/>
      <c r="BC489"/>
      <c r="BD489"/>
      <c r="BE489"/>
      <c r="BF489"/>
      <c r="BG489"/>
      <c r="BH489"/>
      <c r="BI489"/>
      <c r="BJ489"/>
      <c r="BK489" s="455"/>
      <c r="BL489" s="455"/>
      <c r="BM489" s="455"/>
      <c r="BN489" s="455"/>
      <c r="BO489" s="455"/>
      <c r="BP489" s="455"/>
      <c r="BQ489" s="455"/>
      <c r="BR489" s="455"/>
      <c r="BS489" s="455"/>
      <c r="BT489" s="455"/>
      <c r="BU489" s="455"/>
      <c r="BV489" s="455"/>
      <c r="BW489" s="455"/>
      <c r="BX489" s="455"/>
      <c r="BY489" s="455"/>
      <c r="BZ489" s="455"/>
      <c r="CA489" s="455"/>
      <c r="CB489" s="455"/>
      <c r="CC489" s="455"/>
      <c r="CD489" s="455"/>
      <c r="CE489" s="455"/>
      <c r="CF489" s="455"/>
      <c r="CG489" s="455"/>
      <c r="CH489" s="455"/>
      <c r="CI489" s="455"/>
      <c r="CJ489" s="455"/>
      <c r="CK489" s="455"/>
      <c r="CL489" s="455"/>
      <c r="CM489" s="455"/>
      <c r="CN489" s="455"/>
      <c r="CO489" s="455"/>
      <c r="CP489" s="455"/>
      <c r="CQ489" s="455"/>
      <c r="CR489" s="455"/>
      <c r="CS489" s="455"/>
      <c r="CT489" s="455"/>
      <c r="CU489" s="455"/>
      <c r="CV489" s="455"/>
      <c r="CW489" s="455"/>
      <c r="CX489" s="455"/>
      <c r="CY489" s="455"/>
      <c r="CZ489" s="455"/>
      <c r="DA489" s="455"/>
      <c r="DB489" s="455"/>
      <c r="DC489" s="455"/>
      <c r="DD489" s="455"/>
      <c r="DE489" s="455"/>
      <c r="DF489" s="455"/>
      <c r="DG489" s="455"/>
      <c r="DH489" s="455"/>
      <c r="DI489" s="455"/>
      <c r="DJ489" s="455"/>
      <c r="DK489" s="455"/>
      <c r="DL489" s="455"/>
      <c r="DM489" s="455"/>
      <c r="DN489" s="455"/>
      <c r="DO489" s="455"/>
      <c r="DP489" s="455"/>
      <c r="DQ489" s="455"/>
      <c r="DR489" s="455"/>
      <c r="DS489" s="455"/>
      <c r="DT489" s="455"/>
      <c r="DU489" s="455"/>
      <c r="DV489" s="455"/>
      <c r="DW489" s="455"/>
      <c r="DX489" s="455"/>
      <c r="DY489" s="455"/>
      <c r="DZ489" s="455"/>
      <c r="EA489" s="455"/>
      <c r="EB489" s="455"/>
      <c r="EC489" s="455"/>
      <c r="ED489" s="455"/>
      <c r="EE489" s="455"/>
      <c r="EF489" s="455"/>
    </row>
    <row r="490" s="463" customFormat="1" ht="30" customHeight="1" spans="1:136">
      <c r="A490" s="574"/>
      <c r="B490" s="273" t="s">
        <v>134</v>
      </c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 s="455"/>
      <c r="AW490" s="574"/>
      <c r="AX490" s="273" t="s">
        <v>134</v>
      </c>
      <c r="AY490" s="28"/>
      <c r="AZ490" s="471"/>
      <c r="BA490"/>
      <c r="BB490"/>
      <c r="BC490"/>
      <c r="BD490"/>
      <c r="BE490"/>
      <c r="BF490"/>
      <c r="BG490"/>
      <c r="BH490"/>
      <c r="BI490"/>
      <c r="BJ490"/>
      <c r="BK490" s="455"/>
      <c r="BL490" s="455"/>
      <c r="BM490" s="455"/>
      <c r="BN490" s="455"/>
      <c r="BO490" s="455"/>
      <c r="BP490" s="455"/>
      <c r="BQ490" s="455"/>
      <c r="BR490" s="455"/>
      <c r="BS490" s="455"/>
      <c r="BT490" s="455"/>
      <c r="BU490" s="455"/>
      <c r="BV490" s="455"/>
      <c r="BW490" s="455"/>
      <c r="BX490" s="455"/>
      <c r="BY490" s="455"/>
      <c r="BZ490" s="455"/>
      <c r="CA490" s="455"/>
      <c r="CB490" s="455"/>
      <c r="CC490" s="455"/>
      <c r="CD490" s="455"/>
      <c r="CE490" s="455"/>
      <c r="CF490" s="455"/>
      <c r="CG490" s="455"/>
      <c r="CH490" s="455"/>
      <c r="CI490" s="455"/>
      <c r="CJ490" s="455"/>
      <c r="CK490" s="455"/>
      <c r="CL490" s="455"/>
      <c r="CM490" s="455"/>
      <c r="CN490" s="455"/>
      <c r="CO490" s="455"/>
      <c r="CP490" s="455"/>
      <c r="CQ490" s="455"/>
      <c r="CR490" s="455"/>
      <c r="CS490" s="455"/>
      <c r="CT490" s="455"/>
      <c r="CU490" s="455"/>
      <c r="CV490" s="455"/>
      <c r="CW490" s="455"/>
      <c r="CX490" s="455"/>
      <c r="CY490" s="455"/>
      <c r="CZ490" s="455"/>
      <c r="DA490" s="455"/>
      <c r="DB490" s="455"/>
      <c r="DC490" s="455"/>
      <c r="DD490" s="455"/>
      <c r="DE490" s="455"/>
      <c r="DF490" s="455"/>
      <c r="DG490" s="455"/>
      <c r="DH490" s="455"/>
      <c r="DI490" s="455"/>
      <c r="DJ490" s="455"/>
      <c r="DK490" s="455"/>
      <c r="DL490" s="455"/>
      <c r="DM490" s="455"/>
      <c r="DN490" s="455"/>
      <c r="DO490" s="455"/>
      <c r="DP490" s="455"/>
      <c r="DQ490" s="455"/>
      <c r="DR490" s="455"/>
      <c r="DS490" s="455"/>
      <c r="DT490" s="455"/>
      <c r="DU490" s="455"/>
      <c r="DV490" s="455"/>
      <c r="DW490" s="455"/>
      <c r="DX490" s="455"/>
      <c r="DY490" s="455"/>
      <c r="DZ490" s="455"/>
      <c r="EA490" s="455"/>
      <c r="EB490" s="455"/>
      <c r="EC490" s="455"/>
      <c r="ED490" s="455"/>
      <c r="EE490" s="455"/>
      <c r="EF490" s="455"/>
    </row>
    <row r="491" s="463" customFormat="1" ht="30" customHeight="1" spans="1:136">
      <c r="A491" s="574" t="s">
        <v>168</v>
      </c>
      <c r="B491" s="49">
        <v>2025</v>
      </c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 s="455"/>
      <c r="AW491" s="574" t="s">
        <v>168</v>
      </c>
      <c r="AX491" s="49">
        <v>2025</v>
      </c>
      <c r="AY491" s="28"/>
      <c r="AZ491" s="471"/>
      <c r="BA491"/>
      <c r="BB491"/>
      <c r="BC491"/>
      <c r="BD491"/>
      <c r="BE491"/>
      <c r="BF491"/>
      <c r="BG491"/>
      <c r="BH491"/>
      <c r="BI491"/>
      <c r="BJ491"/>
      <c r="BK491" s="455"/>
      <c r="BL491" s="455"/>
      <c r="BM491" s="455"/>
      <c r="BN491" s="455"/>
      <c r="BO491" s="455"/>
      <c r="BP491" s="455"/>
      <c r="BQ491" s="455"/>
      <c r="BR491" s="455"/>
      <c r="BS491" s="455"/>
      <c r="BT491" s="455"/>
      <c r="BU491" s="455"/>
      <c r="BV491" s="455"/>
      <c r="BW491" s="455"/>
      <c r="BX491" s="455"/>
      <c r="BY491" s="455"/>
      <c r="BZ491" s="455"/>
      <c r="CA491" s="455"/>
      <c r="CB491" s="455"/>
      <c r="CC491" s="455"/>
      <c r="CD491" s="455"/>
      <c r="CE491" s="455"/>
      <c r="CF491" s="455"/>
      <c r="CG491" s="455"/>
      <c r="CH491" s="455"/>
      <c r="CI491" s="455"/>
      <c r="CJ491" s="455"/>
      <c r="CK491" s="455"/>
      <c r="CL491" s="455"/>
      <c r="CM491" s="455"/>
      <c r="CN491" s="455"/>
      <c r="CO491" s="455"/>
      <c r="CP491" s="455"/>
      <c r="CQ491" s="455"/>
      <c r="CR491" s="455"/>
      <c r="CS491" s="455"/>
      <c r="CT491" s="455"/>
      <c r="CU491" s="455"/>
      <c r="CV491" s="455"/>
      <c r="CW491" s="455"/>
      <c r="CX491" s="455"/>
      <c r="CY491" s="455"/>
      <c r="CZ491" s="455"/>
      <c r="DA491" s="455"/>
      <c r="DB491" s="455"/>
      <c r="DC491" s="455"/>
      <c r="DD491" s="455"/>
      <c r="DE491" s="455"/>
      <c r="DF491" s="455"/>
      <c r="DG491" s="455"/>
      <c r="DH491" s="455"/>
      <c r="DI491" s="455"/>
      <c r="DJ491" s="455"/>
      <c r="DK491" s="455"/>
      <c r="DL491" s="455"/>
      <c r="DM491" s="455"/>
      <c r="DN491" s="455"/>
      <c r="DO491" s="455"/>
      <c r="DP491" s="455"/>
      <c r="DQ491" s="455"/>
      <c r="DR491" s="455"/>
      <c r="DS491" s="455"/>
      <c r="DT491" s="455"/>
      <c r="DU491" s="455"/>
      <c r="DV491" s="455"/>
      <c r="DW491" s="455"/>
      <c r="DX491" s="455"/>
      <c r="DY491" s="455"/>
      <c r="DZ491" s="455"/>
      <c r="EA491" s="455"/>
      <c r="EB491" s="455"/>
      <c r="EC491" s="455"/>
      <c r="ED491" s="455"/>
      <c r="EE491" s="455"/>
      <c r="EF491" s="455"/>
    </row>
    <row r="492" s="468" customFormat="1" ht="30" customHeight="1" spans="1:136">
      <c r="A492" s="594"/>
      <c r="B492" s="266">
        <v>2026</v>
      </c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 s="22"/>
      <c r="AW492" s="594"/>
      <c r="AX492" s="266">
        <v>2026</v>
      </c>
      <c r="AY492" s="28"/>
      <c r="AZ492" s="345"/>
      <c r="BA492"/>
      <c r="BB492"/>
      <c r="BC492"/>
      <c r="BD492"/>
      <c r="BE492"/>
      <c r="BF492"/>
      <c r="BG492"/>
      <c r="BH492"/>
      <c r="BI492"/>
      <c r="BJ49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  <c r="DB492" s="22"/>
      <c r="DC492" s="22"/>
      <c r="DD492" s="22"/>
      <c r="DE492" s="22"/>
      <c r="DF492" s="22"/>
      <c r="DG492" s="22"/>
      <c r="DH492" s="22"/>
      <c r="DI492" s="22"/>
      <c r="DJ492" s="22"/>
      <c r="DK492" s="22"/>
      <c r="DL492" s="22"/>
      <c r="DM492" s="22"/>
      <c r="DN492" s="22"/>
      <c r="DO492" s="22"/>
      <c r="DP492" s="22"/>
      <c r="DQ492" s="22"/>
      <c r="DR492" s="22"/>
      <c r="DS492" s="22"/>
      <c r="DT492" s="22"/>
      <c r="DU492" s="22"/>
      <c r="DV492" s="22"/>
      <c r="DW492" s="22"/>
      <c r="DX492" s="22"/>
      <c r="DY492" s="22"/>
      <c r="DZ492" s="22"/>
      <c r="EA492" s="22"/>
      <c r="EB492" s="22"/>
      <c r="EC492" s="22"/>
      <c r="ED492" s="22"/>
      <c r="EE492" s="22"/>
      <c r="EF492" s="22"/>
    </row>
    <row r="493" s="463" customFormat="1" ht="30" customHeight="1" spans="1:136">
      <c r="A493" s="594"/>
      <c r="B493" s="320" t="s">
        <v>134</v>
      </c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 s="455"/>
      <c r="AW493" s="594"/>
      <c r="AX493" s="320" t="s">
        <v>134</v>
      </c>
      <c r="AY493" s="28"/>
      <c r="AZ493" s="471"/>
      <c r="BA493"/>
      <c r="BB493"/>
      <c r="BC493"/>
      <c r="BD493"/>
      <c r="BE493"/>
      <c r="BF493"/>
      <c r="BG493"/>
      <c r="BH493"/>
      <c r="BI493"/>
      <c r="BJ493"/>
      <c r="BK493" s="455"/>
      <c r="BL493" s="455"/>
      <c r="BM493" s="455"/>
      <c r="BN493" s="455"/>
      <c r="BO493" s="455"/>
      <c r="BP493" s="455"/>
      <c r="BQ493" s="455"/>
      <c r="BR493" s="455"/>
      <c r="BS493" s="455"/>
      <c r="BT493" s="455"/>
      <c r="BU493" s="455"/>
      <c r="BV493" s="455"/>
      <c r="BW493" s="455"/>
      <c r="BX493" s="455"/>
      <c r="BY493" s="455"/>
      <c r="BZ493" s="455"/>
      <c r="CA493" s="455"/>
      <c r="CB493" s="455"/>
      <c r="CC493" s="455"/>
      <c r="CD493" s="455"/>
      <c r="CE493" s="455"/>
      <c r="CF493" s="455"/>
      <c r="CG493" s="455"/>
      <c r="CH493" s="455"/>
      <c r="CI493" s="455"/>
      <c r="CJ493" s="455"/>
      <c r="CK493" s="455"/>
      <c r="CL493" s="455"/>
      <c r="CM493" s="455"/>
      <c r="CN493" s="455"/>
      <c r="CO493" s="455"/>
      <c r="CP493" s="455"/>
      <c r="CQ493" s="455"/>
      <c r="CR493" s="455"/>
      <c r="CS493" s="455"/>
      <c r="CT493" s="455"/>
      <c r="CU493" s="455"/>
      <c r="CV493" s="455"/>
      <c r="CW493" s="455"/>
      <c r="CX493" s="455"/>
      <c r="CY493" s="455"/>
      <c r="CZ493" s="455"/>
      <c r="DA493" s="455"/>
      <c r="DB493" s="455"/>
      <c r="DC493" s="455"/>
      <c r="DD493" s="455"/>
      <c r="DE493" s="455"/>
      <c r="DF493" s="455"/>
      <c r="DG493" s="455"/>
      <c r="DH493" s="455"/>
      <c r="DI493" s="455"/>
      <c r="DJ493" s="455"/>
      <c r="DK493" s="455"/>
      <c r="DL493" s="455"/>
      <c r="DM493" s="455"/>
      <c r="DN493" s="455"/>
      <c r="DO493" s="455"/>
      <c r="DP493" s="455"/>
      <c r="DQ493" s="455"/>
      <c r="DR493" s="455"/>
      <c r="DS493" s="455"/>
      <c r="DT493" s="455"/>
      <c r="DU493" s="455"/>
      <c r="DV493" s="455"/>
      <c r="DW493" s="455"/>
      <c r="DX493" s="455"/>
      <c r="DY493" s="455"/>
      <c r="DZ493" s="455"/>
      <c r="EA493" s="455"/>
      <c r="EB493" s="455"/>
      <c r="EC493" s="455"/>
      <c r="ED493" s="455"/>
      <c r="EE493" s="455"/>
      <c r="EF493" s="455"/>
    </row>
    <row r="494" s="469" customFormat="1" ht="30" customHeight="1" spans="1:136">
      <c r="A494" s="596" t="s">
        <v>173</v>
      </c>
      <c r="B494" s="49">
        <v>2025</v>
      </c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 s="338"/>
      <c r="AW494" s="596" t="s">
        <v>173</v>
      </c>
      <c r="AX494" s="49">
        <v>2025</v>
      </c>
      <c r="AY494" s="28"/>
      <c r="AZ494" s="422"/>
      <c r="BA494"/>
      <c r="BB494"/>
      <c r="BC494"/>
      <c r="BD494"/>
      <c r="BE494"/>
      <c r="BF494"/>
      <c r="BG494"/>
      <c r="BH494"/>
      <c r="BI494"/>
      <c r="BJ494"/>
      <c r="BK494" s="338"/>
      <c r="BL494" s="338"/>
      <c r="BM494" s="338"/>
      <c r="BN494" s="338"/>
      <c r="BO494" s="338"/>
      <c r="BP494" s="338"/>
      <c r="BQ494" s="338"/>
      <c r="BR494" s="338"/>
      <c r="BS494" s="338"/>
      <c r="BT494" s="338"/>
      <c r="BU494" s="338"/>
      <c r="BV494" s="338"/>
      <c r="BW494" s="338"/>
      <c r="BX494" s="338"/>
      <c r="BY494" s="338"/>
      <c r="BZ494" s="338"/>
      <c r="CA494" s="338"/>
      <c r="CB494" s="338"/>
      <c r="CC494" s="338"/>
      <c r="CD494" s="338"/>
      <c r="CE494" s="338"/>
      <c r="CF494" s="338"/>
      <c r="CG494" s="338"/>
      <c r="CH494" s="338"/>
      <c r="CI494" s="338"/>
      <c r="CJ494" s="338"/>
      <c r="CK494" s="338"/>
      <c r="CL494" s="338"/>
      <c r="CM494" s="338"/>
      <c r="CN494" s="338"/>
      <c r="CO494" s="338"/>
      <c r="CP494" s="338"/>
      <c r="CQ494" s="338"/>
      <c r="CR494" s="338"/>
      <c r="CS494" s="338"/>
      <c r="CT494" s="338"/>
      <c r="CU494" s="338"/>
      <c r="CV494" s="338"/>
      <c r="CW494" s="338"/>
      <c r="CX494" s="338"/>
      <c r="CY494" s="338"/>
      <c r="CZ494" s="338"/>
      <c r="DA494" s="338"/>
      <c r="DB494" s="338"/>
      <c r="DC494" s="338"/>
      <c r="DD494" s="338"/>
      <c r="DE494" s="338"/>
      <c r="DF494" s="338"/>
      <c r="DG494" s="338"/>
      <c r="DH494" s="338"/>
      <c r="DI494" s="338"/>
      <c r="DJ494" s="338"/>
      <c r="DK494" s="338"/>
      <c r="DL494" s="338"/>
      <c r="DM494" s="338"/>
      <c r="DN494" s="338"/>
      <c r="DO494" s="338"/>
      <c r="DP494" s="338"/>
      <c r="DQ494" s="338"/>
      <c r="DR494" s="338"/>
      <c r="DS494" s="338"/>
      <c r="DT494" s="338"/>
      <c r="DU494" s="338"/>
      <c r="DV494" s="338"/>
      <c r="DW494" s="338"/>
      <c r="DX494" s="338"/>
      <c r="DY494" s="338"/>
      <c r="DZ494" s="338"/>
      <c r="EA494" s="338"/>
      <c r="EB494" s="338"/>
      <c r="EC494" s="338"/>
      <c r="ED494" s="338"/>
      <c r="EE494" s="338"/>
      <c r="EF494" s="338"/>
    </row>
    <row r="495" s="469" customFormat="1" ht="30" customHeight="1" spans="1:136">
      <c r="A495" s="596"/>
      <c r="B495" s="266">
        <v>2026</v>
      </c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 s="338"/>
      <c r="AW495" s="596"/>
      <c r="AX495" s="266">
        <v>2026</v>
      </c>
      <c r="AY495" s="28"/>
      <c r="AZ495" s="422"/>
      <c r="BA495"/>
      <c r="BB495"/>
      <c r="BC495"/>
      <c r="BD495"/>
      <c r="BE495"/>
      <c r="BF495"/>
      <c r="BG495"/>
      <c r="BH495"/>
      <c r="BI495"/>
      <c r="BJ495"/>
      <c r="BK495" s="338"/>
      <c r="BL495" s="338"/>
      <c r="BM495" s="338"/>
      <c r="BN495" s="338"/>
      <c r="BO495" s="338"/>
      <c r="BP495" s="338"/>
      <c r="BQ495" s="338"/>
      <c r="BR495" s="338"/>
      <c r="BS495" s="338"/>
      <c r="BT495" s="338"/>
      <c r="BU495" s="338"/>
      <c r="BV495" s="338"/>
      <c r="BW495" s="338"/>
      <c r="BX495" s="338"/>
      <c r="BY495" s="338"/>
      <c r="BZ495" s="338"/>
      <c r="CA495" s="338"/>
      <c r="CB495" s="338"/>
      <c r="CC495" s="338"/>
      <c r="CD495" s="338"/>
      <c r="CE495" s="338"/>
      <c r="CF495" s="338"/>
      <c r="CG495" s="338"/>
      <c r="CH495" s="338"/>
      <c r="CI495" s="338"/>
      <c r="CJ495" s="338"/>
      <c r="CK495" s="338"/>
      <c r="CL495" s="338"/>
      <c r="CM495" s="338"/>
      <c r="CN495" s="338"/>
      <c r="CO495" s="338"/>
      <c r="CP495" s="338"/>
      <c r="CQ495" s="338"/>
      <c r="CR495" s="338"/>
      <c r="CS495" s="338"/>
      <c r="CT495" s="338"/>
      <c r="CU495" s="338"/>
      <c r="CV495" s="338"/>
      <c r="CW495" s="338"/>
      <c r="CX495" s="338"/>
      <c r="CY495" s="338"/>
      <c r="CZ495" s="338"/>
      <c r="DA495" s="338"/>
      <c r="DB495" s="338"/>
      <c r="DC495" s="338"/>
      <c r="DD495" s="338"/>
      <c r="DE495" s="338"/>
      <c r="DF495" s="338"/>
      <c r="DG495" s="338"/>
      <c r="DH495" s="338"/>
      <c r="DI495" s="338"/>
      <c r="DJ495" s="338"/>
      <c r="DK495" s="338"/>
      <c r="DL495" s="338"/>
      <c r="DM495" s="338"/>
      <c r="DN495" s="338"/>
      <c r="DO495" s="338"/>
      <c r="DP495" s="338"/>
      <c r="DQ495" s="338"/>
      <c r="DR495" s="338"/>
      <c r="DS495" s="338"/>
      <c r="DT495" s="338"/>
      <c r="DU495" s="338"/>
      <c r="DV495" s="338"/>
      <c r="DW495" s="338"/>
      <c r="DX495" s="338"/>
      <c r="DY495" s="338"/>
      <c r="DZ495" s="338"/>
      <c r="EA495" s="338"/>
      <c r="EB495" s="338"/>
      <c r="EC495" s="338"/>
      <c r="ED495" s="338"/>
      <c r="EE495" s="338"/>
      <c r="EF495" s="338"/>
    </row>
    <row r="496" s="469" customFormat="1" ht="30" customHeight="1" spans="1:136">
      <c r="A496" s="596"/>
      <c r="B496" s="322" t="s">
        <v>134</v>
      </c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 s="338"/>
      <c r="AW496" s="596"/>
      <c r="AX496" s="322" t="s">
        <v>134</v>
      </c>
      <c r="AY496" s="28"/>
      <c r="AZ496" s="422"/>
      <c r="BA496"/>
      <c r="BB496"/>
      <c r="BC496"/>
      <c r="BD496"/>
      <c r="BE496"/>
      <c r="BF496"/>
      <c r="BG496"/>
      <c r="BH496"/>
      <c r="BI496"/>
      <c r="BJ496"/>
      <c r="BK496" s="338"/>
      <c r="BL496" s="338"/>
      <c r="BM496" s="338"/>
      <c r="BN496" s="338"/>
      <c r="BO496" s="338"/>
      <c r="BP496" s="338"/>
      <c r="BQ496" s="338"/>
      <c r="BR496" s="338"/>
      <c r="BS496" s="338"/>
      <c r="BT496" s="338"/>
      <c r="BU496" s="338"/>
      <c r="BV496" s="338"/>
      <c r="BW496" s="338"/>
      <c r="BX496" s="338"/>
      <c r="BY496" s="338"/>
      <c r="BZ496" s="338"/>
      <c r="CA496" s="338"/>
      <c r="CB496" s="338"/>
      <c r="CC496" s="338"/>
      <c r="CD496" s="338"/>
      <c r="CE496" s="338"/>
      <c r="CF496" s="338"/>
      <c r="CG496" s="338"/>
      <c r="CH496" s="338"/>
      <c r="CI496" s="338"/>
      <c r="CJ496" s="338"/>
      <c r="CK496" s="338"/>
      <c r="CL496" s="338"/>
      <c r="CM496" s="338"/>
      <c r="CN496" s="338"/>
      <c r="CO496" s="338"/>
      <c r="CP496" s="338"/>
      <c r="CQ496" s="338"/>
      <c r="CR496" s="338"/>
      <c r="CS496" s="338"/>
      <c r="CT496" s="338"/>
      <c r="CU496" s="338"/>
      <c r="CV496" s="338"/>
      <c r="CW496" s="338"/>
      <c r="CX496" s="338"/>
      <c r="CY496" s="338"/>
      <c r="CZ496" s="338"/>
      <c r="DA496" s="338"/>
      <c r="DB496" s="338"/>
      <c r="DC496" s="338"/>
      <c r="DD496" s="338"/>
      <c r="DE496" s="338"/>
      <c r="DF496" s="338"/>
      <c r="DG496" s="338"/>
      <c r="DH496" s="338"/>
      <c r="DI496" s="338"/>
      <c r="DJ496" s="338"/>
      <c r="DK496" s="338"/>
      <c r="DL496" s="338"/>
      <c r="DM496" s="338"/>
      <c r="DN496" s="338"/>
      <c r="DO496" s="338"/>
      <c r="DP496" s="338"/>
      <c r="DQ496" s="338"/>
      <c r="DR496" s="338"/>
      <c r="DS496" s="338"/>
      <c r="DT496" s="338"/>
      <c r="DU496" s="338"/>
      <c r="DV496" s="338"/>
      <c r="DW496" s="338"/>
      <c r="DX496" s="338"/>
      <c r="DY496" s="338"/>
      <c r="DZ496" s="338"/>
      <c r="EA496" s="338"/>
      <c r="EB496" s="338"/>
      <c r="EC496" s="338"/>
      <c r="ED496" s="338"/>
      <c r="EE496" s="338"/>
      <c r="EF496" s="338"/>
    </row>
    <row r="497" s="469" customFormat="1" ht="30" customHeight="1" spans="1:136">
      <c r="A497" s="597" t="s">
        <v>174</v>
      </c>
      <c r="B497" s="49">
        <v>2025</v>
      </c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 s="338"/>
      <c r="AW497" s="597" t="s">
        <v>174</v>
      </c>
      <c r="AX497" s="49">
        <v>2025</v>
      </c>
      <c r="AY497" s="28"/>
      <c r="AZ497" s="422"/>
      <c r="BA497"/>
      <c r="BB497"/>
      <c r="BC497"/>
      <c r="BD497"/>
      <c r="BE497"/>
      <c r="BF497"/>
      <c r="BG497"/>
      <c r="BH497"/>
      <c r="BI497"/>
      <c r="BJ497"/>
      <c r="BK497" s="338"/>
      <c r="BL497" s="338"/>
      <c r="BM497" s="338"/>
      <c r="BN497" s="338"/>
      <c r="BO497" s="338"/>
      <c r="BP497" s="338"/>
      <c r="BQ497" s="338"/>
      <c r="BR497" s="338"/>
      <c r="BS497" s="338"/>
      <c r="BT497" s="338"/>
      <c r="BU497" s="338"/>
      <c r="BV497" s="338"/>
      <c r="BW497" s="338"/>
      <c r="BX497" s="338"/>
      <c r="BY497" s="338"/>
      <c r="BZ497" s="338"/>
      <c r="CA497" s="338"/>
      <c r="CB497" s="338"/>
      <c r="CC497" s="338"/>
      <c r="CD497" s="338"/>
      <c r="CE497" s="338"/>
      <c r="CF497" s="338"/>
      <c r="CG497" s="338"/>
      <c r="CH497" s="338"/>
      <c r="CI497" s="338"/>
      <c r="CJ497" s="338"/>
      <c r="CK497" s="338"/>
      <c r="CL497" s="338"/>
      <c r="CM497" s="338"/>
      <c r="CN497" s="338"/>
      <c r="CO497" s="338"/>
      <c r="CP497" s="338"/>
      <c r="CQ497" s="338"/>
      <c r="CR497" s="338"/>
      <c r="CS497" s="338"/>
      <c r="CT497" s="338"/>
      <c r="CU497" s="338"/>
      <c r="CV497" s="338"/>
      <c r="CW497" s="338"/>
      <c r="CX497" s="338"/>
      <c r="CY497" s="338"/>
      <c r="CZ497" s="338"/>
      <c r="DA497" s="338"/>
      <c r="DB497" s="338"/>
      <c r="DC497" s="338"/>
      <c r="DD497" s="338"/>
      <c r="DE497" s="338"/>
      <c r="DF497" s="338"/>
      <c r="DG497" s="338"/>
      <c r="DH497" s="338"/>
      <c r="DI497" s="338"/>
      <c r="DJ497" s="338"/>
      <c r="DK497" s="338"/>
      <c r="DL497" s="338"/>
      <c r="DM497" s="338"/>
      <c r="DN497" s="338"/>
      <c r="DO497" s="338"/>
      <c r="DP497" s="338"/>
      <c r="DQ497" s="338"/>
      <c r="DR497" s="338"/>
      <c r="DS497" s="338"/>
      <c r="DT497" s="338"/>
      <c r="DU497" s="338"/>
      <c r="DV497" s="338"/>
      <c r="DW497" s="338"/>
      <c r="DX497" s="338"/>
      <c r="DY497" s="338"/>
      <c r="DZ497" s="338"/>
      <c r="EA497" s="338"/>
      <c r="EB497" s="338"/>
      <c r="EC497" s="338"/>
      <c r="ED497" s="338"/>
      <c r="EE497" s="338"/>
      <c r="EF497" s="338"/>
    </row>
    <row r="498" s="469" customFormat="1" ht="30" customHeight="1" spans="1:136">
      <c r="A498" s="597"/>
      <c r="B498" s="324" t="s">
        <v>175</v>
      </c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 s="338"/>
      <c r="AW498" s="597"/>
      <c r="AX498" s="324" t="s">
        <v>175</v>
      </c>
      <c r="AY498" s="28"/>
      <c r="AZ498" s="422"/>
      <c r="BA498"/>
      <c r="BB498"/>
      <c r="BC498"/>
      <c r="BD498"/>
      <c r="BE498"/>
      <c r="BF498"/>
      <c r="BG498"/>
      <c r="BH498"/>
      <c r="BI498"/>
      <c r="BJ498"/>
      <c r="BK498" s="338"/>
      <c r="BL498" s="338"/>
      <c r="BM498" s="338"/>
      <c r="BN498" s="338"/>
      <c r="BO498" s="338"/>
      <c r="BP498" s="338"/>
      <c r="BQ498" s="338"/>
      <c r="BR498" s="338"/>
      <c r="BS498" s="338"/>
      <c r="BT498" s="338"/>
      <c r="BU498" s="338"/>
      <c r="BV498" s="338"/>
      <c r="BW498" s="338"/>
      <c r="BX498" s="338"/>
      <c r="BY498" s="338"/>
      <c r="BZ498" s="338"/>
      <c r="CA498" s="338"/>
      <c r="CB498" s="338"/>
      <c r="CC498" s="338"/>
      <c r="CD498" s="338"/>
      <c r="CE498" s="338"/>
      <c r="CF498" s="338"/>
      <c r="CG498" s="338"/>
      <c r="CH498" s="338"/>
      <c r="CI498" s="338"/>
      <c r="CJ498" s="338"/>
      <c r="CK498" s="338"/>
      <c r="CL498" s="338"/>
      <c r="CM498" s="338"/>
      <c r="CN498" s="338"/>
      <c r="CO498" s="338"/>
      <c r="CP498" s="338"/>
      <c r="CQ498" s="338"/>
      <c r="CR498" s="338"/>
      <c r="CS498" s="338"/>
      <c r="CT498" s="338"/>
      <c r="CU498" s="338"/>
      <c r="CV498" s="338"/>
      <c r="CW498" s="338"/>
      <c r="CX498" s="338"/>
      <c r="CY498" s="338"/>
      <c r="CZ498" s="338"/>
      <c r="DA498" s="338"/>
      <c r="DB498" s="338"/>
      <c r="DC498" s="338"/>
      <c r="DD498" s="338"/>
      <c r="DE498" s="338"/>
      <c r="DF498" s="338"/>
      <c r="DG498" s="338"/>
      <c r="DH498" s="338"/>
      <c r="DI498" s="338"/>
      <c r="DJ498" s="338"/>
      <c r="DK498" s="338"/>
      <c r="DL498" s="338"/>
      <c r="DM498" s="338"/>
      <c r="DN498" s="338"/>
      <c r="DO498" s="338"/>
      <c r="DP498" s="338"/>
      <c r="DQ498" s="338"/>
      <c r="DR498" s="338"/>
      <c r="DS498" s="338"/>
      <c r="DT498" s="338"/>
      <c r="DU498" s="338"/>
      <c r="DV498" s="338"/>
      <c r="DW498" s="338"/>
      <c r="DX498" s="338"/>
      <c r="DY498" s="338"/>
      <c r="DZ498" s="338"/>
      <c r="EA498" s="338"/>
      <c r="EB498" s="338"/>
      <c r="EC498" s="338"/>
      <c r="ED498" s="338"/>
      <c r="EE498" s="338"/>
      <c r="EF498" s="338"/>
    </row>
    <row r="499" s="469" customFormat="1" ht="30" customHeight="1" spans="1:136">
      <c r="A499" s="598" t="s">
        <v>176</v>
      </c>
      <c r="B499" s="322" t="s">
        <v>177</v>
      </c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 s="338"/>
      <c r="AW499" s="598" t="s">
        <v>176</v>
      </c>
      <c r="AX499" s="322" t="s">
        <v>177</v>
      </c>
      <c r="AY499" s="28"/>
      <c r="AZ499" s="422"/>
      <c r="BA499"/>
      <c r="BB499"/>
      <c r="BC499"/>
      <c r="BD499"/>
      <c r="BE499"/>
      <c r="BF499"/>
      <c r="BG499"/>
      <c r="BH499"/>
      <c r="BI499"/>
      <c r="BJ499"/>
      <c r="BK499" s="338"/>
      <c r="BL499" s="338"/>
      <c r="BM499" s="338"/>
      <c r="BN499" s="338"/>
      <c r="BO499" s="338"/>
      <c r="BP499" s="338"/>
      <c r="BQ499" s="338"/>
      <c r="BR499" s="338"/>
      <c r="BS499" s="338"/>
      <c r="BT499" s="338"/>
      <c r="BU499" s="338"/>
      <c r="BV499" s="338"/>
      <c r="BW499" s="338"/>
      <c r="BX499" s="338"/>
      <c r="BY499" s="338"/>
      <c r="BZ499" s="338"/>
      <c r="CA499" s="338"/>
      <c r="CB499" s="338"/>
      <c r="CC499" s="338"/>
      <c r="CD499" s="338"/>
      <c r="CE499" s="338"/>
      <c r="CF499" s="338"/>
      <c r="CG499" s="338"/>
      <c r="CH499" s="338"/>
      <c r="CI499" s="338"/>
      <c r="CJ499" s="338"/>
      <c r="CK499" s="338"/>
      <c r="CL499" s="338"/>
      <c r="CM499" s="338"/>
      <c r="CN499" s="338"/>
      <c r="CO499" s="338"/>
      <c r="CP499" s="338"/>
      <c r="CQ499" s="338"/>
      <c r="CR499" s="338"/>
      <c r="CS499" s="338"/>
      <c r="CT499" s="338"/>
      <c r="CU499" s="338"/>
      <c r="CV499" s="338"/>
      <c r="CW499" s="338"/>
      <c r="CX499" s="338"/>
      <c r="CY499" s="338"/>
      <c r="CZ499" s="338"/>
      <c r="DA499" s="338"/>
      <c r="DB499" s="338"/>
      <c r="DC499" s="338"/>
      <c r="DD499" s="338"/>
      <c r="DE499" s="338"/>
      <c r="DF499" s="338"/>
      <c r="DG499" s="338"/>
      <c r="DH499" s="338"/>
      <c r="DI499" s="338"/>
      <c r="DJ499" s="338"/>
      <c r="DK499" s="338"/>
      <c r="DL499" s="338"/>
      <c r="DM499" s="338"/>
      <c r="DN499" s="338"/>
      <c r="DO499" s="338"/>
      <c r="DP499" s="338"/>
      <c r="DQ499" s="338"/>
      <c r="DR499" s="338"/>
      <c r="DS499" s="338"/>
      <c r="DT499" s="338"/>
      <c r="DU499" s="338"/>
      <c r="DV499" s="338"/>
      <c r="DW499" s="338"/>
      <c r="DX499" s="338"/>
      <c r="DY499" s="338"/>
      <c r="DZ499" s="338"/>
      <c r="EA499" s="338"/>
      <c r="EB499" s="338"/>
      <c r="EC499" s="338"/>
      <c r="ED499" s="338"/>
      <c r="EE499" s="338"/>
      <c r="EF499" s="338"/>
    </row>
    <row r="500" s="469" customFormat="1" ht="30" customHeight="1" spans="1:136">
      <c r="A500" s="55" t="s">
        <v>178</v>
      </c>
      <c r="B500" s="329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>
        <v>0</v>
      </c>
      <c r="R500" s="28">
        <v>0</v>
      </c>
      <c r="S500" s="28">
        <v>0</v>
      </c>
      <c r="T500" s="28">
        <v>0</v>
      </c>
      <c r="U500" s="28">
        <v>0</v>
      </c>
      <c r="V500" s="28">
        <v>0</v>
      </c>
      <c r="W500" s="28">
        <v>0</v>
      </c>
      <c r="X500" s="28">
        <v>0</v>
      </c>
      <c r="Y500" s="28">
        <v>0</v>
      </c>
      <c r="Z500" s="28">
        <v>0</v>
      </c>
      <c r="AA500" s="28">
        <v>0</v>
      </c>
      <c r="AB500" s="28">
        <v>0</v>
      </c>
      <c r="AC500" s="28">
        <v>0</v>
      </c>
      <c r="AD500" s="28"/>
      <c r="AE500" s="28"/>
      <c r="AF500" s="28"/>
      <c r="AG500" s="28"/>
      <c r="AH500" s="28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 s="338"/>
      <c r="AW500" s="55" t="s">
        <v>178</v>
      </c>
      <c r="AX500" s="329"/>
      <c r="AY500" s="28">
        <f>BF353</f>
        <v>0</v>
      </c>
      <c r="AZ500" s="422"/>
      <c r="BA500"/>
      <c r="BB500"/>
      <c r="BC500"/>
      <c r="BD500"/>
      <c r="BE500"/>
      <c r="BF500"/>
      <c r="BG500"/>
      <c r="BH500"/>
      <c r="BI500"/>
      <c r="BJ500"/>
      <c r="BK500" s="338"/>
      <c r="BL500" s="338"/>
      <c r="BM500" s="338"/>
      <c r="BN500" s="338"/>
      <c r="BO500" s="338"/>
      <c r="BP500" s="338"/>
      <c r="BQ500" s="338"/>
      <c r="BR500" s="338"/>
      <c r="BS500" s="338"/>
      <c r="BT500" s="338"/>
      <c r="BU500" s="338"/>
      <c r="BV500" s="338"/>
      <c r="BW500" s="338"/>
      <c r="BX500" s="338"/>
      <c r="BY500" s="338"/>
      <c r="BZ500" s="338"/>
      <c r="CA500" s="338"/>
      <c r="CB500" s="338"/>
      <c r="CC500" s="338"/>
      <c r="CD500" s="338"/>
      <c r="CE500" s="338"/>
      <c r="CF500" s="338"/>
      <c r="CG500" s="338"/>
      <c r="CH500" s="338"/>
      <c r="CI500" s="338"/>
      <c r="CJ500" s="338"/>
      <c r="CK500" s="338"/>
      <c r="CL500" s="338"/>
      <c r="CM500" s="338"/>
      <c r="CN500" s="338"/>
      <c r="CO500" s="338"/>
      <c r="CP500" s="338"/>
      <c r="CQ500" s="338"/>
      <c r="CR500" s="338"/>
      <c r="CS500" s="338"/>
      <c r="CT500" s="338"/>
      <c r="CU500" s="338"/>
      <c r="CV500" s="338"/>
      <c r="CW500" s="338"/>
      <c r="CX500" s="338"/>
      <c r="CY500" s="338"/>
      <c r="CZ500" s="338"/>
      <c r="DA500" s="338"/>
      <c r="DB500" s="338"/>
      <c r="DC500" s="338"/>
      <c r="DD500" s="338"/>
      <c r="DE500" s="338"/>
      <c r="DF500" s="338"/>
      <c r="DG500" s="338"/>
      <c r="DH500" s="338"/>
      <c r="DI500" s="338"/>
      <c r="DJ500" s="338"/>
      <c r="DK500" s="338"/>
      <c r="DL500" s="338"/>
      <c r="DM500" s="338"/>
      <c r="DN500" s="338"/>
      <c r="DO500" s="338"/>
      <c r="DP500" s="338"/>
      <c r="DQ500" s="338"/>
      <c r="DR500" s="338"/>
      <c r="DS500" s="338"/>
      <c r="DT500" s="338"/>
      <c r="DU500" s="338"/>
      <c r="DV500" s="338"/>
      <c r="DW500" s="338"/>
      <c r="DX500" s="338"/>
      <c r="DY500" s="338"/>
      <c r="DZ500" s="338"/>
      <c r="EA500" s="338"/>
      <c r="EB500" s="338"/>
      <c r="EC500" s="338"/>
      <c r="ED500" s="338"/>
      <c r="EE500" s="338"/>
      <c r="EF500" s="338"/>
    </row>
    <row r="501" s="469" customFormat="1" ht="30" customHeight="1" spans="1:136">
      <c r="A501" s="599" t="s">
        <v>179</v>
      </c>
      <c r="B501" s="331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>
        <v>0</v>
      </c>
      <c r="R501" s="28">
        <v>0</v>
      </c>
      <c r="S501" s="28">
        <v>0</v>
      </c>
      <c r="T501" s="28">
        <v>0</v>
      </c>
      <c r="U501" s="28">
        <v>0</v>
      </c>
      <c r="V501" s="28">
        <v>0</v>
      </c>
      <c r="W501" s="28">
        <v>0</v>
      </c>
      <c r="X501" s="28">
        <v>0</v>
      </c>
      <c r="Y501" s="28">
        <v>0</v>
      </c>
      <c r="Z501" s="28">
        <v>0</v>
      </c>
      <c r="AA501" s="28">
        <v>0</v>
      </c>
      <c r="AB501" s="28">
        <v>0</v>
      </c>
      <c r="AC501" s="28">
        <v>0</v>
      </c>
      <c r="AD501" s="28"/>
      <c r="AE501" s="28"/>
      <c r="AF501" s="28"/>
      <c r="AG501" s="28"/>
      <c r="AH501" s="28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 s="338"/>
      <c r="AW501" s="599" t="s">
        <v>179</v>
      </c>
      <c r="AX501" s="331"/>
      <c r="AY501" s="28">
        <f>BI353</f>
        <v>0</v>
      </c>
      <c r="AZ501" s="422"/>
      <c r="BA501"/>
      <c r="BB501"/>
      <c r="BC501"/>
      <c r="BD501"/>
      <c r="BE501"/>
      <c r="BF501"/>
      <c r="BG501"/>
      <c r="BH501"/>
      <c r="BI501"/>
      <c r="BJ501"/>
      <c r="BK501" s="338"/>
      <c r="BL501" s="338"/>
      <c r="BM501" s="338"/>
      <c r="BN501" s="338"/>
      <c r="BO501" s="338"/>
      <c r="BP501" s="338"/>
      <c r="BQ501" s="338"/>
      <c r="BR501" s="338"/>
      <c r="BS501" s="338"/>
      <c r="BT501" s="338"/>
      <c r="BU501" s="338"/>
      <c r="BV501" s="338"/>
      <c r="BW501" s="338"/>
      <c r="BX501" s="338"/>
      <c r="BY501" s="338"/>
      <c r="BZ501" s="338"/>
      <c r="CA501" s="338"/>
      <c r="CB501" s="338"/>
      <c r="CC501" s="338"/>
      <c r="CD501" s="338"/>
      <c r="CE501" s="338"/>
      <c r="CF501" s="338"/>
      <c r="CG501" s="338"/>
      <c r="CH501" s="338"/>
      <c r="CI501" s="338"/>
      <c r="CJ501" s="338"/>
      <c r="CK501" s="338"/>
      <c r="CL501" s="338"/>
      <c r="CM501" s="338"/>
      <c r="CN501" s="338"/>
      <c r="CO501" s="338"/>
      <c r="CP501" s="338"/>
      <c r="CQ501" s="338"/>
      <c r="CR501" s="338"/>
      <c r="CS501" s="338"/>
      <c r="CT501" s="338"/>
      <c r="CU501" s="338"/>
      <c r="CV501" s="338"/>
      <c r="CW501" s="338"/>
      <c r="CX501" s="338"/>
      <c r="CY501" s="338"/>
      <c r="CZ501" s="338"/>
      <c r="DA501" s="338"/>
      <c r="DB501" s="338"/>
      <c r="DC501" s="338"/>
      <c r="DD501" s="338"/>
      <c r="DE501" s="338"/>
      <c r="DF501" s="338"/>
      <c r="DG501" s="338"/>
      <c r="DH501" s="338"/>
      <c r="DI501" s="338"/>
      <c r="DJ501" s="338"/>
      <c r="DK501" s="338"/>
      <c r="DL501" s="338"/>
      <c r="DM501" s="338"/>
      <c r="DN501" s="338"/>
      <c r="DO501" s="338"/>
      <c r="DP501" s="338"/>
      <c r="DQ501" s="338"/>
      <c r="DR501" s="338"/>
      <c r="DS501" s="338"/>
      <c r="DT501" s="338"/>
      <c r="DU501" s="338"/>
      <c r="DV501" s="338"/>
      <c r="DW501" s="338"/>
      <c r="DX501" s="338"/>
      <c r="DY501" s="338"/>
      <c r="DZ501" s="338"/>
      <c r="EA501" s="338"/>
      <c r="EB501" s="338"/>
      <c r="EC501" s="338"/>
      <c r="ED501" s="338"/>
      <c r="EE501" s="338"/>
      <c r="EF501" s="338"/>
    </row>
    <row r="502" s="455" customFormat="1" spans="1:136">
      <c r="A502" s="600"/>
      <c r="B502" s="315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W502" s="600"/>
      <c r="AX502" s="315"/>
      <c r="AY502" s="23"/>
      <c r="AZ502" s="471"/>
      <c r="BA502"/>
      <c r="BB502"/>
      <c r="BC502"/>
      <c r="BD502"/>
      <c r="BE502"/>
      <c r="BF502"/>
      <c r="BG502"/>
      <c r="BH502"/>
      <c r="BI502"/>
      <c r="BJ502"/>
    </row>
    <row r="503" s="455" customFormat="1" spans="1:136">
      <c r="A503" s="600"/>
      <c r="B503" s="315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W503" s="600"/>
      <c r="AX503" s="315"/>
      <c r="AY503" s="23"/>
      <c r="AZ503" s="471"/>
      <c r="BA503"/>
      <c r="BB503"/>
      <c r="BC503"/>
      <c r="BD503"/>
      <c r="BE503"/>
      <c r="BF503"/>
      <c r="BG503"/>
      <c r="BH503"/>
      <c r="BI503"/>
      <c r="BJ503"/>
    </row>
    <row r="504" s="338" customFormat="1" ht="30" customHeight="1" spans="1:136">
      <c r="A504" s="336" t="s">
        <v>180</v>
      </c>
      <c r="B504" s="33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>
        <v>0</v>
      </c>
      <c r="R504" s="23">
        <v>0</v>
      </c>
      <c r="S504" s="23">
        <v>0</v>
      </c>
      <c r="T504" s="23">
        <v>0</v>
      </c>
      <c r="U504" s="23">
        <v>0</v>
      </c>
      <c r="V504" s="23">
        <v>0</v>
      </c>
      <c r="W504" s="23">
        <v>0</v>
      </c>
      <c r="X504" s="23">
        <v>0</v>
      </c>
      <c r="Y504" s="23">
        <v>0</v>
      </c>
      <c r="Z504" s="23">
        <v>0</v>
      </c>
      <c r="AA504" s="23">
        <v>0</v>
      </c>
      <c r="AB504" s="23">
        <v>0</v>
      </c>
      <c r="AC504" s="23">
        <v>0</v>
      </c>
      <c r="AD504" s="23"/>
      <c r="AE504" s="23"/>
      <c r="AF504" s="23"/>
      <c r="AG504" s="23"/>
      <c r="AH504" s="23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W504" s="336" t="s">
        <v>180</v>
      </c>
      <c r="AX504" s="334"/>
      <c r="AY504" s="23">
        <f>BC186</f>
        <v>0</v>
      </c>
      <c r="AZ504" s="422"/>
      <c r="BA504"/>
      <c r="BB504"/>
      <c r="BC504"/>
      <c r="BD504"/>
      <c r="BE504"/>
      <c r="BF504"/>
      <c r="BG504"/>
      <c r="BH504"/>
      <c r="BI504"/>
      <c r="BJ504"/>
    </row>
    <row r="505" s="338" customFormat="1" ht="30" customHeight="1" spans="1:136">
      <c r="A505" s="336" t="s">
        <v>181</v>
      </c>
      <c r="B505" s="334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>
        <v>0</v>
      </c>
      <c r="R505" s="23">
        <v>0</v>
      </c>
      <c r="S505" s="23">
        <v>0</v>
      </c>
      <c r="T505" s="23">
        <v>0</v>
      </c>
      <c r="U505" s="23">
        <v>0</v>
      </c>
      <c r="V505" s="23">
        <v>0</v>
      </c>
      <c r="W505" s="23">
        <v>0</v>
      </c>
      <c r="X505" s="23">
        <v>0</v>
      </c>
      <c r="Y505" s="23">
        <v>0</v>
      </c>
      <c r="Z505" s="23">
        <v>0</v>
      </c>
      <c r="AA505" s="23">
        <v>0</v>
      </c>
      <c r="AB505" s="23">
        <v>0</v>
      </c>
      <c r="AC505" s="23">
        <v>0</v>
      </c>
      <c r="AD505" s="23"/>
      <c r="AE505" s="23"/>
      <c r="AF505" s="23"/>
      <c r="AG505" s="23"/>
      <c r="AH505" s="23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W505" s="336" t="s">
        <v>181</v>
      </c>
      <c r="AX505" s="334"/>
      <c r="AY505" s="23">
        <f>BF186</f>
        <v>0</v>
      </c>
      <c r="AZ505" s="422"/>
      <c r="BA505"/>
      <c r="BB505"/>
      <c r="BC505"/>
      <c r="BD505"/>
      <c r="BE505"/>
      <c r="BF505"/>
      <c r="BG505"/>
      <c r="BH505"/>
      <c r="BI505"/>
      <c r="BJ505"/>
    </row>
    <row r="506" s="338" customFormat="1" ht="30" customHeight="1" spans="1:136">
      <c r="A506" s="336" t="s">
        <v>182</v>
      </c>
      <c r="B506" s="334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>
        <v>0</v>
      </c>
      <c r="R506" s="23">
        <v>0</v>
      </c>
      <c r="S506" s="23">
        <v>0</v>
      </c>
      <c r="T506" s="23">
        <v>0</v>
      </c>
      <c r="U506" s="23">
        <v>0</v>
      </c>
      <c r="V506" s="23">
        <v>0</v>
      </c>
      <c r="W506" s="23">
        <v>0</v>
      </c>
      <c r="X506" s="23">
        <v>0</v>
      </c>
      <c r="Y506" s="23">
        <v>0</v>
      </c>
      <c r="Z506" s="23">
        <v>0</v>
      </c>
      <c r="AA506" s="23">
        <v>0</v>
      </c>
      <c r="AB506" s="23">
        <v>0</v>
      </c>
      <c r="AC506" s="23">
        <v>0</v>
      </c>
      <c r="AD506" s="23"/>
      <c r="AE506" s="23"/>
      <c r="AF506" s="23"/>
      <c r="AG506" s="23"/>
      <c r="AH506" s="23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W506" s="336" t="s">
        <v>182</v>
      </c>
      <c r="AX506" s="334"/>
      <c r="AY506" s="23">
        <f>BI186</f>
        <v>0</v>
      </c>
      <c r="AZ506" s="422"/>
      <c r="BA506"/>
      <c r="BB506"/>
      <c r="BC506"/>
      <c r="BD506"/>
      <c r="BE506"/>
      <c r="BF506"/>
      <c r="BG506"/>
      <c r="BH506"/>
      <c r="BI506"/>
      <c r="BJ506"/>
    </row>
    <row r="507" s="338" customFormat="1" ht="30" customHeight="1" spans="1:136">
      <c r="A507" s="336" t="s">
        <v>183</v>
      </c>
      <c r="B507" s="334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>
        <v>0</v>
      </c>
      <c r="R507" s="23">
        <v>0</v>
      </c>
      <c r="S507" s="23">
        <v>0</v>
      </c>
      <c r="T507" s="23">
        <v>0</v>
      </c>
      <c r="U507" s="23">
        <v>0</v>
      </c>
      <c r="V507" s="23">
        <v>0</v>
      </c>
      <c r="W507" s="23">
        <v>0</v>
      </c>
      <c r="X507" s="23">
        <v>0</v>
      </c>
      <c r="Y507" s="23">
        <v>0</v>
      </c>
      <c r="Z507" s="23">
        <v>0</v>
      </c>
      <c r="AA507" s="23">
        <v>0</v>
      </c>
      <c r="AB507" s="23">
        <v>0</v>
      </c>
      <c r="AC507" s="23">
        <v>0</v>
      </c>
      <c r="AD507" s="23"/>
      <c r="AE507" s="23"/>
      <c r="AF507" s="23"/>
      <c r="AG507" s="23"/>
      <c r="AH507" s="23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W507" s="336" t="s">
        <v>183</v>
      </c>
      <c r="AX507" s="334"/>
      <c r="AY507" s="23">
        <f>BC187</f>
        <v>0</v>
      </c>
      <c r="AZ507" s="422"/>
      <c r="BA507"/>
      <c r="BB507"/>
      <c r="BC507"/>
      <c r="BD507"/>
      <c r="BE507"/>
      <c r="BF507"/>
      <c r="BG507"/>
      <c r="BH507"/>
      <c r="BI507"/>
      <c r="BJ507"/>
    </row>
    <row r="508" s="338" customFormat="1" ht="30" customHeight="1" spans="1:136">
      <c r="A508" s="336" t="s">
        <v>184</v>
      </c>
      <c r="B508" s="334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W508" s="336" t="s">
        <v>184</v>
      </c>
      <c r="AX508" s="334"/>
      <c r="AY508" s="23"/>
      <c r="AZ508" s="422"/>
      <c r="BA508"/>
      <c r="BB508"/>
      <c r="BC508"/>
      <c r="BD508"/>
      <c r="BE508"/>
      <c r="BF508"/>
      <c r="BG508"/>
      <c r="BH508"/>
      <c r="BI508"/>
      <c r="BJ508"/>
    </row>
    <row r="509" s="338" customFormat="1" ht="30" customHeight="1" spans="1:136">
      <c r="A509" s="336"/>
      <c r="B509" s="335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W509" s="336"/>
      <c r="AX509" s="335"/>
      <c r="AY509" s="23"/>
      <c r="AZ509" s="422"/>
      <c r="BA509"/>
      <c r="BB509"/>
      <c r="BC509"/>
      <c r="BD509"/>
      <c r="BE509"/>
      <c r="BF509"/>
      <c r="BG509"/>
      <c r="BH509"/>
      <c r="BI509"/>
      <c r="BJ509"/>
    </row>
    <row r="510" s="338" customFormat="1" ht="30" customHeight="1" spans="1:136">
      <c r="A510" s="336"/>
      <c r="B510" s="335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W510" s="336"/>
      <c r="AX510" s="335"/>
      <c r="AY510" s="23"/>
      <c r="AZ510" s="422"/>
      <c r="BA510"/>
      <c r="BB510"/>
      <c r="BC510"/>
      <c r="BD510"/>
      <c r="BE510"/>
      <c r="BF510"/>
      <c r="BG510"/>
      <c r="BH510"/>
      <c r="BI510"/>
      <c r="BJ510"/>
    </row>
    <row r="511" s="338" customFormat="1" ht="30" customHeight="1" spans="1:136">
      <c r="A511" s="336" t="s">
        <v>185</v>
      </c>
      <c r="B511" s="33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>
        <v>0</v>
      </c>
      <c r="R511" s="23">
        <v>0</v>
      </c>
      <c r="S511" s="23">
        <v>0</v>
      </c>
      <c r="T511" s="23">
        <v>0</v>
      </c>
      <c r="U511" s="23">
        <v>0</v>
      </c>
      <c r="V511" s="23">
        <v>0</v>
      </c>
      <c r="W511" s="23">
        <v>0</v>
      </c>
      <c r="X511" s="23">
        <v>0</v>
      </c>
      <c r="Y511" s="23">
        <v>0</v>
      </c>
      <c r="Z511" s="23">
        <v>0</v>
      </c>
      <c r="AA511" s="23">
        <v>2159</v>
      </c>
      <c r="AB511" s="23">
        <v>6016</v>
      </c>
      <c r="AC511" s="23">
        <v>5897</v>
      </c>
      <c r="AD511" s="23"/>
      <c r="AE511" s="23"/>
      <c r="AF511" s="23"/>
      <c r="AG511" s="23"/>
      <c r="AH511" s="23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W511" s="336" t="s">
        <v>185</v>
      </c>
      <c r="AX511" s="334"/>
      <c r="AY511" s="23">
        <f>BC188</f>
        <v>5897</v>
      </c>
      <c r="AZ511" s="422"/>
      <c r="BA511"/>
      <c r="BB511"/>
      <c r="BC511"/>
      <c r="BD511"/>
      <c r="BE511"/>
      <c r="BF511"/>
      <c r="BG511"/>
      <c r="BH511"/>
      <c r="BI511"/>
      <c r="BJ511"/>
    </row>
    <row r="512" s="338" customFormat="1" ht="30" customHeight="1" spans="1:136">
      <c r="A512" s="336" t="s">
        <v>186</v>
      </c>
      <c r="B512" s="33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>
        <v>0</v>
      </c>
      <c r="R512" s="23">
        <v>0</v>
      </c>
      <c r="S512" s="23">
        <v>0</v>
      </c>
      <c r="T512" s="23">
        <v>0</v>
      </c>
      <c r="U512" s="23">
        <v>0</v>
      </c>
      <c r="V512" s="23">
        <v>0</v>
      </c>
      <c r="W512" s="23">
        <v>0</v>
      </c>
      <c r="X512" s="23">
        <v>0</v>
      </c>
      <c r="Y512" s="23">
        <v>0</v>
      </c>
      <c r="Z512" s="23">
        <v>0</v>
      </c>
      <c r="AA512" s="23">
        <v>0</v>
      </c>
      <c r="AB512" s="23">
        <v>0</v>
      </c>
      <c r="AC512" s="23">
        <v>0</v>
      </c>
      <c r="AD512" s="23"/>
      <c r="AE512" s="23"/>
      <c r="AF512" s="23"/>
      <c r="AG512" s="23"/>
      <c r="AH512" s="23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W512" s="336" t="s">
        <v>186</v>
      </c>
      <c r="AX512" s="334"/>
      <c r="AY512" s="23">
        <f>BF188</f>
        <v>0</v>
      </c>
      <c r="AZ512" s="422"/>
      <c r="BA512"/>
      <c r="BB512"/>
      <c r="BC512"/>
      <c r="BD512"/>
      <c r="BE512"/>
      <c r="BF512"/>
      <c r="BG512"/>
      <c r="BH512"/>
      <c r="BI512"/>
      <c r="BJ512"/>
    </row>
    <row r="513" s="338" customFormat="1" ht="30" customHeight="1" spans="1:62">
      <c r="A513" s="336" t="s">
        <v>187</v>
      </c>
      <c r="B513" s="334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>
        <v>0</v>
      </c>
      <c r="R513" s="23">
        <v>0</v>
      </c>
      <c r="S513" s="23">
        <v>0</v>
      </c>
      <c r="T513" s="23">
        <v>0</v>
      </c>
      <c r="U513" s="23">
        <v>0</v>
      </c>
      <c r="V513" s="23">
        <v>0</v>
      </c>
      <c r="W513" s="23">
        <v>0</v>
      </c>
      <c r="X513" s="23">
        <v>0</v>
      </c>
      <c r="Y513" s="23">
        <v>0</v>
      </c>
      <c r="Z513" s="23">
        <v>0</v>
      </c>
      <c r="AA513" s="23">
        <v>0</v>
      </c>
      <c r="AB513" s="23">
        <v>0</v>
      </c>
      <c r="AC513" s="23">
        <v>0</v>
      </c>
      <c r="AD513" s="23"/>
      <c r="AE513" s="23"/>
      <c r="AF513" s="23"/>
      <c r="AG513" s="23"/>
      <c r="AH513" s="2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W513" s="336" t="s">
        <v>187</v>
      </c>
      <c r="AX513" s="334"/>
      <c r="AY513" s="23">
        <f>BI188</f>
        <v>0</v>
      </c>
      <c r="AZ513" s="422"/>
      <c r="BA513"/>
      <c r="BB513"/>
      <c r="BC513"/>
      <c r="BD513"/>
      <c r="BE513"/>
      <c r="BF513"/>
      <c r="BG513"/>
      <c r="BH513"/>
      <c r="BI513"/>
      <c r="BJ513"/>
    </row>
    <row r="514" s="338" customFormat="1" ht="30" customHeight="1" spans="1:62">
      <c r="A514" s="336" t="s">
        <v>188</v>
      </c>
      <c r="B514" s="335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W514" s="336" t="s">
        <v>188</v>
      </c>
      <c r="AX514" s="335"/>
      <c r="AY514" s="23"/>
      <c r="AZ514" s="422"/>
      <c r="BA514" s="471"/>
      <c r="BB514" s="471"/>
      <c r="BC514" s="471"/>
      <c r="BD514" s="471"/>
      <c r="BE514" s="471"/>
      <c r="BF514" s="471"/>
      <c r="BG514" s="471"/>
      <c r="BH514" s="455"/>
      <c r="BI514" s="455"/>
      <c r="BJ514" s="455"/>
    </row>
    <row r="515" s="338" customFormat="1" ht="30" customHeight="1" spans="1:62">
      <c r="A515" s="336" t="s">
        <v>189</v>
      </c>
      <c r="B515" s="335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W515" s="336" t="s">
        <v>189</v>
      </c>
      <c r="AX515" s="335"/>
      <c r="AY515" s="23"/>
      <c r="AZ515" s="422"/>
      <c r="BA515" s="471"/>
      <c r="BB515" s="471"/>
      <c r="BC515" s="471"/>
      <c r="BD515" s="471"/>
      <c r="BE515" s="471"/>
      <c r="BF515" s="471"/>
      <c r="BG515" s="471"/>
      <c r="BH515" s="455"/>
      <c r="BI515" s="455"/>
      <c r="BJ515" s="455"/>
    </row>
    <row r="516" s="338" customFormat="1" ht="30" customHeight="1" spans="1:62">
      <c r="A516" s="336" t="s">
        <v>190</v>
      </c>
      <c r="B516" s="335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W516" s="336" t="s">
        <v>190</v>
      </c>
      <c r="AX516" s="335"/>
      <c r="AY516" s="23"/>
      <c r="AZ516" s="422"/>
      <c r="BA516" s="471"/>
      <c r="BB516" s="471"/>
      <c r="BC516" s="471"/>
      <c r="BD516" s="471"/>
      <c r="BE516" s="471"/>
      <c r="BF516" s="471"/>
      <c r="BG516" s="471"/>
      <c r="BH516" s="455"/>
      <c r="BI516" s="455"/>
      <c r="BJ516" s="455"/>
    </row>
    <row r="517" s="455" customFormat="1" spans="1:62">
      <c r="A517" s="601"/>
      <c r="B517" s="315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W517" s="601"/>
      <c r="AX517" s="315"/>
      <c r="AY517" s="23"/>
      <c r="AZ517" s="471"/>
      <c r="BA517" s="471"/>
      <c r="BB517" s="471"/>
      <c r="BC517" s="471"/>
      <c r="BD517" s="471"/>
      <c r="BE517" s="471"/>
      <c r="BF517" s="471"/>
      <c r="BG517" s="471"/>
    </row>
    <row r="518" s="455" customFormat="1" spans="1:62">
      <c r="A518" s="504" t="s">
        <v>191</v>
      </c>
      <c r="B518" s="2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W518" s="504" t="s">
        <v>191</v>
      </c>
      <c r="AX518" s="2"/>
      <c r="AY518" s="23"/>
      <c r="AZ518" s="471"/>
      <c r="BA518" s="471"/>
      <c r="BB518" s="471"/>
      <c r="BC518" s="471"/>
      <c r="BD518" s="471"/>
      <c r="BE518" s="471"/>
      <c r="BF518" s="471"/>
      <c r="BG518" s="471"/>
    </row>
    <row r="519" s="455" customFormat="1" spans="1:62">
      <c r="A519" s="504" t="s">
        <v>192</v>
      </c>
      <c r="B519" s="2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W519" s="504" t="s">
        <v>192</v>
      </c>
      <c r="AX519" s="2"/>
      <c r="AY519" s="23"/>
      <c r="AZ519" s="471"/>
      <c r="BA519" s="471"/>
      <c r="BB519" s="471"/>
      <c r="BC519" s="471"/>
      <c r="BD519" s="471"/>
      <c r="BE519" s="471"/>
      <c r="BF519" s="471"/>
      <c r="BG519" s="471"/>
    </row>
    <row r="520" s="455" customFormat="1" spans="1:62">
      <c r="A520" s="504" t="s">
        <v>193</v>
      </c>
      <c r="B520" s="2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W520" s="504" t="s">
        <v>193</v>
      </c>
      <c r="AX520" s="2"/>
      <c r="AY520" s="23"/>
      <c r="AZ520" s="471"/>
      <c r="BA520" s="471"/>
      <c r="BB520" s="471"/>
      <c r="BC520" s="471"/>
      <c r="BD520" s="471"/>
      <c r="BE520" s="471"/>
      <c r="BF520" s="471"/>
      <c r="BG520" s="471"/>
    </row>
    <row r="521" s="455" customFormat="1" spans="1:62">
      <c r="A521" s="601"/>
      <c r="B521" s="315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W521" s="601"/>
      <c r="AX521" s="315"/>
      <c r="AY521" s="23"/>
      <c r="AZ521" s="471"/>
      <c r="BA521" s="471"/>
      <c r="BB521" s="471"/>
      <c r="BC521" s="471"/>
      <c r="BD521" s="471"/>
      <c r="BE521" s="471"/>
      <c r="BF521" s="471"/>
      <c r="BG521" s="471"/>
    </row>
    <row r="522" s="455" customFormat="1" spans="1:62">
      <c r="A522" s="600" t="s">
        <v>194</v>
      </c>
      <c r="B522" s="341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W522" s="600" t="s">
        <v>194</v>
      </c>
      <c r="AX522" s="341"/>
      <c r="AY522" s="23"/>
      <c r="AZ522" s="471"/>
      <c r="BA522" s="471"/>
      <c r="BB522" s="471"/>
      <c r="BC522" s="471"/>
      <c r="BD522" s="471"/>
      <c r="BE522" s="471"/>
      <c r="BF522" s="471"/>
      <c r="BG522" s="471"/>
    </row>
    <row r="523" s="455" customFormat="1" spans="1:62">
      <c r="A523" s="600" t="s">
        <v>195</v>
      </c>
      <c r="B523" s="341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W523" s="600" t="s">
        <v>195</v>
      </c>
      <c r="AX523" s="341"/>
      <c r="AY523" s="23"/>
      <c r="AZ523" s="471"/>
      <c r="BA523" s="471"/>
      <c r="BB523" s="471"/>
      <c r="BC523" s="471"/>
      <c r="BD523" s="471"/>
      <c r="BE523" s="471"/>
      <c r="BF523" s="471"/>
      <c r="BG523" s="471"/>
    </row>
    <row r="524" s="455" customFormat="1" spans="1:62">
      <c r="A524" s="600" t="s">
        <v>194</v>
      </c>
      <c r="B524" s="341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W524" s="600" t="s">
        <v>194</v>
      </c>
      <c r="AX524" s="341"/>
      <c r="AY524" s="23"/>
      <c r="AZ524" s="471"/>
      <c r="BA524" s="471"/>
      <c r="BB524" s="471"/>
      <c r="BC524" s="471"/>
      <c r="BD524" s="471"/>
      <c r="BE524" s="471"/>
      <c r="BF524" s="471"/>
      <c r="BG524" s="471"/>
    </row>
    <row r="525" s="455" customFormat="1" spans="1:62">
      <c r="A525" s="600" t="s">
        <v>195</v>
      </c>
      <c r="B525" s="341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W525" s="600" t="s">
        <v>195</v>
      </c>
      <c r="AX525" s="341"/>
      <c r="AY525" s="23"/>
      <c r="AZ525" s="471"/>
      <c r="BA525" s="471"/>
      <c r="BB525" s="471"/>
      <c r="BC525" s="471"/>
      <c r="BD525" s="471"/>
      <c r="BE525" s="471"/>
      <c r="BF525" s="471"/>
      <c r="BG525" s="471"/>
    </row>
    <row r="526" s="455" customFormat="1" spans="1:62">
      <c r="A526" s="601"/>
      <c r="B526" s="315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W526" s="601"/>
      <c r="AX526" s="315"/>
      <c r="AY526" s="23"/>
      <c r="AZ526" s="471"/>
      <c r="BA526" s="471"/>
      <c r="BB526" s="471"/>
      <c r="BC526" s="471"/>
      <c r="BD526" s="471"/>
      <c r="BE526" s="471"/>
      <c r="BF526" s="471"/>
      <c r="BG526" s="471"/>
    </row>
    <row r="527" s="455" customFormat="1" spans="1:62">
      <c r="A527" s="601"/>
      <c r="B527" s="315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W527" s="601"/>
      <c r="AX527" s="315"/>
      <c r="AY527" s="23"/>
      <c r="AZ527" s="471"/>
      <c r="BA527" s="471"/>
      <c r="BB527" s="471"/>
      <c r="BC527" s="471"/>
      <c r="BD527" s="471"/>
      <c r="BE527" s="471"/>
      <c r="BF527" s="471"/>
      <c r="BG527" s="471"/>
    </row>
    <row r="528" s="455" customFormat="1" spans="1:62">
      <c r="A528" s="600" t="s">
        <v>196</v>
      </c>
      <c r="B528" s="344" t="s">
        <v>197</v>
      </c>
      <c r="C528" s="333"/>
      <c r="D528" s="333"/>
      <c r="E528" s="333"/>
      <c r="F528" s="333"/>
      <c r="G528" s="333"/>
      <c r="H528" s="333"/>
      <c r="I528" s="333"/>
      <c r="J528" s="333"/>
      <c r="K528" s="333"/>
      <c r="L528" s="333"/>
      <c r="M528" s="333"/>
      <c r="N528" s="333"/>
      <c r="O528" s="333"/>
      <c r="P528" s="333"/>
      <c r="Q528" s="333">
        <v>0</v>
      </c>
      <c r="R528" s="333">
        <v>0</v>
      </c>
      <c r="S528" s="333">
        <v>0</v>
      </c>
      <c r="T528" s="333">
        <v>0</v>
      </c>
      <c r="U528" s="333">
        <v>0</v>
      </c>
      <c r="V528" s="333">
        <v>0</v>
      </c>
      <c r="W528" s="333">
        <v>0</v>
      </c>
      <c r="X528" s="333">
        <v>0</v>
      </c>
      <c r="Y528" s="333">
        <v>0</v>
      </c>
      <c r="Z528" s="333">
        <v>0</v>
      </c>
      <c r="AA528" s="333">
        <v>0</v>
      </c>
      <c r="AB528" s="333">
        <v>0</v>
      </c>
      <c r="AC528" s="333">
        <v>0</v>
      </c>
      <c r="AD528" s="333"/>
      <c r="AE528" s="333"/>
      <c r="AF528" s="333"/>
      <c r="AG528" s="333"/>
      <c r="AH528" s="333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W528" s="600" t="s">
        <v>196</v>
      </c>
      <c r="AX528" s="344" t="s">
        <v>197</v>
      </c>
      <c r="AY528" s="333">
        <f>BG190</f>
        <v>0</v>
      </c>
      <c r="AZ528" s="471"/>
      <c r="BA528" s="471"/>
      <c r="BB528" s="471"/>
      <c r="BC528" s="471"/>
      <c r="BD528" s="471"/>
      <c r="BE528" s="471"/>
      <c r="BF528" s="471"/>
      <c r="BG528" s="471"/>
    </row>
    <row r="529" s="455" customFormat="1" spans="1:62">
      <c r="A529" s="600" t="s">
        <v>198</v>
      </c>
      <c r="B529" s="344" t="s">
        <v>199</v>
      </c>
      <c r="C529" s="333"/>
      <c r="D529" s="333"/>
      <c r="E529" s="333"/>
      <c r="F529" s="333"/>
      <c r="G529" s="333"/>
      <c r="H529" s="333"/>
      <c r="I529" s="333"/>
      <c r="J529" s="333"/>
      <c r="K529" s="333"/>
      <c r="L529" s="333"/>
      <c r="M529" s="333"/>
      <c r="N529" s="333"/>
      <c r="O529" s="333"/>
      <c r="P529" s="333"/>
      <c r="Q529" s="333">
        <v>0</v>
      </c>
      <c r="R529" s="333">
        <v>0</v>
      </c>
      <c r="S529" s="333">
        <v>0</v>
      </c>
      <c r="T529" s="333">
        <v>0</v>
      </c>
      <c r="U529" s="333">
        <v>0</v>
      </c>
      <c r="V529" s="333">
        <v>0</v>
      </c>
      <c r="W529" s="333">
        <v>0</v>
      </c>
      <c r="X529" s="333">
        <v>0</v>
      </c>
      <c r="Y529" s="333">
        <v>0</v>
      </c>
      <c r="Z529" s="333">
        <v>0</v>
      </c>
      <c r="AA529" s="333">
        <v>0</v>
      </c>
      <c r="AB529" s="333">
        <v>0</v>
      </c>
      <c r="AC529" s="333">
        <v>0</v>
      </c>
      <c r="AD529" s="333"/>
      <c r="AE529" s="333"/>
      <c r="AF529" s="333"/>
      <c r="AG529" s="333"/>
      <c r="AH529" s="333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W529" s="600" t="s">
        <v>198</v>
      </c>
      <c r="AX529" s="344" t="s">
        <v>199</v>
      </c>
      <c r="AY529" s="333">
        <f>AY528-AY204</f>
        <v>0</v>
      </c>
      <c r="AZ529" s="471"/>
      <c r="BA529" s="471"/>
      <c r="BB529" s="471"/>
      <c r="BC529" s="471"/>
      <c r="BD529" s="471"/>
      <c r="BE529" s="471"/>
      <c r="BF529" s="471"/>
      <c r="BG529" s="471"/>
    </row>
    <row r="530" s="455" customFormat="1" spans="1:62">
      <c r="A530" s="600" t="s">
        <v>196</v>
      </c>
      <c r="B530" s="344" t="s">
        <v>197</v>
      </c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>
        <v>0</v>
      </c>
      <c r="R530" s="23">
        <v>0</v>
      </c>
      <c r="S530" s="23">
        <v>0</v>
      </c>
      <c r="T530" s="23">
        <v>0</v>
      </c>
      <c r="U530" s="23">
        <v>0</v>
      </c>
      <c r="V530" s="23">
        <v>0</v>
      </c>
      <c r="W530" s="23">
        <v>0</v>
      </c>
      <c r="X530" s="23">
        <v>0</v>
      </c>
      <c r="Y530" s="23">
        <v>0</v>
      </c>
      <c r="Z530" s="23">
        <v>0</v>
      </c>
      <c r="AA530" s="23">
        <v>216</v>
      </c>
      <c r="AB530" s="23">
        <v>340</v>
      </c>
      <c r="AC530" s="23">
        <v>379</v>
      </c>
      <c r="AD530" s="23"/>
      <c r="AE530" s="23"/>
      <c r="AF530" s="23"/>
      <c r="AG530" s="23"/>
      <c r="AH530" s="23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W530" s="600" t="s">
        <v>196</v>
      </c>
      <c r="AX530" s="344" t="s">
        <v>197</v>
      </c>
      <c r="AY530" s="23">
        <f>BG192</f>
        <v>379</v>
      </c>
      <c r="AZ530" s="471"/>
      <c r="BA530" s="471"/>
      <c r="BB530" s="471"/>
      <c r="BC530" s="471"/>
      <c r="BD530" s="471"/>
      <c r="BE530" s="471"/>
      <c r="BF530" s="471"/>
      <c r="BG530" s="471"/>
    </row>
    <row r="531" s="455" customFormat="1" spans="1:62">
      <c r="A531" s="600" t="s">
        <v>198</v>
      </c>
      <c r="B531" s="344" t="s">
        <v>199</v>
      </c>
      <c r="C531" s="333"/>
      <c r="D531" s="333"/>
      <c r="E531" s="333"/>
      <c r="F531" s="333"/>
      <c r="G531" s="333"/>
      <c r="H531" s="333"/>
      <c r="I531" s="333"/>
      <c r="J531" s="333"/>
      <c r="K531" s="333"/>
      <c r="L531" s="333"/>
      <c r="M531" s="333"/>
      <c r="N531" s="333"/>
      <c r="O531" s="333"/>
      <c r="P531" s="333"/>
      <c r="Q531" s="333">
        <v>0</v>
      </c>
      <c r="R531" s="333">
        <v>0</v>
      </c>
      <c r="S531" s="333">
        <v>0</v>
      </c>
      <c r="T531" s="333">
        <v>0</v>
      </c>
      <c r="U531" s="333">
        <v>0</v>
      </c>
      <c r="V531" s="333">
        <v>0</v>
      </c>
      <c r="W531" s="333">
        <v>0</v>
      </c>
      <c r="X531" s="333">
        <v>0</v>
      </c>
      <c r="Y531" s="333">
        <v>0</v>
      </c>
      <c r="Z531" s="333">
        <v>0</v>
      </c>
      <c r="AA531" s="333">
        <v>0</v>
      </c>
      <c r="AB531" s="333">
        <v>0</v>
      </c>
      <c r="AC531" s="333">
        <v>0</v>
      </c>
      <c r="AD531" s="333"/>
      <c r="AE531" s="333"/>
      <c r="AF531" s="333"/>
      <c r="AG531" s="333"/>
      <c r="AH531" s="333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W531" s="600" t="s">
        <v>198</v>
      </c>
      <c r="AX531" s="344" t="s">
        <v>199</v>
      </c>
      <c r="AY531" s="333">
        <f>AY530-AY351</f>
        <v>0</v>
      </c>
      <c r="AZ531" s="471"/>
      <c r="BA531" s="471"/>
      <c r="BB531" s="471"/>
      <c r="BC531" s="471"/>
      <c r="BD531" s="471"/>
      <c r="BE531" s="471"/>
      <c r="BF531" s="471"/>
      <c r="BG531" s="471"/>
    </row>
    <row r="532" s="455" customFormat="1" spans="1:62">
      <c r="A532" s="601"/>
      <c r="B532" s="1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W532" s="601"/>
      <c r="AX532" s="1"/>
      <c r="AY532" s="23"/>
      <c r="AZ532" s="471"/>
      <c r="BA532" s="346"/>
      <c r="BB532" s="346"/>
      <c r="BC532" s="346"/>
      <c r="BD532" s="346"/>
      <c r="BE532" s="346"/>
      <c r="BF532" s="346"/>
      <c r="BG532" s="346"/>
      <c r="BH532" s="346"/>
      <c r="BI532" s="346"/>
      <c r="BJ532" s="346"/>
    </row>
    <row r="533" s="455" customFormat="1" spans="1:62">
      <c r="A533" s="601"/>
      <c r="B533" s="1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W533" s="601"/>
      <c r="AX533" s="1"/>
      <c r="AY533" s="23"/>
      <c r="AZ533" s="471"/>
      <c r="BA533" s="346"/>
      <c r="BB533" s="346"/>
      <c r="BC533" s="346"/>
      <c r="BD533" s="346"/>
      <c r="BE533" s="346"/>
      <c r="BF533" s="346"/>
      <c r="BG533" s="346"/>
      <c r="BH533" s="346"/>
      <c r="BI533" s="346"/>
      <c r="BJ533" s="346"/>
    </row>
    <row r="534" s="455" customFormat="1" spans="1:62">
      <c r="A534" s="601"/>
      <c r="B534" s="315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W534" s="601"/>
      <c r="AX534" s="315"/>
      <c r="AY534" s="23"/>
      <c r="AZ534" s="471"/>
      <c r="BA534" s="346"/>
      <c r="BB534" s="346"/>
      <c r="BC534" s="346"/>
      <c r="BD534" s="346"/>
      <c r="BE534" s="346"/>
      <c r="BF534" s="346"/>
      <c r="BG534" s="346"/>
      <c r="BH534" s="346"/>
      <c r="BI534" s="346"/>
      <c r="BJ534" s="346"/>
    </row>
    <row r="535" s="346" customFormat="1" ht="22" customHeight="1" spans="1:62">
      <c r="A535" s="422" t="s">
        <v>200</v>
      </c>
      <c r="B535" s="602"/>
      <c r="C535" s="437"/>
      <c r="D535" s="437"/>
      <c r="E535" s="437"/>
      <c r="F535" s="437"/>
      <c r="G535" s="346"/>
      <c r="H535" s="437"/>
      <c r="I535" s="437"/>
      <c r="J535" s="437"/>
      <c r="K535" s="437"/>
      <c r="L535" s="437"/>
      <c r="M535" s="437"/>
      <c r="N535" s="437"/>
      <c r="O535" s="437"/>
      <c r="P535" s="437"/>
      <c r="Q535" s="437"/>
      <c r="R535" s="437"/>
      <c r="S535" s="437"/>
      <c r="T535" s="437"/>
      <c r="U535" s="437"/>
      <c r="V535" s="437"/>
      <c r="W535" s="437"/>
      <c r="X535" s="437"/>
      <c r="Y535" s="437"/>
      <c r="Z535" s="437"/>
      <c r="AA535" s="437"/>
      <c r="AB535" s="437"/>
      <c r="AC535" s="437"/>
      <c r="AD535" s="437"/>
      <c r="AE535" s="437"/>
      <c r="AF535" s="437"/>
      <c r="AG535" s="437"/>
      <c r="AH535" s="346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W535" s="422" t="s">
        <v>200</v>
      </c>
      <c r="AX535" s="602"/>
      <c r="AZ535" s="603"/>
      <c r="BA535"/>
      <c r="BB535"/>
      <c r="BC535"/>
      <c r="BD535"/>
      <c r="BE535"/>
      <c r="BF535"/>
      <c r="BG535"/>
      <c r="BH535"/>
      <c r="BI535"/>
      <c r="BJ535"/>
    </row>
    <row r="536" s="346" customFormat="1" ht="22" customHeight="1" spans="1:62">
      <c r="A536" s="421" t="s">
        <v>201</v>
      </c>
      <c r="B536" s="602"/>
      <c r="C536" s="437"/>
      <c r="D536" s="437"/>
      <c r="E536" s="437"/>
      <c r="F536" s="437"/>
      <c r="G536" s="346"/>
      <c r="H536" s="437"/>
      <c r="I536" s="437"/>
      <c r="J536" s="437"/>
      <c r="K536" s="437"/>
      <c r="L536" s="437"/>
      <c r="M536" s="437"/>
      <c r="N536" s="437"/>
      <c r="O536" s="437"/>
      <c r="P536" s="437"/>
      <c r="Q536" s="437"/>
      <c r="R536" s="437"/>
      <c r="S536" s="437"/>
      <c r="T536" s="437"/>
      <c r="U536" s="437"/>
      <c r="V536" s="437"/>
      <c r="W536" s="437"/>
      <c r="X536" s="437"/>
      <c r="Y536" s="437"/>
      <c r="Z536" s="437"/>
      <c r="AA536" s="437"/>
      <c r="AB536" s="437"/>
      <c r="AC536" s="437"/>
      <c r="AD536" s="437"/>
      <c r="AE536" s="437"/>
      <c r="AF536" s="437"/>
      <c r="AG536" s="437"/>
      <c r="AH536" s="34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W536" s="421" t="s">
        <v>201</v>
      </c>
      <c r="AX536" s="602"/>
      <c r="AZ536" s="603"/>
      <c r="BA536" s="471"/>
      <c r="BB536" s="471"/>
      <c r="BC536" s="471"/>
      <c r="BD536" s="471"/>
      <c r="BE536" s="471"/>
      <c r="BF536" s="471"/>
      <c r="BG536" s="471"/>
      <c r="BH536" s="455"/>
      <c r="BI536" s="455"/>
      <c r="BJ536" s="455"/>
    </row>
    <row r="537" s="346" customFormat="1" ht="24" customHeight="1" spans="1:62">
      <c r="A537" s="422" t="s">
        <v>202</v>
      </c>
      <c r="B537" s="227"/>
      <c r="C537" s="437"/>
      <c r="D537" s="437"/>
      <c r="E537" s="437"/>
      <c r="F537" s="437"/>
      <c r="G537" s="346"/>
      <c r="H537" s="437"/>
      <c r="I537" s="437"/>
      <c r="J537" s="437"/>
      <c r="K537" s="437"/>
      <c r="L537" s="437"/>
      <c r="M537" s="437"/>
      <c r="N537" s="437"/>
      <c r="O537" s="437"/>
      <c r="P537" s="437"/>
      <c r="Q537" s="437"/>
      <c r="R537" s="437"/>
      <c r="S537" s="437"/>
      <c r="T537" s="437"/>
      <c r="U537" s="437"/>
      <c r="V537" s="437"/>
      <c r="W537" s="437"/>
      <c r="X537" s="437"/>
      <c r="Y537" s="437"/>
      <c r="Z537" s="437"/>
      <c r="AA537" s="437"/>
      <c r="AB537" s="437"/>
      <c r="AC537" s="437"/>
      <c r="AD537" s="437"/>
      <c r="AE537" s="437"/>
      <c r="AF537" s="437"/>
      <c r="AG537" s="437"/>
      <c r="AH537" s="346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W537" s="422" t="s">
        <v>202</v>
      </c>
      <c r="AX537" s="227"/>
      <c r="AZ537" s="603"/>
      <c r="BA537" s="471"/>
      <c r="BB537" s="471"/>
      <c r="BC537" s="471"/>
      <c r="BD537" s="471"/>
      <c r="BE537" s="471"/>
      <c r="BF537" s="471"/>
      <c r="BG537" s="471"/>
      <c r="BH537" s="455"/>
      <c r="BI537" s="455"/>
      <c r="BJ537" s="455"/>
    </row>
    <row r="538" customFormat="1" ht="24" customHeight="1" spans="1:62">
      <c r="A538" s="604"/>
      <c r="B538" s="227"/>
      <c r="C538" s="346"/>
      <c r="D538" s="346"/>
      <c r="E538" s="346"/>
      <c r="F538" s="346"/>
      <c r="G538" s="346"/>
      <c r="H538" s="346"/>
      <c r="I538" s="346"/>
      <c r="J538" s="346"/>
      <c r="K538" s="346"/>
      <c r="L538" s="346"/>
      <c r="M538" s="346"/>
      <c r="N538" s="346"/>
      <c r="O538" s="346"/>
      <c r="P538" s="346"/>
      <c r="Q538" s="346"/>
      <c r="R538" s="346"/>
      <c r="S538" s="346"/>
      <c r="T538" s="346"/>
      <c r="U538" s="346"/>
      <c r="V538" s="346"/>
      <c r="W538" s="346"/>
      <c r="X538" s="346"/>
      <c r="Y538" s="346"/>
      <c r="Z538" s="346"/>
      <c r="AA538" s="346"/>
      <c r="AB538" s="346"/>
      <c r="AC538" s="346"/>
      <c r="AD538" s="346"/>
      <c r="AE538" s="346"/>
      <c r="AF538" s="346"/>
      <c r="AG538" s="346"/>
      <c r="AH538" s="346"/>
      <c r="AW538" s="604"/>
      <c r="AX538" s="227"/>
      <c r="AY538" s="346"/>
      <c r="AZ538" s="605"/>
      <c r="BA538" s="471"/>
      <c r="BB538" s="471"/>
      <c r="BC538" s="471"/>
      <c r="BD538" s="471"/>
      <c r="BE538" s="471"/>
      <c r="BF538" s="471"/>
      <c r="BG538" s="471"/>
      <c r="BH538" s="455"/>
      <c r="BI538" s="455"/>
      <c r="BJ538" s="455"/>
    </row>
    <row r="539" s="455" customFormat="1" spans="1:62">
      <c r="A539" s="606"/>
      <c r="B539" s="227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W539" s="606"/>
      <c r="AX539" s="227"/>
      <c r="AY539" s="23"/>
      <c r="AZ539" s="471"/>
      <c r="BA539" s="471"/>
      <c r="BB539" s="471"/>
      <c r="BC539" s="471"/>
      <c r="BD539" s="471"/>
      <c r="BE539" s="471"/>
      <c r="BF539" s="471"/>
      <c r="BG539" s="471"/>
    </row>
    <row r="540" s="455" customFormat="1" spans="1:62">
      <c r="A540" s="606"/>
      <c r="B540" s="227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W540" s="606"/>
      <c r="AX540" s="227"/>
      <c r="AY540" s="23"/>
      <c r="AZ540" s="471"/>
      <c r="BA540" s="471"/>
      <c r="BB540" s="471"/>
      <c r="BC540" s="471"/>
      <c r="BD540" s="471"/>
      <c r="BE540" s="471"/>
      <c r="BF540" s="471"/>
      <c r="BG540" s="471"/>
    </row>
    <row r="541" s="455" customFormat="1" spans="1:62">
      <c r="A541" s="422" t="s">
        <v>200</v>
      </c>
      <c r="B541" s="422"/>
      <c r="C541" s="607"/>
      <c r="D541" s="608"/>
      <c r="E541" s="608"/>
      <c r="F541" s="608"/>
      <c r="G541" s="23"/>
      <c r="H541" s="608"/>
      <c r="I541" s="608"/>
      <c r="J541" s="608"/>
      <c r="K541" s="608"/>
      <c r="L541" s="608"/>
      <c r="M541" s="608"/>
      <c r="N541" s="608"/>
      <c r="O541" s="170"/>
      <c r="P541" s="608"/>
      <c r="Q541" s="170"/>
      <c r="R541" s="28"/>
      <c r="S541" s="608"/>
      <c r="T541" s="608"/>
      <c r="U541" s="170"/>
      <c r="V541" s="608"/>
      <c r="W541" s="608"/>
      <c r="X541" s="608"/>
      <c r="Y541" s="608"/>
      <c r="Z541" s="608"/>
      <c r="AA541" s="608"/>
      <c r="AB541" s="608"/>
      <c r="AC541" s="608"/>
      <c r="AD541" s="608"/>
      <c r="AE541" s="608"/>
      <c r="AF541" s="608"/>
      <c r="AG541" s="608"/>
      <c r="AH541" s="23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W541" s="422" t="s">
        <v>200</v>
      </c>
      <c r="AX541" s="422"/>
      <c r="AY541" s="23"/>
      <c r="AZ541" s="471"/>
      <c r="BA541" s="471"/>
      <c r="BB541" s="471"/>
      <c r="BC541" s="471"/>
      <c r="BD541" s="471"/>
      <c r="BE541" s="471"/>
      <c r="BF541" s="471"/>
      <c r="BG541" s="471"/>
    </row>
    <row r="542" s="455" customFormat="1" ht="22" customHeight="1" spans="1:62">
      <c r="A542" s="421" t="s">
        <v>201</v>
      </c>
      <c r="B542" s="421"/>
      <c r="C542" s="609"/>
      <c r="D542" s="156"/>
      <c r="E542" s="156"/>
      <c r="F542" s="156"/>
      <c r="G542" s="23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  <c r="AA542" s="156"/>
      <c r="AB542" s="156"/>
      <c r="AC542" s="156"/>
      <c r="AD542" s="156"/>
      <c r="AE542" s="156"/>
      <c r="AF542" s="156"/>
      <c r="AG542" s="156"/>
      <c r="AH542" s="23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W542" s="421" t="s">
        <v>201</v>
      </c>
      <c r="AX542" s="421"/>
      <c r="AY542" s="23"/>
      <c r="AZ542" s="471"/>
      <c r="BA542" s="471"/>
      <c r="BB542" s="471"/>
      <c r="BC542" s="471"/>
      <c r="BD542" s="471"/>
      <c r="BE542" s="471"/>
      <c r="BF542" s="471"/>
      <c r="BG542" s="471"/>
    </row>
    <row r="543" s="455" customFormat="1" ht="18" customHeight="1" spans="1:62">
      <c r="A543" s="422" t="s">
        <v>202</v>
      </c>
      <c r="B543" s="422"/>
      <c r="C543" s="607"/>
      <c r="D543" s="607"/>
      <c r="E543" s="607"/>
      <c r="F543" s="607"/>
      <c r="G543" s="23"/>
      <c r="H543" s="607"/>
      <c r="I543" s="607"/>
      <c r="J543" s="607"/>
      <c r="K543" s="607"/>
      <c r="L543" s="607"/>
      <c r="M543" s="607"/>
      <c r="N543" s="607"/>
      <c r="O543" s="607"/>
      <c r="P543" s="607"/>
      <c r="Q543" s="607"/>
      <c r="R543" s="607"/>
      <c r="S543" s="607"/>
      <c r="T543" s="607"/>
      <c r="U543" s="607"/>
      <c r="V543" s="607"/>
      <c r="W543" s="607"/>
      <c r="X543" s="607"/>
      <c r="Y543" s="607"/>
      <c r="Z543" s="607"/>
      <c r="AA543" s="607"/>
      <c r="AB543" s="607"/>
      <c r="AC543" s="607"/>
      <c r="AD543" s="607"/>
      <c r="AE543" s="607"/>
      <c r="AF543" s="607"/>
      <c r="AG543" s="607"/>
      <c r="AH543" s="2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W543" s="422" t="s">
        <v>202</v>
      </c>
      <c r="AX543" s="422"/>
      <c r="AY543" s="23"/>
      <c r="AZ543" s="471"/>
      <c r="BA543" s="471"/>
      <c r="BB543" s="471"/>
      <c r="BC543" s="471"/>
      <c r="BD543" s="471"/>
      <c r="BE543" s="471"/>
      <c r="BF543" s="471"/>
      <c r="BG543" s="471"/>
    </row>
    <row r="544" s="455" customFormat="1" ht="20" customHeight="1" spans="1:62">
      <c r="A544" s="604"/>
      <c r="B544" s="604"/>
      <c r="C544" s="610"/>
      <c r="D544" s="610"/>
      <c r="E544" s="610"/>
      <c r="F544" s="610"/>
      <c r="G544" s="23"/>
      <c r="H544" s="610"/>
      <c r="I544" s="610"/>
      <c r="J544" s="610"/>
      <c r="K544" s="610"/>
      <c r="L544" s="610"/>
      <c r="M544" s="610"/>
      <c r="N544" s="610"/>
      <c r="O544" s="610"/>
      <c r="P544" s="610"/>
      <c r="Q544" s="610"/>
      <c r="R544" s="610"/>
      <c r="S544" s="610"/>
      <c r="T544" s="610"/>
      <c r="U544" s="610"/>
      <c r="V544" s="610"/>
      <c r="W544" s="610"/>
      <c r="X544" s="610"/>
      <c r="Y544" s="610"/>
      <c r="Z544" s="610"/>
      <c r="AA544" s="610"/>
      <c r="AB544" s="610"/>
      <c r="AC544" s="610"/>
      <c r="AD544" s="610"/>
      <c r="AE544" s="610"/>
      <c r="AF544" s="610"/>
      <c r="AG544" s="610"/>
      <c r="AH544" s="23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W544" s="604"/>
      <c r="AX544" s="604"/>
      <c r="AY544" s="23"/>
      <c r="AZ544" s="471"/>
      <c r="BA544" s="471"/>
      <c r="BB544" s="471"/>
      <c r="BC544" s="471"/>
      <c r="BD544" s="471"/>
      <c r="BE544" s="471"/>
      <c r="BF544" s="471"/>
      <c r="BG544" s="471"/>
    </row>
    <row r="545" s="455" customFormat="1" spans="1:59">
      <c r="A545" s="601"/>
      <c r="B545" s="315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W545" s="601"/>
      <c r="AX545" s="315"/>
      <c r="AY545" s="23"/>
      <c r="AZ545" s="471"/>
      <c r="BA545" s="471"/>
      <c r="BB545" s="471"/>
      <c r="BC545" s="471"/>
      <c r="BD545" s="471"/>
      <c r="BE545" s="471"/>
      <c r="BF545" s="471"/>
      <c r="BG545" s="471"/>
    </row>
    <row r="546" s="455" customFormat="1" spans="1:59">
      <c r="A546" s="601"/>
      <c r="B546" s="315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W546" s="601"/>
      <c r="AX546" s="315"/>
      <c r="AY546" s="23"/>
      <c r="AZ546" s="471"/>
      <c r="BA546" s="471"/>
      <c r="BB546" s="471"/>
      <c r="BC546" s="471"/>
      <c r="BD546" s="471"/>
      <c r="BE546" s="471"/>
      <c r="BF546" s="471"/>
      <c r="BG546" s="471"/>
    </row>
    <row r="547" s="455" customFormat="1" spans="1:59">
      <c r="A547" s="601"/>
      <c r="B547" s="315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W547" s="601"/>
      <c r="AX547" s="315"/>
      <c r="AY547" s="23"/>
      <c r="AZ547" s="471"/>
      <c r="BA547" s="471"/>
      <c r="BB547" s="471"/>
      <c r="BC547" s="471"/>
      <c r="BD547" s="471"/>
      <c r="BE547" s="471"/>
      <c r="BF547" s="471"/>
      <c r="BG547" s="471"/>
    </row>
    <row r="548" s="455" customFormat="1" spans="1:59">
      <c r="A548" s="601"/>
      <c r="B548" s="315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W548" s="601"/>
      <c r="AX548" s="315"/>
      <c r="AY548" s="23"/>
      <c r="AZ548" s="471"/>
      <c r="BA548" s="471"/>
      <c r="BB548" s="471"/>
      <c r="BC548" s="471"/>
      <c r="BD548" s="471"/>
      <c r="BE548" s="471"/>
      <c r="BF548" s="471"/>
      <c r="BG548" s="471"/>
    </row>
    <row r="549" s="455" customFormat="1" spans="1:59">
      <c r="A549" s="601"/>
      <c r="B549" s="315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W549" s="601"/>
      <c r="AX549" s="315"/>
      <c r="AY549" s="23"/>
      <c r="AZ549" s="471"/>
      <c r="BA549" s="471"/>
      <c r="BB549" s="471"/>
      <c r="BC549" s="471"/>
      <c r="BD549" s="471"/>
      <c r="BE549" s="471"/>
      <c r="BF549" s="471"/>
      <c r="BG549" s="471"/>
    </row>
    <row r="550" s="455" customFormat="1" spans="1:59">
      <c r="A550" s="601"/>
      <c r="B550" s="315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W550" s="601"/>
      <c r="AX550" s="315"/>
      <c r="AY550" s="23"/>
      <c r="AZ550" s="471"/>
      <c r="BA550" s="471"/>
      <c r="BB550" s="471"/>
      <c r="BC550" s="471"/>
      <c r="BD550" s="471"/>
      <c r="BE550" s="471"/>
      <c r="BF550" s="471"/>
      <c r="BG550" s="471"/>
    </row>
    <row r="551" s="455" customFormat="1" spans="1:59">
      <c r="A551" s="601"/>
      <c r="B551" s="315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W551" s="601"/>
      <c r="AX551" s="315"/>
      <c r="AY551" s="23"/>
      <c r="AZ551" s="471"/>
      <c r="BA551" s="471"/>
      <c r="BB551" s="471"/>
      <c r="BC551" s="471"/>
      <c r="BD551" s="471"/>
      <c r="BE551" s="471"/>
      <c r="BF551" s="471"/>
      <c r="BG551" s="471"/>
    </row>
    <row r="552" s="455" customFormat="1" spans="1:59">
      <c r="A552" s="601"/>
      <c r="B552" s="315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W552" s="601"/>
      <c r="AX552" s="315"/>
      <c r="AY552" s="23"/>
      <c r="AZ552" s="471"/>
      <c r="BA552" s="471"/>
      <c r="BB552" s="471"/>
      <c r="BC552" s="471"/>
      <c r="BD552" s="471"/>
      <c r="BE552" s="471"/>
      <c r="BF552" s="471"/>
      <c r="BG552" s="471"/>
    </row>
    <row r="553" s="455" customFormat="1" spans="1:59">
      <c r="A553" s="601"/>
      <c r="B553" s="315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W553" s="601"/>
      <c r="AX553" s="315"/>
      <c r="AY553" s="23"/>
      <c r="AZ553" s="471"/>
      <c r="BA553" s="471"/>
      <c r="BB553" s="471"/>
      <c r="BC553" s="471"/>
      <c r="BD553" s="471"/>
      <c r="BE553" s="471"/>
      <c r="BF553" s="471"/>
      <c r="BG553" s="471"/>
    </row>
    <row r="554" s="455" customFormat="1" spans="1:59">
      <c r="A554" s="601"/>
      <c r="B554" s="315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W554" s="601"/>
      <c r="AX554" s="315"/>
      <c r="AY554" s="23"/>
      <c r="AZ554" s="471"/>
      <c r="BA554" s="471"/>
      <c r="BB554" s="471"/>
      <c r="BC554" s="471"/>
      <c r="BD554" s="471"/>
      <c r="BE554" s="471"/>
      <c r="BF554" s="471"/>
      <c r="BG554" s="471"/>
    </row>
    <row r="555" s="455" customFormat="1" spans="1:59">
      <c r="A555" s="601"/>
      <c r="B555" s="315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W555" s="601"/>
      <c r="AX555" s="315"/>
      <c r="AY555" s="23"/>
      <c r="AZ555" s="471"/>
      <c r="BA555" s="471"/>
      <c r="BB555" s="471"/>
      <c r="BC555" s="471"/>
      <c r="BD555" s="471"/>
      <c r="BE555" s="471"/>
      <c r="BF555" s="471"/>
      <c r="BG555" s="471"/>
    </row>
    <row r="556" s="455" customFormat="1" spans="1:59">
      <c r="A556" s="601"/>
      <c r="B556" s="315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W556" s="601"/>
      <c r="AX556" s="315"/>
      <c r="AY556" s="23"/>
      <c r="AZ556" s="471"/>
      <c r="BA556" s="471"/>
      <c r="BB556" s="471"/>
      <c r="BC556" s="471"/>
      <c r="BD556" s="471"/>
      <c r="BE556" s="471"/>
      <c r="BF556" s="471"/>
      <c r="BG556" s="471"/>
    </row>
    <row r="557" s="455" customFormat="1" spans="1:59">
      <c r="A557" s="601"/>
      <c r="B557" s="315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W557" s="601"/>
      <c r="AX557" s="315"/>
      <c r="AY557" s="23"/>
      <c r="AZ557" s="471"/>
      <c r="BA557" s="471"/>
      <c r="BB557" s="471"/>
      <c r="BC557" s="471"/>
      <c r="BD557" s="471"/>
      <c r="BE557" s="471"/>
      <c r="BF557" s="471"/>
      <c r="BG557" s="471"/>
    </row>
    <row r="558" s="455" customFormat="1" spans="1:59">
      <c r="A558" s="601"/>
      <c r="B558" s="315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W558" s="601"/>
      <c r="AX558" s="315"/>
      <c r="AY558" s="23"/>
      <c r="AZ558" s="471"/>
      <c r="BA558" s="471"/>
      <c r="BB558" s="471"/>
      <c r="BC558" s="471"/>
      <c r="BD558" s="471"/>
      <c r="BE558" s="471"/>
      <c r="BF558" s="471"/>
      <c r="BG558" s="471"/>
    </row>
    <row r="559" s="455" customFormat="1" spans="1:59">
      <c r="A559" s="601"/>
      <c r="B559" s="315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W559" s="601"/>
      <c r="AX559" s="315"/>
      <c r="AY559" s="23"/>
      <c r="AZ559" s="471"/>
      <c r="BA559" s="471"/>
      <c r="BB559" s="471"/>
      <c r="BC559" s="471"/>
      <c r="BD559" s="471"/>
      <c r="BE559" s="471"/>
      <c r="BF559" s="471"/>
      <c r="BG559" s="471"/>
    </row>
    <row r="560" s="455" customFormat="1" spans="1:59">
      <c r="A560" s="601"/>
      <c r="B560" s="315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W560" s="601"/>
      <c r="AX560" s="315"/>
      <c r="AY560" s="23"/>
      <c r="AZ560" s="471"/>
      <c r="BA560" s="471"/>
      <c r="BB560" s="471"/>
      <c r="BC560" s="471"/>
      <c r="BD560" s="471"/>
      <c r="BE560" s="471"/>
      <c r="BF560" s="471"/>
      <c r="BG560" s="471"/>
    </row>
    <row r="561" s="455" customFormat="1" spans="1:59">
      <c r="A561" s="601"/>
      <c r="B561" s="315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W561" s="601"/>
      <c r="AX561" s="315"/>
      <c r="AY561" s="23"/>
      <c r="AZ561" s="471"/>
      <c r="BA561" s="471"/>
      <c r="BB561" s="471"/>
      <c r="BC561" s="471"/>
      <c r="BD561" s="471"/>
      <c r="BE561" s="471"/>
      <c r="BF561" s="471"/>
      <c r="BG561" s="471"/>
    </row>
    <row r="562" s="455" customFormat="1" spans="1:59">
      <c r="A562" s="601"/>
      <c r="B562" s="315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W562" s="601"/>
      <c r="AX562" s="315"/>
      <c r="AY562" s="23"/>
      <c r="AZ562" s="471"/>
      <c r="BA562" s="471"/>
      <c r="BB562" s="471"/>
      <c r="BC562" s="471"/>
      <c r="BD562" s="471"/>
      <c r="BE562" s="471"/>
      <c r="BF562" s="471"/>
      <c r="BG562" s="471"/>
    </row>
    <row r="563" s="455" customFormat="1" spans="1:59">
      <c r="A563" s="601"/>
      <c r="B563" s="315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W563" s="601"/>
      <c r="AX563" s="315"/>
      <c r="AY563" s="23"/>
      <c r="AZ563" s="471"/>
      <c r="BA563" s="471"/>
      <c r="BB563" s="471"/>
      <c r="BC563" s="471"/>
      <c r="BD563" s="471"/>
      <c r="BE563" s="471"/>
      <c r="BF563" s="471"/>
      <c r="BG563" s="471"/>
    </row>
    <row r="564" s="455" customFormat="1" spans="1:59">
      <c r="A564" s="601"/>
      <c r="B564" s="315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W564" s="601"/>
      <c r="AX564" s="315"/>
      <c r="AY564" s="23"/>
      <c r="AZ564" s="471"/>
      <c r="BA564" s="471"/>
      <c r="BB564" s="471"/>
      <c r="BC564" s="471"/>
      <c r="BD564" s="471"/>
      <c r="BE564" s="471"/>
      <c r="BF564" s="471"/>
      <c r="BG564" s="471"/>
    </row>
    <row r="565" s="455" customFormat="1" spans="1:59">
      <c r="A565" s="601"/>
      <c r="B565" s="315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W565" s="601"/>
      <c r="AX565" s="315"/>
      <c r="AY565" s="23"/>
      <c r="AZ565" s="471"/>
      <c r="BA565" s="471"/>
      <c r="BB565" s="471"/>
      <c r="BC565" s="471"/>
      <c r="BD565" s="471"/>
      <c r="BE565" s="471"/>
      <c r="BF565" s="471"/>
      <c r="BG565" s="471"/>
    </row>
    <row r="566" s="455" customFormat="1" spans="1:59">
      <c r="A566" s="601"/>
      <c r="B566" s="315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W566" s="601"/>
      <c r="AX566" s="315"/>
      <c r="AY566" s="23"/>
      <c r="AZ566" s="471"/>
      <c r="BA566" s="471"/>
      <c r="BB566" s="471"/>
      <c r="BC566" s="471"/>
      <c r="BD566" s="471"/>
      <c r="BE566" s="471"/>
      <c r="BF566" s="471"/>
      <c r="BG566" s="471"/>
    </row>
    <row r="567" s="455" customFormat="1" spans="1:59">
      <c r="A567" s="601"/>
      <c r="B567" s="315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W567" s="601"/>
      <c r="AX567" s="315"/>
      <c r="AY567" s="23"/>
      <c r="AZ567" s="471"/>
      <c r="BA567" s="471"/>
      <c r="BB567" s="471"/>
      <c r="BC567" s="471"/>
      <c r="BD567" s="471"/>
      <c r="BE567" s="471"/>
      <c r="BF567" s="471"/>
      <c r="BG567" s="471"/>
    </row>
    <row r="568" s="455" customFormat="1" spans="1:59">
      <c r="A568" s="601"/>
      <c r="B568" s="315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W568" s="601"/>
      <c r="AX568" s="315"/>
      <c r="AY568" s="23"/>
      <c r="AZ568" s="471"/>
      <c r="BA568" s="471"/>
      <c r="BB568" s="471"/>
      <c r="BC568" s="471"/>
      <c r="BD568" s="471"/>
      <c r="BE568" s="471"/>
      <c r="BF568" s="471"/>
      <c r="BG568" s="471"/>
    </row>
    <row r="569" s="455" customFormat="1" spans="1:59">
      <c r="A569" s="601"/>
      <c r="B569" s="315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W569" s="601"/>
      <c r="AX569" s="315"/>
      <c r="AY569" s="23"/>
      <c r="AZ569" s="471"/>
      <c r="BA569" s="471"/>
      <c r="BB569" s="471"/>
      <c r="BC569" s="471"/>
      <c r="BD569" s="471"/>
      <c r="BE569" s="471"/>
      <c r="BF569" s="471"/>
      <c r="BG569" s="471"/>
    </row>
    <row r="570" s="455" customFormat="1" spans="1:59">
      <c r="A570" s="601"/>
      <c r="B570" s="315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W570" s="601"/>
      <c r="AX570" s="315"/>
      <c r="AY570" s="23"/>
      <c r="AZ570" s="471"/>
      <c r="BA570" s="471"/>
      <c r="BB570" s="471"/>
      <c r="BC570" s="471"/>
      <c r="BD570" s="471"/>
      <c r="BE570" s="471"/>
      <c r="BF570" s="471"/>
      <c r="BG570" s="471"/>
    </row>
    <row r="571" s="455" customFormat="1" spans="1:59">
      <c r="A571" s="601"/>
      <c r="B571" s="315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W571" s="601"/>
      <c r="AX571" s="315"/>
      <c r="AY571" s="23"/>
      <c r="AZ571" s="471"/>
      <c r="BA571" s="471"/>
      <c r="BB571" s="471"/>
      <c r="BC571" s="471"/>
      <c r="BD571" s="471"/>
      <c r="BE571" s="471"/>
      <c r="BF571" s="471"/>
      <c r="BG571" s="471"/>
    </row>
    <row r="572" s="455" customFormat="1" spans="1:59">
      <c r="A572" s="601"/>
      <c r="B572" s="315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W572" s="601"/>
      <c r="AX572" s="315"/>
      <c r="AY572" s="23"/>
      <c r="AZ572" s="471"/>
      <c r="BA572" s="471"/>
      <c r="BB572" s="471"/>
      <c r="BC572" s="471"/>
      <c r="BD572" s="471"/>
      <c r="BE572" s="471"/>
      <c r="BF572" s="471"/>
      <c r="BG572" s="471"/>
    </row>
    <row r="573" s="455" customFormat="1" spans="1:59">
      <c r="A573" s="601"/>
      <c r="B573" s="315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W573" s="601"/>
      <c r="AX573" s="315"/>
      <c r="AY573" s="23"/>
      <c r="AZ573" s="471"/>
      <c r="BA573" s="471"/>
      <c r="BB573" s="471"/>
      <c r="BC573" s="471"/>
      <c r="BD573" s="471"/>
      <c r="BE573" s="471"/>
      <c r="BF573" s="471"/>
      <c r="BG573" s="471"/>
    </row>
    <row r="574" s="455" customFormat="1" spans="1:59">
      <c r="A574" s="601"/>
      <c r="B574" s="315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W574" s="601"/>
      <c r="AX574" s="315"/>
      <c r="AY574" s="23"/>
      <c r="AZ574" s="471"/>
      <c r="BA574" s="471"/>
      <c r="BB574" s="471"/>
      <c r="BC574" s="471"/>
      <c r="BD574" s="471"/>
      <c r="BE574" s="471"/>
      <c r="BF574" s="471"/>
      <c r="BG574" s="471"/>
    </row>
    <row r="575" s="455" customFormat="1" spans="1:59">
      <c r="A575" s="601"/>
      <c r="B575" s="315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W575" s="601"/>
      <c r="AX575" s="315"/>
      <c r="AY575" s="23"/>
      <c r="AZ575" s="471"/>
      <c r="BA575" s="471"/>
      <c r="BB575" s="471"/>
      <c r="BC575" s="471"/>
      <c r="BD575" s="471"/>
      <c r="BE575" s="471"/>
      <c r="BF575" s="471"/>
      <c r="BG575" s="471"/>
    </row>
    <row r="576" s="455" customFormat="1" spans="1:59">
      <c r="A576" s="601"/>
      <c r="B576" s="315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W576" s="601"/>
      <c r="AX576" s="315"/>
      <c r="AY576" s="23"/>
      <c r="AZ576" s="471"/>
      <c r="BA576" s="471"/>
      <c r="BB576" s="471"/>
      <c r="BC576" s="471"/>
      <c r="BD576" s="471"/>
      <c r="BE576" s="471"/>
      <c r="BF576" s="471"/>
      <c r="BG576" s="471"/>
    </row>
    <row r="577" s="455" customFormat="1" spans="1:59">
      <c r="A577" s="601"/>
      <c r="B577" s="315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W577" s="601"/>
      <c r="AX577" s="315"/>
      <c r="AY577" s="23"/>
      <c r="AZ577" s="471"/>
      <c r="BA577" s="471"/>
      <c r="BB577" s="471"/>
      <c r="BC577" s="471"/>
      <c r="BD577" s="471"/>
      <c r="BE577" s="471"/>
      <c r="BF577" s="471"/>
      <c r="BG577" s="471"/>
    </row>
    <row r="578" s="455" customFormat="1" spans="1:59">
      <c r="A578" s="601"/>
      <c r="B578" s="315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W578" s="601"/>
      <c r="AX578" s="315"/>
      <c r="AY578" s="23"/>
      <c r="AZ578" s="471"/>
      <c r="BA578" s="471"/>
      <c r="BB578" s="471"/>
      <c r="BC578" s="471"/>
      <c r="BD578" s="471"/>
      <c r="BE578" s="471"/>
      <c r="BF578" s="471"/>
      <c r="BG578" s="471"/>
    </row>
    <row r="579" s="455" customFormat="1" spans="1:59">
      <c r="A579" s="601"/>
      <c r="B579" s="315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W579" s="601"/>
      <c r="AX579" s="315"/>
      <c r="AY579" s="23"/>
      <c r="AZ579" s="471"/>
      <c r="BA579" s="471"/>
      <c r="BB579" s="471"/>
      <c r="BC579" s="471"/>
      <c r="BD579" s="471"/>
      <c r="BE579" s="471"/>
      <c r="BF579" s="471"/>
      <c r="BG579" s="471"/>
    </row>
    <row r="580" s="455" customFormat="1" spans="1:59">
      <c r="A580" s="601"/>
      <c r="B580" s="315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W580" s="601"/>
      <c r="AX580" s="315"/>
      <c r="AY580" s="23"/>
      <c r="AZ580" s="471"/>
      <c r="BA580" s="471"/>
      <c r="BB580" s="471"/>
      <c r="BC580" s="471"/>
      <c r="BD580" s="471"/>
      <c r="BE580" s="471"/>
      <c r="BF580" s="471"/>
      <c r="BG580" s="471"/>
    </row>
    <row r="581" s="455" customFormat="1" spans="1:59">
      <c r="A581" s="601"/>
      <c r="B581" s="315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W581" s="601"/>
      <c r="AX581" s="315"/>
      <c r="AY581" s="23"/>
      <c r="AZ581" s="471"/>
      <c r="BA581" s="471"/>
      <c r="BB581" s="471"/>
      <c r="BC581" s="471"/>
      <c r="BD581" s="471"/>
      <c r="BE581" s="471"/>
      <c r="BF581" s="471"/>
      <c r="BG581" s="471"/>
    </row>
    <row r="582" s="455" customFormat="1" spans="1:59">
      <c r="A582" s="601"/>
      <c r="B582" s="315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W582" s="601"/>
      <c r="AX582" s="315"/>
      <c r="AY582" s="23"/>
      <c r="AZ582" s="471"/>
      <c r="BA582" s="471"/>
      <c r="BB582" s="471"/>
      <c r="BC582" s="471"/>
      <c r="BD582" s="471"/>
      <c r="BE582" s="471"/>
      <c r="BF582" s="471"/>
      <c r="BG582" s="471"/>
    </row>
    <row r="583" s="455" customFormat="1" spans="1:59">
      <c r="A583" s="601"/>
      <c r="B583" s="315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W583" s="601"/>
      <c r="AX583" s="315"/>
      <c r="AY583" s="23"/>
      <c r="AZ583" s="471"/>
      <c r="BA583" s="471"/>
      <c r="BB583" s="471"/>
      <c r="BC583" s="471"/>
      <c r="BD583" s="471"/>
      <c r="BE583" s="471"/>
      <c r="BF583" s="471"/>
      <c r="BG583" s="471"/>
    </row>
    <row r="584" s="455" customFormat="1" spans="1:59">
      <c r="A584" s="601"/>
      <c r="B584" s="315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W584" s="601"/>
      <c r="AX584" s="315"/>
      <c r="AY584" s="23"/>
      <c r="AZ584" s="471"/>
      <c r="BA584" s="471"/>
      <c r="BB584" s="471"/>
      <c r="BC584" s="471"/>
      <c r="BD584" s="471"/>
      <c r="BE584" s="471"/>
      <c r="BF584" s="471"/>
      <c r="BG584" s="471"/>
    </row>
    <row r="585" s="455" customFormat="1" spans="1:59">
      <c r="A585" s="601"/>
      <c r="B585" s="315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W585" s="601"/>
      <c r="AX585" s="315"/>
      <c r="AY585" s="23"/>
      <c r="AZ585" s="471"/>
      <c r="BA585" s="471"/>
      <c r="BB585" s="471"/>
      <c r="BC585" s="471"/>
      <c r="BD585" s="471"/>
      <c r="BE585" s="471"/>
      <c r="BF585" s="471"/>
      <c r="BG585" s="471"/>
    </row>
    <row r="586" s="455" customFormat="1" spans="1:59">
      <c r="A586" s="601"/>
      <c r="B586" s="315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W586" s="601"/>
      <c r="AX586" s="315"/>
      <c r="AY586" s="23"/>
      <c r="AZ586" s="471"/>
      <c r="BA586" s="471"/>
      <c r="BB586" s="471"/>
      <c r="BC586" s="471"/>
      <c r="BD586" s="471"/>
      <c r="BE586" s="471"/>
      <c r="BF586" s="471"/>
      <c r="BG586" s="471"/>
    </row>
    <row r="587" s="455" customFormat="1" spans="1:59">
      <c r="A587" s="601"/>
      <c r="B587" s="315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W587" s="601"/>
      <c r="AX587" s="315"/>
      <c r="AY587" s="23"/>
      <c r="AZ587" s="471"/>
      <c r="BA587" s="471"/>
      <c r="BB587" s="471"/>
      <c r="BC587" s="471"/>
      <c r="BD587" s="471"/>
      <c r="BE587" s="471"/>
      <c r="BF587" s="471"/>
      <c r="BG587" s="471"/>
    </row>
    <row r="588" s="455" customFormat="1" spans="1:59">
      <c r="A588" s="601"/>
      <c r="B588" s="315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W588" s="601"/>
      <c r="AX588" s="315"/>
      <c r="AY588" s="23"/>
      <c r="AZ588" s="471"/>
      <c r="BA588" s="471"/>
      <c r="BB588" s="471"/>
      <c r="BC588" s="471"/>
      <c r="BD588" s="471"/>
      <c r="BE588" s="471"/>
      <c r="BF588" s="471"/>
      <c r="BG588" s="471"/>
    </row>
    <row r="589" s="455" customFormat="1" spans="1:59">
      <c r="A589" s="601"/>
      <c r="B589" s="315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W589" s="601"/>
      <c r="AX589" s="315"/>
      <c r="AY589" s="23"/>
      <c r="AZ589" s="471"/>
      <c r="BA589" s="471"/>
      <c r="BB589" s="471"/>
      <c r="BC589" s="471"/>
      <c r="BD589" s="471"/>
      <c r="BE589" s="471"/>
      <c r="BF589" s="471"/>
      <c r="BG589" s="471"/>
    </row>
    <row r="590" s="455" customFormat="1" spans="1:59">
      <c r="A590" s="601"/>
      <c r="B590" s="315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W590" s="601"/>
      <c r="AX590" s="315"/>
      <c r="AY590" s="23"/>
      <c r="AZ590" s="471"/>
      <c r="BA590" s="471"/>
      <c r="BB590" s="471"/>
      <c r="BC590" s="471"/>
      <c r="BD590" s="471"/>
      <c r="BE590" s="471"/>
      <c r="BF590" s="471"/>
      <c r="BG590" s="471"/>
    </row>
    <row r="591" s="455" customFormat="1" spans="1:59">
      <c r="A591" s="601"/>
      <c r="B591" s="315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W591" s="601"/>
      <c r="AX591" s="315"/>
      <c r="AY591" s="23"/>
      <c r="AZ591" s="471"/>
      <c r="BA591" s="471"/>
      <c r="BB591" s="471"/>
      <c r="BC591" s="471"/>
      <c r="BD591" s="471"/>
      <c r="BE591" s="471"/>
      <c r="BF591" s="471"/>
      <c r="BG591" s="471"/>
    </row>
    <row r="592" s="455" customFormat="1" spans="1:59">
      <c r="A592" s="601"/>
      <c r="B592" s="315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W592" s="601"/>
      <c r="AX592" s="315"/>
      <c r="AY592" s="23"/>
      <c r="AZ592" s="471"/>
      <c r="BA592" s="471"/>
      <c r="BB592" s="471"/>
      <c r="BC592" s="471"/>
      <c r="BD592" s="471"/>
      <c r="BE592" s="471"/>
      <c r="BF592" s="471"/>
      <c r="BG592" s="471"/>
    </row>
    <row r="593" s="455" customFormat="1" spans="1:59">
      <c r="A593" s="601"/>
      <c r="B593" s="315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W593" s="601"/>
      <c r="AX593" s="315"/>
      <c r="AY593" s="23"/>
      <c r="AZ593" s="471"/>
      <c r="BA593" s="471"/>
      <c r="BB593" s="471"/>
      <c r="BC593" s="471"/>
      <c r="BD593" s="471"/>
      <c r="BE593" s="471"/>
      <c r="BF593" s="471"/>
      <c r="BG593" s="471"/>
    </row>
    <row r="594" s="455" customFormat="1" spans="1:59">
      <c r="A594" s="601"/>
      <c r="B594" s="315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W594" s="601"/>
      <c r="AX594" s="315"/>
      <c r="AY594" s="23"/>
      <c r="AZ594" s="471"/>
      <c r="BA594" s="471"/>
      <c r="BB594" s="471"/>
      <c r="BC594" s="471"/>
      <c r="BD594" s="471"/>
      <c r="BE594" s="471"/>
      <c r="BF594" s="471"/>
      <c r="BG594" s="471"/>
    </row>
    <row r="595" s="455" customFormat="1" spans="1:59">
      <c r="A595" s="601"/>
      <c r="B595" s="315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W595" s="601"/>
      <c r="AX595" s="315"/>
      <c r="AY595" s="23"/>
      <c r="AZ595" s="471"/>
      <c r="BA595" s="471"/>
      <c r="BB595" s="471"/>
      <c r="BC595" s="471"/>
      <c r="BD595" s="471"/>
      <c r="BE595" s="471"/>
      <c r="BF595" s="471"/>
      <c r="BG595" s="471"/>
    </row>
    <row r="596" s="455" customFormat="1" spans="1:59">
      <c r="A596" s="601"/>
      <c r="B596" s="315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W596" s="601"/>
      <c r="AX596" s="315"/>
      <c r="AY596" s="23"/>
      <c r="AZ596" s="471"/>
      <c r="BA596" s="471"/>
      <c r="BB596" s="471"/>
      <c r="BC596" s="471"/>
      <c r="BD596" s="471"/>
      <c r="BE596" s="471"/>
      <c r="BF596" s="471"/>
      <c r="BG596" s="471"/>
    </row>
    <row r="597" s="455" customFormat="1" spans="1:59">
      <c r="A597" s="601"/>
      <c r="B597" s="315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W597" s="601"/>
      <c r="AX597" s="315"/>
      <c r="AY597" s="23"/>
      <c r="AZ597" s="471"/>
      <c r="BA597" s="471"/>
      <c r="BB597" s="471"/>
      <c r="BC597" s="471"/>
      <c r="BD597" s="471"/>
      <c r="BE597" s="471"/>
      <c r="BF597" s="471"/>
      <c r="BG597" s="471"/>
    </row>
    <row r="598" s="455" customFormat="1" spans="1:59">
      <c r="A598" s="601"/>
      <c r="B598" s="315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W598" s="601"/>
      <c r="AX598" s="315"/>
      <c r="AY598" s="23"/>
      <c r="AZ598" s="471"/>
      <c r="BA598" s="471"/>
      <c r="BB598" s="471"/>
      <c r="BC598" s="471"/>
      <c r="BD598" s="471"/>
      <c r="BE598" s="471"/>
      <c r="BF598" s="471"/>
      <c r="BG598" s="471"/>
    </row>
    <row r="599" s="455" customFormat="1" spans="1:59">
      <c r="A599" s="601"/>
      <c r="B599" s="315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W599" s="601"/>
      <c r="AX599" s="315"/>
      <c r="AY599" s="23"/>
      <c r="AZ599" s="471"/>
      <c r="BA599" s="471"/>
      <c r="BB599" s="471"/>
      <c r="BC599" s="471"/>
      <c r="BD599" s="471"/>
      <c r="BE599" s="471"/>
      <c r="BF599" s="471"/>
      <c r="BG599" s="471"/>
    </row>
    <row r="600" s="455" customFormat="1" spans="1:59">
      <c r="A600" s="601"/>
      <c r="B600" s="315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W600" s="601"/>
      <c r="AX600" s="315"/>
      <c r="AY600" s="23"/>
      <c r="AZ600" s="471"/>
      <c r="BA600" s="471"/>
      <c r="BB600" s="471"/>
      <c r="BC600" s="471"/>
      <c r="BD600" s="471"/>
      <c r="BE600" s="471"/>
      <c r="BF600" s="471"/>
      <c r="BG600" s="471"/>
    </row>
    <row r="601" s="455" customFormat="1" spans="1:59">
      <c r="A601" s="601"/>
      <c r="B601" s="315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W601" s="601"/>
      <c r="AX601" s="315"/>
      <c r="AY601" s="23"/>
      <c r="AZ601" s="471"/>
      <c r="BA601" s="471"/>
      <c r="BB601" s="471"/>
      <c r="BC601" s="471"/>
      <c r="BD601" s="471"/>
      <c r="BE601" s="471"/>
      <c r="BF601" s="471"/>
      <c r="BG601" s="471"/>
    </row>
    <row r="602" s="455" customFormat="1" spans="1:59">
      <c r="A602" s="601"/>
      <c r="B602" s="315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W602" s="601"/>
      <c r="AX602" s="315"/>
      <c r="AY602" s="23"/>
      <c r="AZ602" s="471"/>
      <c r="BA602" s="471"/>
      <c r="BB602" s="471"/>
      <c r="BC602" s="471"/>
      <c r="BD602" s="471"/>
      <c r="BE602" s="471"/>
      <c r="BF602" s="471"/>
      <c r="BG602" s="471"/>
    </row>
    <row r="603" s="455" customFormat="1" spans="1:59">
      <c r="A603" s="601"/>
      <c r="B603" s="315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W603" s="601"/>
      <c r="AX603" s="315"/>
      <c r="AY603" s="23"/>
      <c r="AZ603" s="471"/>
      <c r="BA603" s="471"/>
      <c r="BB603" s="471"/>
      <c r="BC603" s="471"/>
      <c r="BD603" s="471"/>
      <c r="BE603" s="471"/>
      <c r="BF603" s="471"/>
      <c r="BG603" s="471"/>
    </row>
    <row r="604" s="455" customFormat="1" spans="1:59">
      <c r="A604" s="601"/>
      <c r="B604" s="315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W604" s="601"/>
      <c r="AX604" s="315"/>
      <c r="AY604" s="23"/>
      <c r="AZ604" s="471"/>
      <c r="BA604" s="471"/>
      <c r="BB604" s="471"/>
      <c r="BC604" s="471"/>
      <c r="BD604" s="471"/>
      <c r="BE604" s="471"/>
      <c r="BF604" s="471"/>
      <c r="BG604" s="471"/>
    </row>
    <row r="605" s="455" customFormat="1" spans="1:59">
      <c r="A605" s="601"/>
      <c r="B605" s="315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W605" s="601"/>
      <c r="AX605" s="315"/>
      <c r="AY605" s="23"/>
      <c r="AZ605" s="471"/>
      <c r="BA605" s="471"/>
      <c r="BB605" s="471"/>
      <c r="BC605" s="471"/>
      <c r="BD605" s="471"/>
      <c r="BE605" s="471"/>
      <c r="BF605" s="471"/>
      <c r="BG605" s="471"/>
    </row>
    <row r="606" s="455" customFormat="1" spans="1:59">
      <c r="A606" s="601"/>
      <c r="B606" s="315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W606" s="601"/>
      <c r="AX606" s="315"/>
      <c r="AY606" s="23"/>
      <c r="AZ606" s="471"/>
      <c r="BA606" s="471"/>
      <c r="BB606" s="471"/>
      <c r="BC606" s="471"/>
      <c r="BD606" s="471"/>
      <c r="BE606" s="471"/>
      <c r="BF606" s="471"/>
      <c r="BG606" s="471"/>
    </row>
    <row r="607" s="455" customFormat="1" spans="1:59">
      <c r="A607" s="601"/>
      <c r="B607" s="315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W607" s="601"/>
      <c r="AX607" s="315"/>
      <c r="AY607" s="23"/>
      <c r="AZ607" s="471"/>
      <c r="BA607" s="471"/>
      <c r="BB607" s="471"/>
      <c r="BC607" s="471"/>
      <c r="BD607" s="471"/>
      <c r="BE607" s="471"/>
      <c r="BF607" s="471"/>
      <c r="BG607" s="471"/>
    </row>
    <row r="608" s="455" customFormat="1" spans="1:59">
      <c r="A608" s="601"/>
      <c r="B608" s="315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W608" s="601"/>
      <c r="AX608" s="315"/>
      <c r="AY608" s="23"/>
      <c r="AZ608" s="471"/>
      <c r="BA608" s="471"/>
      <c r="BB608" s="471"/>
      <c r="BC608" s="471"/>
      <c r="BD608" s="471"/>
      <c r="BE608" s="471"/>
      <c r="BF608" s="471"/>
      <c r="BG608" s="471"/>
    </row>
    <row r="609" s="455" customFormat="1" spans="1:59">
      <c r="A609" s="601"/>
      <c r="B609" s="315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W609" s="601"/>
      <c r="AX609" s="315"/>
      <c r="AY609" s="23"/>
      <c r="AZ609" s="471"/>
      <c r="BA609" s="471"/>
      <c r="BB609" s="471"/>
      <c r="BC609" s="471"/>
      <c r="BD609" s="471"/>
      <c r="BE609" s="471"/>
      <c r="BF609" s="471"/>
      <c r="BG609" s="471"/>
    </row>
    <row r="610" s="455" customFormat="1" spans="1:59">
      <c r="A610" s="601"/>
      <c r="B610" s="315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W610" s="601"/>
      <c r="AX610" s="315"/>
      <c r="AY610" s="23"/>
      <c r="AZ610" s="471"/>
      <c r="BA610" s="471"/>
      <c r="BB610" s="471"/>
      <c r="BC610" s="471"/>
      <c r="BD610" s="471"/>
      <c r="BE610" s="471"/>
      <c r="BF610" s="471"/>
      <c r="BG610" s="471"/>
    </row>
    <row r="611" s="455" customFormat="1" spans="1:59">
      <c r="A611" s="601"/>
      <c r="B611" s="315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W611" s="601"/>
      <c r="AX611" s="315"/>
      <c r="AY611" s="23"/>
      <c r="AZ611" s="471"/>
      <c r="BA611" s="471"/>
      <c r="BB611" s="471"/>
      <c r="BC611" s="471"/>
      <c r="BD611" s="471"/>
      <c r="BE611" s="471"/>
      <c r="BF611" s="471"/>
      <c r="BG611" s="471"/>
    </row>
    <row r="612" s="455" customFormat="1" spans="1:59">
      <c r="A612" s="601"/>
      <c r="B612" s="315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W612" s="601"/>
      <c r="AX612" s="315"/>
      <c r="AY612" s="23"/>
      <c r="AZ612" s="471"/>
      <c r="BA612" s="471"/>
      <c r="BB612" s="471"/>
      <c r="BC612" s="471"/>
      <c r="BD612" s="471"/>
      <c r="BE612" s="471"/>
      <c r="BF612" s="471"/>
      <c r="BG612" s="471"/>
    </row>
    <row r="613" s="455" customFormat="1" spans="1:59">
      <c r="A613" s="601"/>
      <c r="B613" s="315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W613" s="601"/>
      <c r="AX613" s="315"/>
      <c r="AY613" s="23"/>
      <c r="AZ613" s="471"/>
      <c r="BA613" s="471"/>
      <c r="BB613" s="471"/>
      <c r="BC613" s="471"/>
      <c r="BD613" s="471"/>
      <c r="BE613" s="471"/>
      <c r="BF613" s="471"/>
      <c r="BG613" s="471"/>
    </row>
    <row r="614" s="455" customFormat="1" spans="1:59">
      <c r="A614" s="601"/>
      <c r="B614" s="315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W614" s="601"/>
      <c r="AX614" s="315"/>
      <c r="AY614" s="23"/>
      <c r="AZ614" s="471"/>
      <c r="BA614" s="471"/>
      <c r="BB614" s="471"/>
      <c r="BC614" s="471"/>
      <c r="BD614" s="471"/>
      <c r="BE614" s="471"/>
      <c r="BF614" s="471"/>
      <c r="BG614" s="471"/>
    </row>
    <row r="615" s="455" customFormat="1" spans="1:59">
      <c r="A615" s="601"/>
      <c r="B615" s="315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W615" s="601"/>
      <c r="AX615" s="315"/>
      <c r="AY615" s="23"/>
      <c r="AZ615" s="471"/>
      <c r="BA615" s="471"/>
      <c r="BB615" s="471"/>
      <c r="BC615" s="471"/>
      <c r="BD615" s="471"/>
      <c r="BE615" s="471"/>
      <c r="BF615" s="471"/>
      <c r="BG615" s="471"/>
    </row>
    <row r="616" s="455" customFormat="1" spans="1:59">
      <c r="A616" s="601"/>
      <c r="B616" s="315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W616" s="601"/>
      <c r="AX616" s="315"/>
      <c r="AY616" s="23"/>
      <c r="AZ616" s="471"/>
      <c r="BA616" s="471"/>
      <c r="BB616" s="471"/>
      <c r="BC616" s="471"/>
      <c r="BD616" s="471"/>
      <c r="BE616" s="471"/>
      <c r="BF616" s="471"/>
      <c r="BG616" s="471"/>
    </row>
    <row r="617" s="455" customFormat="1" spans="1:59">
      <c r="A617" s="601"/>
      <c r="B617" s="315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W617" s="601"/>
      <c r="AX617" s="315"/>
      <c r="AY617" s="23"/>
      <c r="AZ617" s="471"/>
      <c r="BA617" s="471"/>
      <c r="BB617" s="471"/>
      <c r="BC617" s="471"/>
      <c r="BD617" s="471"/>
      <c r="BE617" s="471"/>
      <c r="BF617" s="471"/>
      <c r="BG617" s="471"/>
    </row>
    <row r="618" s="455" customFormat="1" spans="1:59">
      <c r="A618" s="601"/>
      <c r="B618" s="315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W618" s="601"/>
      <c r="AX618" s="315"/>
      <c r="AY618" s="23"/>
      <c r="AZ618" s="471"/>
      <c r="BA618" s="471"/>
      <c r="BB618" s="471"/>
      <c r="BC618" s="471"/>
      <c r="BD618" s="471"/>
      <c r="BE618" s="471"/>
      <c r="BF618" s="471"/>
      <c r="BG618" s="471"/>
    </row>
    <row r="619" s="455" customFormat="1" spans="1:59">
      <c r="A619" s="601"/>
      <c r="B619" s="315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W619" s="601"/>
      <c r="AX619" s="315"/>
      <c r="AY619" s="23"/>
      <c r="AZ619" s="471"/>
      <c r="BA619" s="471"/>
      <c r="BB619" s="471"/>
      <c r="BC619" s="471"/>
      <c r="BD619" s="471"/>
      <c r="BE619" s="471"/>
      <c r="BF619" s="471"/>
      <c r="BG619" s="471"/>
    </row>
    <row r="620" s="455" customFormat="1" spans="1:59">
      <c r="A620" s="601"/>
      <c r="B620" s="315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W620" s="601"/>
      <c r="AX620" s="315"/>
      <c r="AY620" s="23"/>
      <c r="AZ620" s="471"/>
      <c r="BA620" s="471"/>
      <c r="BB620" s="471"/>
      <c r="BC620" s="471"/>
      <c r="BD620" s="471"/>
      <c r="BE620" s="471"/>
      <c r="BF620" s="471"/>
      <c r="BG620" s="471"/>
    </row>
    <row r="621" s="455" customFormat="1" spans="1:59">
      <c r="A621" s="601"/>
      <c r="B621" s="315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W621" s="601"/>
      <c r="AX621" s="315"/>
      <c r="AY621" s="23"/>
      <c r="AZ621" s="471"/>
      <c r="BA621" s="471"/>
      <c r="BB621" s="471"/>
      <c r="BC621" s="471"/>
      <c r="BD621" s="471"/>
      <c r="BE621" s="471"/>
      <c r="BF621" s="471"/>
      <c r="BG621" s="471"/>
    </row>
    <row r="622" s="455" customFormat="1" spans="1:59">
      <c r="A622" s="601"/>
      <c r="B622" s="315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W622" s="601"/>
      <c r="AX622" s="315"/>
      <c r="AY622" s="23"/>
      <c r="AZ622" s="471"/>
      <c r="BA622" s="471"/>
      <c r="BB622" s="471"/>
      <c r="BC622" s="471"/>
      <c r="BD622" s="471"/>
      <c r="BE622" s="471"/>
      <c r="BF622" s="471"/>
      <c r="BG622" s="471"/>
    </row>
    <row r="623" s="455" customFormat="1" spans="1:59">
      <c r="A623" s="601"/>
      <c r="B623" s="315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W623" s="601"/>
      <c r="AX623" s="315"/>
      <c r="AY623" s="23"/>
      <c r="AZ623" s="471"/>
      <c r="BA623" s="471"/>
      <c r="BB623" s="471"/>
      <c r="BC623" s="471"/>
      <c r="BD623" s="471"/>
      <c r="BE623" s="471"/>
      <c r="BF623" s="471"/>
      <c r="BG623" s="471"/>
    </row>
    <row r="624" s="455" customFormat="1" spans="1:59">
      <c r="A624" s="601"/>
      <c r="B624" s="315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W624" s="601"/>
      <c r="AX624" s="315"/>
      <c r="AY624" s="23"/>
      <c r="AZ624" s="471"/>
      <c r="BA624" s="471"/>
      <c r="BB624" s="471"/>
      <c r="BC624" s="471"/>
      <c r="BD624" s="471"/>
      <c r="BE624" s="471"/>
      <c r="BF624" s="471"/>
      <c r="BG624" s="471"/>
    </row>
    <row r="625" s="455" customFormat="1" spans="1:59">
      <c r="A625" s="601"/>
      <c r="B625" s="315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W625" s="601"/>
      <c r="AX625" s="315"/>
      <c r="AY625" s="23"/>
      <c r="AZ625" s="471"/>
      <c r="BA625" s="471"/>
      <c r="BB625" s="471"/>
      <c r="BC625" s="471"/>
      <c r="BD625" s="471"/>
      <c r="BE625" s="471"/>
      <c r="BF625" s="471"/>
      <c r="BG625" s="471"/>
    </row>
    <row r="626" s="455" customFormat="1" spans="1:59">
      <c r="A626" s="601"/>
      <c r="B626" s="315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W626" s="601"/>
      <c r="AX626" s="315"/>
      <c r="AY626" s="23"/>
      <c r="AZ626" s="471"/>
      <c r="BA626" s="471"/>
      <c r="BB626" s="471"/>
      <c r="BC626" s="471"/>
      <c r="BD626" s="471"/>
      <c r="BE626" s="471"/>
      <c r="BF626" s="471"/>
      <c r="BG626" s="471"/>
    </row>
    <row r="627" s="455" customFormat="1" spans="1:59">
      <c r="A627" s="601"/>
      <c r="B627" s="315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W627" s="601"/>
      <c r="AX627" s="315"/>
      <c r="AY627" s="23"/>
      <c r="AZ627" s="471"/>
      <c r="BA627" s="471"/>
      <c r="BB627" s="471"/>
      <c r="BC627" s="471"/>
      <c r="BD627" s="471"/>
      <c r="BE627" s="471"/>
      <c r="BF627" s="471"/>
      <c r="BG627" s="471"/>
    </row>
    <row r="628" s="455" customFormat="1" spans="1:59">
      <c r="A628" s="601"/>
      <c r="B628" s="315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W628" s="601"/>
      <c r="AX628" s="315"/>
      <c r="AY628" s="23"/>
      <c r="AZ628" s="471"/>
      <c r="BA628" s="471"/>
      <c r="BB628" s="471"/>
      <c r="BC628" s="471"/>
      <c r="BD628" s="471"/>
      <c r="BE628" s="471"/>
      <c r="BF628" s="471"/>
      <c r="BG628" s="471"/>
    </row>
    <row r="629" s="455" customFormat="1" spans="1:59">
      <c r="A629" s="601"/>
      <c r="B629" s="315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W629" s="601"/>
      <c r="AX629" s="315"/>
      <c r="AY629" s="23"/>
      <c r="AZ629" s="471"/>
      <c r="BA629" s="471"/>
      <c r="BB629" s="471"/>
      <c r="BC629" s="471"/>
      <c r="BD629" s="471"/>
      <c r="BE629" s="471"/>
      <c r="BF629" s="471"/>
      <c r="BG629" s="471"/>
    </row>
    <row r="630" s="455" customFormat="1" spans="1:59">
      <c r="A630" s="601"/>
      <c r="B630" s="315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W630" s="601"/>
      <c r="AX630" s="315"/>
      <c r="AY630" s="23"/>
      <c r="AZ630" s="471"/>
      <c r="BA630" s="471"/>
      <c r="BB630" s="471"/>
      <c r="BC630" s="471"/>
      <c r="BD630" s="471"/>
      <c r="BE630" s="471"/>
      <c r="BF630" s="471"/>
      <c r="BG630" s="471"/>
    </row>
    <row r="631" s="455" customFormat="1" spans="1:59">
      <c r="A631" s="601"/>
      <c r="B631" s="315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W631" s="601"/>
      <c r="AX631" s="315"/>
      <c r="AY631" s="23"/>
      <c r="AZ631" s="471"/>
      <c r="BA631" s="471"/>
      <c r="BB631" s="471"/>
      <c r="BC631" s="471"/>
      <c r="BD631" s="471"/>
      <c r="BE631" s="471"/>
      <c r="BF631" s="471"/>
      <c r="BG631" s="471"/>
    </row>
    <row r="632" s="455" customFormat="1" spans="1:59">
      <c r="A632" s="601"/>
      <c r="B632" s="315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W632" s="601"/>
      <c r="AX632" s="315"/>
      <c r="AY632" s="23"/>
      <c r="AZ632" s="471"/>
      <c r="BA632" s="471"/>
      <c r="BB632" s="471"/>
      <c r="BC632" s="471"/>
      <c r="BD632" s="471"/>
      <c r="BE632" s="471"/>
      <c r="BF632" s="471"/>
      <c r="BG632" s="471"/>
    </row>
    <row r="633" s="455" customFormat="1" spans="1:59">
      <c r="A633" s="601"/>
      <c r="B633" s="315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W633" s="601"/>
      <c r="AX633" s="315"/>
      <c r="AY633" s="23"/>
      <c r="AZ633" s="471"/>
      <c r="BA633" s="471"/>
      <c r="BB633" s="471"/>
      <c r="BC633" s="471"/>
      <c r="BD633" s="471"/>
      <c r="BE633" s="471"/>
      <c r="BF633" s="471"/>
      <c r="BG633" s="471"/>
    </row>
    <row r="634" s="455" customFormat="1" spans="1:59">
      <c r="A634" s="601"/>
      <c r="B634" s="315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W634" s="601"/>
      <c r="AX634" s="315"/>
      <c r="AY634" s="23"/>
      <c r="AZ634" s="471"/>
      <c r="BA634" s="471"/>
      <c r="BB634" s="471"/>
      <c r="BC634" s="471"/>
      <c r="BD634" s="471"/>
      <c r="BE634" s="471"/>
      <c r="BF634" s="471"/>
      <c r="BG634" s="471"/>
    </row>
    <row r="635" s="455" customFormat="1" spans="1:59">
      <c r="A635" s="601"/>
      <c r="B635" s="315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W635" s="601"/>
      <c r="AX635" s="315"/>
      <c r="AY635" s="23"/>
      <c r="AZ635" s="471"/>
      <c r="BA635" s="471"/>
      <c r="BB635" s="471"/>
      <c r="BC635" s="471"/>
      <c r="BD635" s="471"/>
      <c r="BE635" s="471"/>
      <c r="BF635" s="471"/>
      <c r="BG635" s="471"/>
    </row>
    <row r="636" s="455" customFormat="1" spans="1:59">
      <c r="A636" s="601"/>
      <c r="B636" s="315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W636" s="601"/>
      <c r="AX636" s="315"/>
      <c r="AY636" s="23"/>
      <c r="AZ636" s="471"/>
      <c r="BA636" s="471"/>
      <c r="BB636" s="471"/>
      <c r="BC636" s="471"/>
      <c r="BD636" s="471"/>
      <c r="BE636" s="471"/>
      <c r="BF636" s="471"/>
      <c r="BG636" s="471"/>
    </row>
    <row r="637" s="455" customFormat="1" spans="1:59">
      <c r="A637" s="601"/>
      <c r="B637" s="315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W637" s="601"/>
      <c r="AX637" s="315"/>
      <c r="AY637" s="23"/>
      <c r="AZ637" s="471"/>
      <c r="BA637" s="471"/>
      <c r="BB637" s="471"/>
      <c r="BC637" s="471"/>
      <c r="BD637" s="471"/>
      <c r="BE637" s="471"/>
      <c r="BF637" s="471"/>
      <c r="BG637" s="471"/>
    </row>
    <row r="638" s="455" customFormat="1" spans="1:59">
      <c r="A638" s="601"/>
      <c r="B638" s="315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W638" s="601"/>
      <c r="AX638" s="315"/>
      <c r="AY638" s="23"/>
      <c r="AZ638" s="471"/>
      <c r="BA638" s="471"/>
      <c r="BB638" s="471"/>
      <c r="BC638" s="471"/>
      <c r="BD638" s="471"/>
      <c r="BE638" s="471"/>
      <c r="BF638" s="471"/>
      <c r="BG638" s="471"/>
    </row>
    <row r="639" s="455" customFormat="1" spans="1:59">
      <c r="A639" s="601"/>
      <c r="B639" s="315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W639" s="601"/>
      <c r="AX639" s="315"/>
      <c r="AY639" s="23"/>
      <c r="AZ639" s="471"/>
      <c r="BA639" s="471"/>
      <c r="BB639" s="471"/>
      <c r="BC639" s="471"/>
      <c r="BD639" s="471"/>
      <c r="BE639" s="471"/>
      <c r="BF639" s="471"/>
      <c r="BG639" s="471"/>
    </row>
    <row r="640" s="455" customFormat="1" spans="1:59">
      <c r="A640" s="601"/>
      <c r="B640" s="315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W640" s="601"/>
      <c r="AX640" s="315"/>
      <c r="AY640" s="23"/>
      <c r="AZ640" s="471"/>
      <c r="BA640" s="471"/>
      <c r="BB640" s="471"/>
      <c r="BC640" s="471"/>
      <c r="BD640" s="471"/>
      <c r="BE640" s="471"/>
      <c r="BF640" s="471"/>
      <c r="BG640" s="471"/>
    </row>
    <row r="641" s="455" customFormat="1" spans="1:59">
      <c r="A641" s="601"/>
      <c r="B641" s="315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W641" s="601"/>
      <c r="AX641" s="315"/>
      <c r="AY641" s="23"/>
      <c r="AZ641" s="471"/>
      <c r="BA641" s="471"/>
      <c r="BB641" s="471"/>
      <c r="BC641" s="471"/>
      <c r="BD641" s="471"/>
      <c r="BE641" s="471"/>
      <c r="BF641" s="471"/>
      <c r="BG641" s="471"/>
    </row>
    <row r="642" s="455" customFormat="1" spans="1:59">
      <c r="A642" s="601"/>
      <c r="B642" s="315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W642" s="601"/>
      <c r="AX642" s="315"/>
      <c r="AY642" s="23"/>
      <c r="AZ642" s="471"/>
      <c r="BA642" s="471"/>
      <c r="BB642" s="471"/>
      <c r="BC642" s="471"/>
      <c r="BD642" s="471"/>
      <c r="BE642" s="471"/>
      <c r="BF642" s="471"/>
      <c r="BG642" s="471"/>
    </row>
    <row r="643" s="455" customFormat="1" spans="1:59">
      <c r="A643" s="601"/>
      <c r="B643" s="315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W643" s="601"/>
      <c r="AX643" s="315"/>
      <c r="AY643" s="23"/>
      <c r="AZ643" s="471"/>
      <c r="BA643" s="471"/>
      <c r="BB643" s="471"/>
      <c r="BC643" s="471"/>
      <c r="BD643" s="471"/>
      <c r="BE643" s="471"/>
      <c r="BF643" s="471"/>
      <c r="BG643" s="471"/>
    </row>
    <row r="644" s="455" customFormat="1" spans="1:59">
      <c r="A644" s="601"/>
      <c r="B644" s="315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W644" s="601"/>
      <c r="AX644" s="315"/>
      <c r="AY644" s="23"/>
      <c r="AZ644" s="471"/>
      <c r="BA644" s="471"/>
      <c r="BB644" s="471"/>
      <c r="BC644" s="471"/>
      <c r="BD644" s="471"/>
      <c r="BE644" s="471"/>
      <c r="BF644" s="471"/>
      <c r="BG644" s="471"/>
    </row>
    <row r="645" s="455" customFormat="1" spans="1:59">
      <c r="A645" s="601"/>
      <c r="B645" s="315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W645" s="601"/>
      <c r="AX645" s="315"/>
      <c r="AY645" s="23"/>
      <c r="AZ645" s="471"/>
      <c r="BA645" s="471"/>
      <c r="BB645" s="471"/>
      <c r="BC645" s="471"/>
      <c r="BD645" s="471"/>
      <c r="BE645" s="471"/>
      <c r="BF645" s="471"/>
      <c r="BG645" s="471"/>
    </row>
    <row r="646" s="455" customFormat="1" spans="1:59">
      <c r="A646" s="601"/>
      <c r="B646" s="315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W646" s="601"/>
      <c r="AX646" s="315"/>
      <c r="AY646" s="23"/>
      <c r="AZ646" s="471"/>
      <c r="BA646" s="471"/>
      <c r="BB646" s="471"/>
      <c r="BC646" s="471"/>
      <c r="BD646" s="471"/>
      <c r="BE646" s="471"/>
      <c r="BF646" s="471"/>
      <c r="BG646" s="471"/>
    </row>
    <row r="647" s="455" customFormat="1" spans="1:59">
      <c r="A647" s="601"/>
      <c r="B647" s="315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W647" s="601"/>
      <c r="AX647" s="315"/>
      <c r="AY647" s="23"/>
      <c r="AZ647" s="471"/>
      <c r="BA647" s="471"/>
      <c r="BB647" s="471"/>
      <c r="BC647" s="471"/>
      <c r="BD647" s="471"/>
      <c r="BE647" s="471"/>
      <c r="BF647" s="471"/>
      <c r="BG647" s="471"/>
    </row>
    <row r="648" s="455" customFormat="1" spans="1:59">
      <c r="A648" s="601"/>
      <c r="B648" s="315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W648" s="601"/>
      <c r="AX648" s="315"/>
      <c r="AY648" s="23"/>
      <c r="AZ648" s="471"/>
      <c r="BA648" s="471"/>
      <c r="BB648" s="471"/>
      <c r="BC648" s="471"/>
      <c r="BD648" s="471"/>
      <c r="BE648" s="471"/>
      <c r="BF648" s="471"/>
      <c r="BG648" s="471"/>
    </row>
    <row r="649" s="455" customFormat="1" spans="1:59">
      <c r="A649" s="601"/>
      <c r="B649" s="315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W649" s="601"/>
      <c r="AX649" s="315"/>
      <c r="AY649" s="23"/>
      <c r="AZ649" s="471"/>
      <c r="BA649" s="471"/>
      <c r="BB649" s="471"/>
      <c r="BC649" s="471"/>
      <c r="BD649" s="471"/>
      <c r="BE649" s="471"/>
      <c r="BF649" s="471"/>
      <c r="BG649" s="471"/>
    </row>
    <row r="650" s="455" customFormat="1" spans="1:59">
      <c r="A650" s="601"/>
      <c r="B650" s="315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W650" s="601"/>
      <c r="AX650" s="315"/>
      <c r="AY650" s="23"/>
      <c r="AZ650" s="471"/>
      <c r="BA650" s="471"/>
      <c r="BB650" s="471"/>
      <c r="BC650" s="471"/>
      <c r="BD650" s="471"/>
      <c r="BE650" s="471"/>
      <c r="BF650" s="471"/>
      <c r="BG650" s="471"/>
    </row>
    <row r="651" s="455" customFormat="1" spans="1:59">
      <c r="A651" s="601"/>
      <c r="B651" s="315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W651" s="601"/>
      <c r="AX651" s="315"/>
      <c r="AY651" s="23"/>
      <c r="AZ651" s="471"/>
      <c r="BA651" s="471"/>
      <c r="BB651" s="471"/>
      <c r="BC651" s="471"/>
      <c r="BD651" s="471"/>
      <c r="BE651" s="471"/>
      <c r="BF651" s="471"/>
      <c r="BG651" s="471"/>
    </row>
    <row r="652" s="455" customFormat="1" spans="1:59">
      <c r="A652" s="601"/>
      <c r="B652" s="315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W652" s="601"/>
      <c r="AX652" s="315"/>
      <c r="AY652" s="23"/>
      <c r="AZ652" s="471"/>
      <c r="BA652" s="471"/>
      <c r="BB652" s="471"/>
      <c r="BC652" s="471"/>
      <c r="BD652" s="471"/>
      <c r="BE652" s="471"/>
      <c r="BF652" s="471"/>
      <c r="BG652" s="471"/>
    </row>
    <row r="653" s="455" customFormat="1" spans="1:59">
      <c r="A653" s="601"/>
      <c r="B653" s="315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W653" s="601"/>
      <c r="AX653" s="315"/>
      <c r="AY653" s="23"/>
      <c r="AZ653" s="471"/>
      <c r="BA653" s="471"/>
      <c r="BB653" s="471"/>
      <c r="BC653" s="471"/>
      <c r="BD653" s="471"/>
      <c r="BE653" s="471"/>
      <c r="BF653" s="471"/>
      <c r="BG653" s="471"/>
    </row>
    <row r="654" s="455" customFormat="1" spans="1:59">
      <c r="A654" s="601"/>
      <c r="B654" s="315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W654" s="601"/>
      <c r="AX654" s="315"/>
      <c r="AY654" s="23"/>
      <c r="AZ654" s="471"/>
      <c r="BA654" s="471"/>
      <c r="BB654" s="471"/>
      <c r="BC654" s="471"/>
      <c r="BD654" s="471"/>
      <c r="BE654" s="471"/>
      <c r="BF654" s="471"/>
      <c r="BG654" s="471"/>
    </row>
    <row r="655" s="455" customFormat="1" spans="1:59">
      <c r="A655" s="601"/>
      <c r="B655" s="315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W655" s="601"/>
      <c r="AX655" s="315"/>
      <c r="AY655" s="23"/>
      <c r="AZ655" s="471"/>
      <c r="BA655" s="471"/>
      <c r="BB655" s="471"/>
      <c r="BC655" s="471"/>
      <c r="BD655" s="471"/>
      <c r="BE655" s="471"/>
      <c r="BF655" s="471"/>
      <c r="BG655" s="471"/>
    </row>
    <row r="656" s="455" customFormat="1" spans="1:59">
      <c r="A656" s="601"/>
      <c r="B656" s="315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W656" s="601"/>
      <c r="AX656" s="315"/>
      <c r="AY656" s="23"/>
      <c r="AZ656" s="471"/>
      <c r="BA656" s="471"/>
      <c r="BB656" s="471"/>
      <c r="BC656" s="471"/>
      <c r="BD656" s="471"/>
      <c r="BE656" s="471"/>
      <c r="BF656" s="471"/>
      <c r="BG656" s="471"/>
    </row>
    <row r="657" s="455" customFormat="1" spans="1:59">
      <c r="A657" s="601"/>
      <c r="B657" s="315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W657" s="601"/>
      <c r="AX657" s="315"/>
      <c r="AY657" s="23"/>
      <c r="AZ657" s="471"/>
      <c r="BA657" s="471"/>
      <c r="BB657" s="471"/>
      <c r="BC657" s="471"/>
      <c r="BD657" s="471"/>
      <c r="BE657" s="471"/>
      <c r="BF657" s="471"/>
      <c r="BG657" s="471"/>
    </row>
    <row r="658" s="455" customFormat="1" spans="1:59">
      <c r="A658" s="601"/>
      <c r="B658" s="315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W658" s="601"/>
      <c r="AX658" s="315"/>
      <c r="AY658" s="23"/>
      <c r="AZ658" s="471"/>
      <c r="BA658" s="471"/>
      <c r="BB658" s="471"/>
      <c r="BC658" s="471"/>
      <c r="BD658" s="471"/>
      <c r="BE658" s="471"/>
      <c r="BF658" s="471"/>
      <c r="BG658" s="471"/>
    </row>
    <row r="659" s="455" customFormat="1" spans="1:59">
      <c r="A659" s="601"/>
      <c r="B659" s="315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W659" s="601"/>
      <c r="AX659" s="315"/>
      <c r="AY659" s="23"/>
      <c r="AZ659" s="471"/>
      <c r="BA659" s="471"/>
      <c r="BB659" s="471"/>
      <c r="BC659" s="471"/>
      <c r="BD659" s="471"/>
      <c r="BE659" s="471"/>
      <c r="BF659" s="471"/>
      <c r="BG659" s="471"/>
    </row>
    <row r="660" s="455" customFormat="1" spans="1:59">
      <c r="A660" s="601"/>
      <c r="B660" s="315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W660" s="601"/>
      <c r="AX660" s="315"/>
      <c r="AY660" s="23"/>
      <c r="AZ660" s="471"/>
      <c r="BA660" s="471"/>
      <c r="BB660" s="471"/>
      <c r="BC660" s="471"/>
      <c r="BD660" s="471"/>
      <c r="BE660" s="471"/>
      <c r="BF660" s="471"/>
      <c r="BG660" s="471"/>
    </row>
    <row r="661" s="455" customFormat="1" spans="1:59">
      <c r="A661" s="601"/>
      <c r="B661" s="315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W661" s="601"/>
      <c r="AX661" s="315"/>
      <c r="AY661" s="23"/>
      <c r="AZ661" s="471"/>
      <c r="BA661" s="471"/>
      <c r="BB661" s="471"/>
      <c r="BC661" s="471"/>
      <c r="BD661" s="471"/>
      <c r="BE661" s="471"/>
      <c r="BF661" s="471"/>
      <c r="BG661" s="471"/>
    </row>
    <row r="662" s="455" customFormat="1" spans="1:59">
      <c r="A662" s="601"/>
      <c r="B662" s="315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W662" s="601"/>
      <c r="AX662" s="315"/>
      <c r="AY662" s="23"/>
      <c r="AZ662" s="471"/>
      <c r="BA662" s="471"/>
      <c r="BB662" s="471"/>
      <c r="BC662" s="471"/>
      <c r="BD662" s="471"/>
      <c r="BE662" s="471"/>
      <c r="BF662" s="471"/>
      <c r="BG662" s="471"/>
    </row>
    <row r="663" s="455" customFormat="1" spans="1:59">
      <c r="A663" s="601"/>
      <c r="B663" s="315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W663" s="601"/>
      <c r="AX663" s="315"/>
      <c r="AY663" s="23"/>
      <c r="AZ663" s="471"/>
      <c r="BA663" s="471"/>
      <c r="BB663" s="471"/>
      <c r="BC663" s="471"/>
      <c r="BD663" s="471"/>
      <c r="BE663" s="471"/>
      <c r="BF663" s="471"/>
      <c r="BG663" s="471"/>
    </row>
    <row r="664" s="455" customFormat="1" spans="1:59">
      <c r="A664" s="601"/>
      <c r="B664" s="315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W664" s="601"/>
      <c r="AX664" s="315"/>
      <c r="AY664" s="23"/>
      <c r="AZ664" s="471"/>
      <c r="BA664" s="471"/>
      <c r="BB664" s="471"/>
      <c r="BC664" s="471"/>
      <c r="BD664" s="471"/>
      <c r="BE664" s="471"/>
      <c r="BF664" s="471"/>
      <c r="BG664" s="471"/>
    </row>
    <row r="665" s="455" customFormat="1" spans="1:59">
      <c r="A665" s="601"/>
      <c r="B665" s="315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W665" s="601"/>
      <c r="AX665" s="315"/>
      <c r="AY665" s="23"/>
      <c r="AZ665" s="471"/>
      <c r="BA665" s="471"/>
      <c r="BB665" s="471"/>
      <c r="BC665" s="471"/>
      <c r="BD665" s="471"/>
      <c r="BE665" s="471"/>
      <c r="BF665" s="471"/>
      <c r="BG665" s="471"/>
    </row>
    <row r="666" s="455" customFormat="1" spans="1:59">
      <c r="A666" s="601"/>
      <c r="B666" s="315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W666" s="601"/>
      <c r="AX666" s="315"/>
      <c r="AY666" s="23"/>
      <c r="AZ666" s="471"/>
      <c r="BA666" s="471"/>
      <c r="BB666" s="471"/>
      <c r="BC666" s="471"/>
      <c r="BD666" s="471"/>
      <c r="BE666" s="471"/>
      <c r="BF666" s="471"/>
      <c r="BG666" s="471"/>
    </row>
    <row r="667" s="455" customFormat="1" spans="1:59">
      <c r="A667" s="601"/>
      <c r="B667" s="315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W667" s="601"/>
      <c r="AX667" s="315"/>
      <c r="AY667" s="23"/>
      <c r="AZ667" s="471"/>
      <c r="BA667" s="471"/>
      <c r="BB667" s="471"/>
      <c r="BC667" s="471"/>
      <c r="BD667" s="471"/>
      <c r="BE667" s="471"/>
      <c r="BF667" s="471"/>
      <c r="BG667" s="471"/>
    </row>
    <row r="668" s="455" customFormat="1" spans="1:59">
      <c r="A668" s="601"/>
      <c r="B668" s="315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W668" s="601"/>
      <c r="AX668" s="315"/>
      <c r="AY668" s="23"/>
      <c r="AZ668" s="471"/>
      <c r="BA668" s="471"/>
      <c r="BB668" s="471"/>
      <c r="BC668" s="471"/>
      <c r="BD668" s="471"/>
      <c r="BE668" s="471"/>
      <c r="BF668" s="471"/>
      <c r="BG668" s="471"/>
    </row>
    <row r="669" s="455" customFormat="1" spans="1:59">
      <c r="A669" s="601"/>
      <c r="B669" s="315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W669" s="601"/>
      <c r="AX669" s="315"/>
      <c r="AY669" s="23"/>
      <c r="AZ669" s="471"/>
      <c r="BA669" s="471"/>
      <c r="BB669" s="471"/>
      <c r="BC669" s="471"/>
      <c r="BD669" s="471"/>
      <c r="BE669" s="471"/>
      <c r="BF669" s="471"/>
      <c r="BG669" s="471"/>
    </row>
    <row r="670" s="455" customFormat="1" spans="1:59">
      <c r="A670" s="601"/>
      <c r="B670" s="315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W670" s="601"/>
      <c r="AX670" s="315"/>
      <c r="AY670" s="23"/>
      <c r="AZ670" s="471"/>
      <c r="BA670" s="471"/>
      <c r="BB670" s="471"/>
      <c r="BC670" s="471"/>
      <c r="BD670" s="471"/>
      <c r="BE670" s="471"/>
      <c r="BF670" s="471"/>
      <c r="BG670" s="471"/>
    </row>
    <row r="671" s="455" customFormat="1" spans="1:59">
      <c r="A671" s="601"/>
      <c r="B671" s="315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W671" s="601"/>
      <c r="AX671" s="315"/>
      <c r="AY671" s="23"/>
      <c r="AZ671" s="471"/>
      <c r="BA671" s="471"/>
      <c r="BB671" s="471"/>
      <c r="BC671" s="471"/>
      <c r="BD671" s="471"/>
      <c r="BE671" s="471"/>
      <c r="BF671" s="471"/>
      <c r="BG671" s="471"/>
    </row>
    <row r="672" s="455" customFormat="1" spans="1:59">
      <c r="A672" s="601"/>
      <c r="B672" s="315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W672" s="601"/>
      <c r="AX672" s="315"/>
      <c r="AY672" s="23"/>
      <c r="AZ672" s="471"/>
      <c r="BA672" s="471"/>
      <c r="BB672" s="471"/>
      <c r="BC672" s="471"/>
      <c r="BD672" s="471"/>
      <c r="BE672" s="471"/>
      <c r="BF672" s="471"/>
      <c r="BG672" s="471"/>
    </row>
    <row r="673" s="455" customFormat="1" spans="1:59">
      <c r="A673" s="601"/>
      <c r="B673" s="315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W673" s="601"/>
      <c r="AX673" s="315"/>
      <c r="AY673" s="23"/>
      <c r="AZ673" s="471"/>
      <c r="BA673" s="471"/>
      <c r="BB673" s="471"/>
      <c r="BC673" s="471"/>
      <c r="BD673" s="471"/>
      <c r="BE673" s="471"/>
      <c r="BF673" s="471"/>
      <c r="BG673" s="471"/>
    </row>
    <row r="674" s="455" customFormat="1" spans="1:59">
      <c r="A674" s="601"/>
      <c r="B674" s="315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W674" s="601"/>
      <c r="AX674" s="315"/>
      <c r="AY674" s="23"/>
      <c r="AZ674" s="471"/>
      <c r="BA674" s="471"/>
      <c r="BB674" s="471"/>
      <c r="BC674" s="471"/>
      <c r="BD674" s="471"/>
      <c r="BE674" s="471"/>
      <c r="BF674" s="471"/>
      <c r="BG674" s="471"/>
    </row>
    <row r="675" s="455" customFormat="1" spans="1:59">
      <c r="A675" s="601"/>
      <c r="B675" s="315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W675" s="601"/>
      <c r="AX675" s="315"/>
      <c r="AY675" s="23"/>
      <c r="AZ675" s="471"/>
      <c r="BA675" s="471"/>
      <c r="BB675" s="471"/>
      <c r="BC675" s="471"/>
      <c r="BD675" s="471"/>
      <c r="BE675" s="471"/>
      <c r="BF675" s="471"/>
      <c r="BG675" s="471"/>
    </row>
    <row r="676" s="455" customFormat="1" spans="1:59">
      <c r="A676" s="601"/>
      <c r="B676" s="315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W676" s="601"/>
      <c r="AX676" s="315"/>
      <c r="AY676" s="23"/>
      <c r="AZ676" s="471"/>
      <c r="BA676" s="471"/>
      <c r="BB676" s="471"/>
      <c r="BC676" s="471"/>
      <c r="BD676" s="471"/>
      <c r="BE676" s="471"/>
      <c r="BF676" s="471"/>
      <c r="BG676" s="471"/>
    </row>
    <row r="677" s="455" customFormat="1" spans="1:59">
      <c r="A677" s="601"/>
      <c r="B677" s="315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W677" s="601"/>
      <c r="AX677" s="315"/>
      <c r="AY677" s="23"/>
      <c r="AZ677" s="471"/>
      <c r="BA677" s="471"/>
      <c r="BB677" s="471"/>
      <c r="BC677" s="471"/>
      <c r="BD677" s="471"/>
      <c r="BE677" s="471"/>
      <c r="BF677" s="471"/>
      <c r="BG677" s="471"/>
    </row>
    <row r="678" s="455" customFormat="1" spans="1:59">
      <c r="A678" s="601"/>
      <c r="B678" s="315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W678" s="601"/>
      <c r="AX678" s="315"/>
      <c r="AY678" s="23"/>
      <c r="AZ678" s="471"/>
      <c r="BA678" s="471"/>
      <c r="BB678" s="471"/>
      <c r="BC678" s="471"/>
      <c r="BD678" s="471"/>
      <c r="BE678" s="471"/>
      <c r="BF678" s="471"/>
      <c r="BG678" s="471"/>
    </row>
    <row r="679" s="455" customFormat="1" spans="1:59">
      <c r="A679" s="601"/>
      <c r="B679" s="315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W679" s="601"/>
      <c r="AX679" s="315"/>
      <c r="AY679" s="23"/>
      <c r="AZ679" s="471"/>
      <c r="BA679" s="471"/>
      <c r="BB679" s="471"/>
      <c r="BC679" s="471"/>
      <c r="BD679" s="471"/>
      <c r="BE679" s="471"/>
      <c r="BF679" s="471"/>
      <c r="BG679" s="471"/>
    </row>
    <row r="680" s="455" customFormat="1" spans="1:59">
      <c r="A680" s="601"/>
      <c r="B680" s="315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W680" s="601"/>
      <c r="AX680" s="315"/>
      <c r="AY680" s="23"/>
      <c r="AZ680" s="471"/>
      <c r="BA680" s="471"/>
      <c r="BB680" s="471"/>
      <c r="BC680" s="471"/>
      <c r="BD680" s="471"/>
      <c r="BE680" s="471"/>
      <c r="BF680" s="471"/>
      <c r="BG680" s="471"/>
    </row>
    <row r="681" s="455" customFormat="1" spans="1:59">
      <c r="A681" s="601"/>
      <c r="B681" s="315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W681" s="601"/>
      <c r="AX681" s="315"/>
      <c r="AY681" s="23"/>
      <c r="AZ681" s="471"/>
      <c r="BA681" s="471"/>
      <c r="BB681" s="471"/>
      <c r="BC681" s="471"/>
      <c r="BD681" s="471"/>
      <c r="BE681" s="471"/>
      <c r="BF681" s="471"/>
      <c r="BG681" s="471"/>
    </row>
    <row r="682" s="455" customFormat="1" spans="1:59">
      <c r="A682" s="601"/>
      <c r="B682" s="315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W682" s="601"/>
      <c r="AX682" s="315"/>
      <c r="AY682" s="23"/>
      <c r="AZ682" s="471"/>
      <c r="BA682" s="471"/>
      <c r="BB682" s="471"/>
      <c r="BC682" s="471"/>
      <c r="BD682" s="471"/>
      <c r="BE682" s="471"/>
      <c r="BF682" s="471"/>
      <c r="BG682" s="471"/>
    </row>
    <row r="683" s="455" customFormat="1" spans="1:59">
      <c r="A683" s="601"/>
      <c r="B683" s="315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W683" s="601"/>
      <c r="AX683" s="315"/>
      <c r="AY683" s="23"/>
      <c r="AZ683" s="471"/>
      <c r="BA683" s="471"/>
      <c r="BB683" s="471"/>
      <c r="BC683" s="471"/>
      <c r="BD683" s="471"/>
      <c r="BE683" s="471"/>
      <c r="BF683" s="471"/>
      <c r="BG683" s="471"/>
    </row>
    <row r="684" s="455" customFormat="1" spans="1:59">
      <c r="A684" s="470"/>
      <c r="B684" s="315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W684" s="470"/>
      <c r="AX684" s="315"/>
      <c r="AY684" s="23"/>
      <c r="AZ684" s="471"/>
      <c r="BA684" s="471"/>
      <c r="BB684" s="471"/>
      <c r="BC684" s="471"/>
      <c r="BD684" s="471"/>
      <c r="BE684" s="471"/>
      <c r="BF684" s="471"/>
      <c r="BG684" s="471"/>
    </row>
    <row r="685" s="455" customFormat="1" spans="1:59">
      <c r="A685" s="470"/>
      <c r="B685" s="315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W685" s="470"/>
      <c r="AX685" s="315"/>
      <c r="AY685" s="23"/>
      <c r="AZ685" s="471"/>
      <c r="BA685" s="471"/>
      <c r="BB685" s="471"/>
      <c r="BC685" s="471"/>
      <c r="BD685" s="471"/>
      <c r="BE685" s="471"/>
      <c r="BF685" s="471"/>
      <c r="BG685" s="471"/>
    </row>
    <row r="686" s="455" customFormat="1" spans="1:59">
      <c r="A686" s="470"/>
      <c r="B686" s="315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W686" s="470"/>
      <c r="AX686" s="315"/>
      <c r="AY686" s="23"/>
      <c r="AZ686" s="471"/>
      <c r="BA686" s="471"/>
      <c r="BB686" s="471"/>
      <c r="BC686" s="471"/>
      <c r="BD686" s="471"/>
      <c r="BE686" s="471"/>
      <c r="BF686" s="471"/>
      <c r="BG686" s="471"/>
    </row>
  </sheetData>
  <autoFilter xmlns:etc="http://www.wps.cn/officeDocument/2017/etCustomData" ref="AY1:AY683" etc:filterBottomFollowUsedRange="0">
    <extLst/>
  </autoFilter>
  <mergeCells count="305">
    <mergeCell ref="BA170:BJ170"/>
    <mergeCell ref="BC177:BJ177"/>
    <mergeCell ref="BB189:BJ189"/>
    <mergeCell ref="BI190:BJ190"/>
    <mergeCell ref="BB191:BJ191"/>
    <mergeCell ref="BI192:BJ192"/>
    <mergeCell ref="A500:B500"/>
    <mergeCell ref="AW500:AX500"/>
    <mergeCell ref="A501:B501"/>
    <mergeCell ref="AW501:AX501"/>
    <mergeCell ref="A504:B504"/>
    <mergeCell ref="AW504:AX504"/>
    <mergeCell ref="A505:B505"/>
    <mergeCell ref="AW505:AX505"/>
    <mergeCell ref="A506:B506"/>
    <mergeCell ref="AW506:AX506"/>
    <mergeCell ref="A507:B507"/>
    <mergeCell ref="AW507:AX507"/>
    <mergeCell ref="A508:B508"/>
    <mergeCell ref="AW508:AX508"/>
    <mergeCell ref="A511:B511"/>
    <mergeCell ref="AW511:AX511"/>
    <mergeCell ref="A512:B512"/>
    <mergeCell ref="AW512:AX512"/>
    <mergeCell ref="A513:B513"/>
    <mergeCell ref="AW513:AX513"/>
    <mergeCell ref="A514:B514"/>
    <mergeCell ref="AW514:AX514"/>
    <mergeCell ref="A515:B515"/>
    <mergeCell ref="AW515:AX515"/>
    <mergeCell ref="A516:B516"/>
    <mergeCell ref="AW516:AX516"/>
    <mergeCell ref="A518:B518"/>
    <mergeCell ref="AW518:AX518"/>
    <mergeCell ref="A519:B519"/>
    <mergeCell ref="AW519:AX519"/>
    <mergeCell ref="A520:B520"/>
    <mergeCell ref="AW520:AX520"/>
    <mergeCell ref="A535:B535"/>
    <mergeCell ref="AW535:AX535"/>
    <mergeCell ref="A536:B536"/>
    <mergeCell ref="AW536:AX536"/>
    <mergeCell ref="A537:B537"/>
    <mergeCell ref="AW537:AX537"/>
    <mergeCell ref="A538:B538"/>
    <mergeCell ref="AW538:AX538"/>
    <mergeCell ref="A541:B541"/>
    <mergeCell ref="AW541:AX541"/>
    <mergeCell ref="A542:B542"/>
    <mergeCell ref="AW542:AX542"/>
    <mergeCell ref="A543:B543"/>
    <mergeCell ref="AW543:AX543"/>
    <mergeCell ref="A544:B544"/>
    <mergeCell ref="AW544:AX544"/>
    <mergeCell ref="A2:A7"/>
    <mergeCell ref="A9:A11"/>
    <mergeCell ref="A12:A16"/>
    <mergeCell ref="A17:A21"/>
    <mergeCell ref="A22:A26"/>
    <mergeCell ref="A27:A31"/>
    <mergeCell ref="A32:A36"/>
    <mergeCell ref="A37:A41"/>
    <mergeCell ref="A42:A44"/>
    <mergeCell ref="A45:A49"/>
    <mergeCell ref="A50:A54"/>
    <mergeCell ref="A55:A59"/>
    <mergeCell ref="A60:A64"/>
    <mergeCell ref="A65:A69"/>
    <mergeCell ref="A70:A74"/>
    <mergeCell ref="A75:A77"/>
    <mergeCell ref="A78:A80"/>
    <mergeCell ref="A81:A85"/>
    <mergeCell ref="A86:A90"/>
    <mergeCell ref="A91:A95"/>
    <mergeCell ref="A96:A100"/>
    <mergeCell ref="A101:A105"/>
    <mergeCell ref="A106:A110"/>
    <mergeCell ref="A111:A115"/>
    <mergeCell ref="A116:A118"/>
    <mergeCell ref="A119:A121"/>
    <mergeCell ref="A122:A124"/>
    <mergeCell ref="A125:A126"/>
    <mergeCell ref="A127:A129"/>
    <mergeCell ref="A130:A132"/>
    <mergeCell ref="A133:A135"/>
    <mergeCell ref="A136:A138"/>
    <mergeCell ref="A139:A143"/>
    <mergeCell ref="A144:A149"/>
    <mergeCell ref="A150:A154"/>
    <mergeCell ref="A155:A159"/>
    <mergeCell ref="A160:A164"/>
    <mergeCell ref="A165:A166"/>
    <mergeCell ref="A167:A168"/>
    <mergeCell ref="A170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19"/>
    <mergeCell ref="A221:A225"/>
    <mergeCell ref="A226:A228"/>
    <mergeCell ref="A229:A233"/>
    <mergeCell ref="A234:A238"/>
    <mergeCell ref="A239:A240"/>
    <mergeCell ref="A241:A245"/>
    <mergeCell ref="A246:A250"/>
    <mergeCell ref="A251:A255"/>
    <mergeCell ref="A256:A260"/>
    <mergeCell ref="A261:A264"/>
    <mergeCell ref="A265:A267"/>
    <mergeCell ref="A268:A270"/>
    <mergeCell ref="A271:A275"/>
    <mergeCell ref="A276:A281"/>
    <mergeCell ref="A282:A286"/>
    <mergeCell ref="A287:A291"/>
    <mergeCell ref="A292:A296"/>
    <mergeCell ref="A297:A298"/>
    <mergeCell ref="A299:A303"/>
    <mergeCell ref="A304:A306"/>
    <mergeCell ref="A307:A309"/>
    <mergeCell ref="A310:A314"/>
    <mergeCell ref="A315:A319"/>
    <mergeCell ref="A320:A324"/>
    <mergeCell ref="A325:A329"/>
    <mergeCell ref="A330:A331"/>
    <mergeCell ref="A332:A333"/>
    <mergeCell ref="A335:A336"/>
    <mergeCell ref="A337:A338"/>
    <mergeCell ref="A342:A344"/>
    <mergeCell ref="A345:A349"/>
    <mergeCell ref="A350:A354"/>
    <mergeCell ref="A355:A359"/>
    <mergeCell ref="A360:A364"/>
    <mergeCell ref="A365:A369"/>
    <mergeCell ref="A370:A372"/>
    <mergeCell ref="A373:A377"/>
    <mergeCell ref="A378:A382"/>
    <mergeCell ref="A383:A387"/>
    <mergeCell ref="A388:A392"/>
    <mergeCell ref="A393:A395"/>
    <mergeCell ref="A396:A398"/>
    <mergeCell ref="A399:A403"/>
    <mergeCell ref="A404:A408"/>
    <mergeCell ref="A409:A411"/>
    <mergeCell ref="A412:A414"/>
    <mergeCell ref="A415:A416"/>
    <mergeCell ref="A417:A421"/>
    <mergeCell ref="A422:A424"/>
    <mergeCell ref="A425:A426"/>
    <mergeCell ref="A429:A431"/>
    <mergeCell ref="A432:A434"/>
    <mergeCell ref="A435:A437"/>
    <mergeCell ref="A438:A440"/>
    <mergeCell ref="A441:A443"/>
    <mergeCell ref="A444:A446"/>
    <mergeCell ref="A447:A449"/>
    <mergeCell ref="A450:A452"/>
    <mergeCell ref="A453:A455"/>
    <mergeCell ref="A459:A461"/>
    <mergeCell ref="A462:A464"/>
    <mergeCell ref="A465:A467"/>
    <mergeCell ref="A468:A470"/>
    <mergeCell ref="A471:A473"/>
    <mergeCell ref="A475:A477"/>
    <mergeCell ref="A478:A480"/>
    <mergeCell ref="A481:A483"/>
    <mergeCell ref="A484:A486"/>
    <mergeCell ref="A488:A490"/>
    <mergeCell ref="A491:A493"/>
    <mergeCell ref="A494:A496"/>
    <mergeCell ref="A497:A498"/>
    <mergeCell ref="AW2:AW7"/>
    <mergeCell ref="AW9:AW11"/>
    <mergeCell ref="AW12:AW16"/>
    <mergeCell ref="AW17:AW21"/>
    <mergeCell ref="AW22:AW26"/>
    <mergeCell ref="AW27:AW31"/>
    <mergeCell ref="AW32:AW36"/>
    <mergeCell ref="AW37:AW41"/>
    <mergeCell ref="AW42:AW44"/>
    <mergeCell ref="AW45:AW49"/>
    <mergeCell ref="AW50:AW54"/>
    <mergeCell ref="AW55:AW59"/>
    <mergeCell ref="AW60:AW64"/>
    <mergeCell ref="AW65:AW69"/>
    <mergeCell ref="AW70:AW74"/>
    <mergeCell ref="AW75:AW77"/>
    <mergeCell ref="AW78:AW80"/>
    <mergeCell ref="AW81:AW85"/>
    <mergeCell ref="AW86:AW90"/>
    <mergeCell ref="AW91:AW95"/>
    <mergeCell ref="AW96:AW100"/>
    <mergeCell ref="AW101:AW105"/>
    <mergeCell ref="AW106:AW110"/>
    <mergeCell ref="AW111:AW115"/>
    <mergeCell ref="AW116:AW118"/>
    <mergeCell ref="AW119:AW121"/>
    <mergeCell ref="AW122:AW124"/>
    <mergeCell ref="AW125:AW126"/>
    <mergeCell ref="AW127:AW129"/>
    <mergeCell ref="AW130:AW132"/>
    <mergeCell ref="AW133:AW135"/>
    <mergeCell ref="AW136:AW138"/>
    <mergeCell ref="AW139:AW143"/>
    <mergeCell ref="AW144:AW149"/>
    <mergeCell ref="AW150:AW154"/>
    <mergeCell ref="AW155:AW159"/>
    <mergeCell ref="AW160:AW164"/>
    <mergeCell ref="AW165:AW166"/>
    <mergeCell ref="AW167:AW168"/>
    <mergeCell ref="AW170:AW172"/>
    <mergeCell ref="AW173:AW177"/>
    <mergeCell ref="AW178:AW182"/>
    <mergeCell ref="AW183:AW187"/>
    <mergeCell ref="AW188:AW192"/>
    <mergeCell ref="AW193:AW197"/>
    <mergeCell ref="AW198:AW202"/>
    <mergeCell ref="AW203:AW207"/>
    <mergeCell ref="AW208:AW212"/>
    <mergeCell ref="AW213:AW217"/>
    <mergeCell ref="AW218:AW219"/>
    <mergeCell ref="AW221:AW225"/>
    <mergeCell ref="AW226:AW228"/>
    <mergeCell ref="AW229:AW233"/>
    <mergeCell ref="AW234:AW238"/>
    <mergeCell ref="AW239:AW240"/>
    <mergeCell ref="AW241:AW245"/>
    <mergeCell ref="AW246:AW250"/>
    <mergeCell ref="AW251:AW255"/>
    <mergeCell ref="AW256:AW260"/>
    <mergeCell ref="AW261:AW264"/>
    <mergeCell ref="AW265:AW267"/>
    <mergeCell ref="AW268:AW270"/>
    <mergeCell ref="AW271:AW275"/>
    <mergeCell ref="AW276:AW281"/>
    <mergeCell ref="AW282:AW286"/>
    <mergeCell ref="AW287:AW291"/>
    <mergeCell ref="AW292:AW296"/>
    <mergeCell ref="AW297:AW298"/>
    <mergeCell ref="AW299:AW303"/>
    <mergeCell ref="AW304:AW306"/>
    <mergeCell ref="AW307:AW309"/>
    <mergeCell ref="AW310:AW314"/>
    <mergeCell ref="AW315:AW319"/>
    <mergeCell ref="AW320:AW324"/>
    <mergeCell ref="AW325:AW329"/>
    <mergeCell ref="AW330:AW331"/>
    <mergeCell ref="AW332:AW333"/>
    <mergeCell ref="AW335:AW336"/>
    <mergeCell ref="AW337:AW338"/>
    <mergeCell ref="AW342:AW344"/>
    <mergeCell ref="AW345:AW349"/>
    <mergeCell ref="AW350:AW354"/>
    <mergeCell ref="AW355:AW359"/>
    <mergeCell ref="AW360:AW364"/>
    <mergeCell ref="AW365:AW369"/>
    <mergeCell ref="AW370:AW372"/>
    <mergeCell ref="AW373:AW377"/>
    <mergeCell ref="AW378:AW382"/>
    <mergeCell ref="AW383:AW387"/>
    <mergeCell ref="AW388:AW392"/>
    <mergeCell ref="AW393:AW395"/>
    <mergeCell ref="AW396:AW398"/>
    <mergeCell ref="AW399:AW403"/>
    <mergeCell ref="AW404:AW408"/>
    <mergeCell ref="AW409:AW411"/>
    <mergeCell ref="AW412:AW414"/>
    <mergeCell ref="AW415:AW416"/>
    <mergeCell ref="AW417:AW421"/>
    <mergeCell ref="AW422:AW424"/>
    <mergeCell ref="AW425:AW426"/>
    <mergeCell ref="AW429:AW431"/>
    <mergeCell ref="AW432:AW434"/>
    <mergeCell ref="AW435:AW437"/>
    <mergeCell ref="AW438:AW440"/>
    <mergeCell ref="AW441:AW443"/>
    <mergeCell ref="AW444:AW446"/>
    <mergeCell ref="AW447:AW449"/>
    <mergeCell ref="AW450:AW452"/>
    <mergeCell ref="AW453:AW455"/>
    <mergeCell ref="AW459:AW461"/>
    <mergeCell ref="AW462:AW464"/>
    <mergeCell ref="AW465:AW467"/>
    <mergeCell ref="AW468:AW470"/>
    <mergeCell ref="AW471:AW473"/>
    <mergeCell ref="AW475:AW477"/>
    <mergeCell ref="AW478:AW480"/>
    <mergeCell ref="AW481:AW483"/>
    <mergeCell ref="AW484:AW486"/>
    <mergeCell ref="AW488:AW490"/>
    <mergeCell ref="AW491:AW493"/>
    <mergeCell ref="AW494:AW496"/>
    <mergeCell ref="AW497:AW498"/>
    <mergeCell ref="BA171:BA177"/>
    <mergeCell ref="BA178:BA180"/>
    <mergeCell ref="BA181:BA182"/>
    <mergeCell ref="BA183:BA184"/>
    <mergeCell ref="BA186:BA187"/>
    <mergeCell ref="BA189:BA190"/>
    <mergeCell ref="BA191:BA192"/>
  </mergeCells>
  <conditionalFormatting sqref="BK190">
    <cfRule type="cellIs" dxfId="0" priority="2" operator="notEqual">
      <formula>$BI$190</formula>
    </cfRule>
  </conditionalFormatting>
  <conditionalFormatting sqref="BK192">
    <cfRule type="cellIs" dxfId="0" priority="1" operator="notEqual">
      <formula>$BI$192</formula>
    </cfRule>
  </conditionalFormatting>
  <pageMargins left="0.75" right="0.75" top="1" bottom="1" header="0.5" footer="0.5"/>
  <pageSetup paperSize="9" orientation="portrait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88" name="Spinner 20" r:id="rId4">
              <controlPr defaultSize="0">
                <anchor moveWithCells="1">
                  <from>
                    <xdr:col>72</xdr:col>
                    <xdr:colOff>0</xdr:colOff>
                    <xdr:row>184</xdr:row>
                    <xdr:rowOff>0</xdr:rowOff>
                  </from>
                  <to>
                    <xdr:col>72</xdr:col>
                    <xdr:colOff>392430</xdr:colOff>
                    <xdr:row>184</xdr:row>
                    <xdr:rowOff>345440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9" name="Spinner 41" r:id="rId5">
              <controlPr defaultSize="0">
                <anchor moveWithCells="1">
                  <from>
                    <xdr:col>72</xdr:col>
                    <xdr:colOff>0</xdr:colOff>
                    <xdr:row>184</xdr:row>
                    <xdr:rowOff>0</xdr:rowOff>
                  </from>
                  <to>
                    <xdr:col>72</xdr:col>
                    <xdr:colOff>392430</xdr:colOff>
                    <xdr:row>184</xdr:row>
                    <xdr:rowOff>345440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5" name="Spinner 57" r:id="rId6">
              <controlPr defaultSize="0">
                <anchor moveWithCells="1">
                  <from>
                    <xdr:col>72</xdr:col>
                    <xdr:colOff>0</xdr:colOff>
                    <xdr:row>184</xdr:row>
                    <xdr:rowOff>0</xdr:rowOff>
                  </from>
                  <to>
                    <xdr:col>72</xdr:col>
                    <xdr:colOff>392430</xdr:colOff>
                    <xdr:row>184</xdr:row>
                    <xdr:rowOff>345440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1" name="Spinner 73" r:id="rId7">
              <controlPr defaultSize="0">
                <anchor moveWithCells="1">
                  <from>
                    <xdr:col>72</xdr:col>
                    <xdr:colOff>0</xdr:colOff>
                    <xdr:row>184</xdr:row>
                    <xdr:rowOff>0</xdr:rowOff>
                  </from>
                  <to>
                    <xdr:col>72</xdr:col>
                    <xdr:colOff>392430</xdr:colOff>
                    <xdr:row>184</xdr:row>
                    <xdr:rowOff>345440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7" name="Spinner 89" r:id="rId8">
              <controlPr defaultSize="0">
                <anchor moveWithCells="1">
                  <from>
                    <xdr:col>72</xdr:col>
                    <xdr:colOff>0</xdr:colOff>
                    <xdr:row>184</xdr:row>
                    <xdr:rowOff>0</xdr:rowOff>
                  </from>
                  <to>
                    <xdr:col>72</xdr:col>
                    <xdr:colOff>392430</xdr:colOff>
                    <xdr:row>184</xdr:row>
                    <xdr:rowOff>345440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5" name="Spinner 97" r:id="rId9">
              <controlPr defaultSize="0">
                <anchor moveWithCells="1">
                  <from>
                    <xdr:col>72</xdr:col>
                    <xdr:colOff>0</xdr:colOff>
                    <xdr:row>184</xdr:row>
                    <xdr:rowOff>0</xdr:rowOff>
                  </from>
                  <to>
                    <xdr:col>72</xdr:col>
                    <xdr:colOff>392430</xdr:colOff>
                    <xdr:row>184</xdr:row>
                    <xdr:rowOff>345440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O652"/>
  <sheetViews>
    <sheetView tabSelected="1" zoomScale="80" zoomScaleNormal="80" workbookViewId="0">
      <pane xSplit="2" ySplit="1" topLeftCell="AG302" activePane="bottomRight" state="frozen"/>
      <selection/>
      <selection pane="topRight"/>
      <selection pane="bottomLeft"/>
      <selection pane="bottomRight" activeCell="AO312" sqref="AO312"/>
    </sheetView>
  </sheetViews>
  <sheetFormatPr defaultColWidth="9.64166666666667" defaultRowHeight="13.5"/>
  <cols>
    <col min="1" max="1" width="11.775" style="20" customWidth="1"/>
    <col min="2" max="2" width="11.775" style="21" customWidth="1"/>
    <col min="3" max="4" width="11.775" style="22" customWidth="1" outlineLevel="1"/>
    <col min="5" max="5" width="13.5916666666667" style="22" customWidth="1" outlineLevel="1"/>
    <col min="6" max="11" width="11.775" style="22" customWidth="1" outlineLevel="1"/>
    <col min="12" max="12" width="11.775" style="22" customWidth="1"/>
    <col min="13" max="15" width="12.4916666666667" style="22" customWidth="1" outlineLevel="1"/>
    <col min="16" max="16" width="11.775" style="22" customWidth="1" outlineLevel="1"/>
    <col min="17" max="17" width="12.0333333333333" style="22" customWidth="1" outlineLevel="1"/>
    <col min="18" max="18" width="11.775" style="22" customWidth="1" outlineLevel="1"/>
    <col min="19" max="19" width="13.5833333333333" style="22" customWidth="1" outlineLevel="1"/>
    <col min="20" max="21" width="11.775" style="22" customWidth="1" outlineLevel="1"/>
    <col min="22" max="22" width="11.775" style="22" customWidth="1"/>
    <col min="23" max="32" width="11.775" style="22" customWidth="1" outlineLevel="1"/>
    <col min="33" max="33" width="11.775" style="22" customWidth="1"/>
    <col min="34" max="34" width="13.1333333333333" style="22" customWidth="1"/>
    <col min="35" max="35" width="11.775" style="23" customWidth="1" outlineLevel="2"/>
    <col min="36" max="36" width="11.775" style="290" customWidth="1"/>
    <col min="37" max="37" width="18.1333333333333" style="24" customWidth="1"/>
    <col min="38" max="38" width="29.2166666666667" style="1" customWidth="1"/>
    <col min="39" max="39" width="14.3666666666667" style="1" customWidth="1"/>
    <col min="40" max="40" width="16.25" style="1" customWidth="1"/>
    <col min="41" max="41" width="12.9166666666667" style="1" customWidth="1"/>
    <col min="42" max="42" width="12.1833333333333" style="1" customWidth="1"/>
    <col min="43" max="43" width="18.1333333333333" style="1" customWidth="1"/>
    <col min="44" max="44" width="14.8583333333333" style="1" customWidth="1"/>
    <col min="45" max="45" width="15.3583333333333" style="1" customWidth="1"/>
    <col min="46" max="46" width="11.775" style="1" customWidth="1"/>
    <col min="47" max="47" width="13.0583333333333" style="1" customWidth="1"/>
    <col min="48" max="48" width="13.8916666666667" style="1" customWidth="1"/>
    <col min="49" max="49" width="13.3333333333333" style="1" customWidth="1"/>
    <col min="50" max="50" width="16.6083333333333" style="1" customWidth="1"/>
    <col min="51" max="51" width="13.5833333333333" style="1" customWidth="1"/>
    <col min="52" max="52" width="14.525" style="1" customWidth="1"/>
    <col min="53" max="53" width="11.775" style="1" customWidth="1"/>
    <col min="54" max="54" width="16.4083333333333" style="1" customWidth="1"/>
    <col min="55" max="56" width="11.775" style="1" customWidth="1"/>
    <col min="57" max="16226" width="11.775" style="1"/>
    <col min="16227" max="16384" width="9.64166666666667" style="1"/>
  </cols>
  <sheetData>
    <row r="1" s="1" customFormat="1" ht="30" customHeight="1" spans="1:171">
      <c r="A1" s="25" t="s">
        <v>0</v>
      </c>
      <c r="B1" s="26" t="s">
        <v>1</v>
      </c>
      <c r="C1" s="27">
        <v>46296</v>
      </c>
      <c r="D1" s="27">
        <v>46297</v>
      </c>
      <c r="E1" s="27">
        <v>46298</v>
      </c>
      <c r="F1" s="27">
        <v>46299</v>
      </c>
      <c r="G1" s="428">
        <v>46300</v>
      </c>
      <c r="H1" s="27">
        <v>46301</v>
      </c>
      <c r="I1" s="27">
        <v>46302</v>
      </c>
      <c r="J1" s="27">
        <v>46303</v>
      </c>
      <c r="K1" s="27">
        <v>46304</v>
      </c>
      <c r="L1" s="27">
        <v>46305</v>
      </c>
      <c r="M1" s="27">
        <v>46306</v>
      </c>
      <c r="N1" s="428">
        <v>46307</v>
      </c>
      <c r="O1" s="27">
        <v>46308</v>
      </c>
      <c r="P1" s="27">
        <v>46309</v>
      </c>
      <c r="Q1" s="27">
        <v>46310</v>
      </c>
      <c r="R1" s="27">
        <v>46311</v>
      </c>
      <c r="S1" s="27">
        <v>46312</v>
      </c>
      <c r="T1" s="27">
        <v>46313</v>
      </c>
      <c r="U1" s="428">
        <v>46314</v>
      </c>
      <c r="V1" s="27">
        <v>46315</v>
      </c>
      <c r="W1" s="27">
        <v>46316</v>
      </c>
      <c r="X1" s="27">
        <v>46317</v>
      </c>
      <c r="Y1" s="27">
        <v>46318</v>
      </c>
      <c r="Z1" s="27">
        <v>46319</v>
      </c>
      <c r="AA1" s="27">
        <v>46320</v>
      </c>
      <c r="AB1" s="428">
        <v>46321</v>
      </c>
      <c r="AC1" s="27">
        <v>46322</v>
      </c>
      <c r="AD1" s="27">
        <v>46323</v>
      </c>
      <c r="AE1" s="27">
        <v>46324</v>
      </c>
      <c r="AF1" s="27">
        <v>46325</v>
      </c>
      <c r="AG1" s="27">
        <v>46326</v>
      </c>
      <c r="AH1" s="347"/>
      <c r="AI1" s="27">
        <v>46322</v>
      </c>
      <c r="AJ1" s="290" t="s">
        <v>203</v>
      </c>
      <c r="AK1" s="24"/>
      <c r="AU1" s="29">
        <f>U129</f>
        <v>0</v>
      </c>
    </row>
    <row r="2" s="1" customFormat="1" ht="30" customHeight="1" spans="1:171">
      <c r="A2" s="30" t="s">
        <v>2</v>
      </c>
      <c r="B2" s="31" t="s">
        <v>3</v>
      </c>
      <c r="C2" s="32">
        <v>19</v>
      </c>
      <c r="D2" s="348">
        <v>20</v>
      </c>
      <c r="E2" s="171">
        <v>20</v>
      </c>
      <c r="F2" s="171">
        <v>19</v>
      </c>
      <c r="G2" s="171">
        <v>17</v>
      </c>
      <c r="H2" s="171">
        <v>14</v>
      </c>
      <c r="I2" s="171">
        <v>14</v>
      </c>
      <c r="J2" s="171">
        <v>3</v>
      </c>
      <c r="K2" s="171">
        <v>11</v>
      </c>
      <c r="L2" s="171">
        <v>12</v>
      </c>
      <c r="M2" s="171">
        <v>14</v>
      </c>
      <c r="N2" s="171">
        <v>14</v>
      </c>
      <c r="O2" s="171">
        <v>16</v>
      </c>
      <c r="P2" s="171">
        <v>15</v>
      </c>
      <c r="Q2" s="171">
        <v>14</v>
      </c>
      <c r="R2" s="171">
        <v>12</v>
      </c>
      <c r="S2" s="171">
        <v>10</v>
      </c>
      <c r="T2" s="171">
        <v>5</v>
      </c>
      <c r="U2" s="171">
        <v>4</v>
      </c>
      <c r="V2" s="171">
        <v>4</v>
      </c>
      <c r="W2" s="171">
        <v>6</v>
      </c>
      <c r="X2" s="171">
        <v>6</v>
      </c>
      <c r="Y2" s="171">
        <v>5</v>
      </c>
      <c r="Z2" s="171">
        <v>6</v>
      </c>
      <c r="AA2" s="171">
        <v>9</v>
      </c>
      <c r="AB2" s="171">
        <v>6</v>
      </c>
      <c r="AC2" s="171">
        <v>6</v>
      </c>
      <c r="AD2" s="171">
        <v>9</v>
      </c>
      <c r="AE2" s="171">
        <v>14</v>
      </c>
      <c r="AF2" s="171">
        <v>9</v>
      </c>
      <c r="AG2" s="32">
        <v>9</v>
      </c>
      <c r="AH2" s="349"/>
      <c r="AI2" s="28"/>
      <c r="AJ2" s="290"/>
      <c r="AK2" s="24"/>
      <c r="AU2" s="33"/>
    </row>
    <row r="3" s="1" customFormat="1" ht="30" customHeight="1" spans="1:171">
      <c r="A3" s="30"/>
      <c r="B3" s="31" t="s">
        <v>4</v>
      </c>
      <c r="C3" s="32">
        <v>30</v>
      </c>
      <c r="D3" s="348">
        <v>25</v>
      </c>
      <c r="E3" s="171">
        <v>27</v>
      </c>
      <c r="F3" s="171">
        <v>27</v>
      </c>
      <c r="G3" s="171">
        <v>25</v>
      </c>
      <c r="H3" s="171">
        <v>23</v>
      </c>
      <c r="I3" s="171">
        <v>24</v>
      </c>
      <c r="J3" s="171">
        <v>20</v>
      </c>
      <c r="K3" s="171">
        <v>14</v>
      </c>
      <c r="L3" s="171">
        <v>16</v>
      </c>
      <c r="M3" s="171">
        <v>19</v>
      </c>
      <c r="N3" s="171">
        <v>21</v>
      </c>
      <c r="O3" s="171">
        <v>21</v>
      </c>
      <c r="P3" s="171">
        <v>23</v>
      </c>
      <c r="Q3" s="171">
        <v>20</v>
      </c>
      <c r="R3" s="171">
        <v>15</v>
      </c>
      <c r="S3" s="171">
        <v>19</v>
      </c>
      <c r="T3" s="171">
        <v>11</v>
      </c>
      <c r="U3" s="171">
        <v>10</v>
      </c>
      <c r="V3" s="171">
        <v>10</v>
      </c>
      <c r="W3" s="171">
        <v>10</v>
      </c>
      <c r="X3" s="171">
        <v>12</v>
      </c>
      <c r="Y3" s="171">
        <v>15</v>
      </c>
      <c r="Z3" s="171">
        <v>12</v>
      </c>
      <c r="AA3" s="171">
        <v>16</v>
      </c>
      <c r="AB3" s="171">
        <v>14</v>
      </c>
      <c r="AC3" s="171">
        <v>10</v>
      </c>
      <c r="AD3" s="171">
        <v>16</v>
      </c>
      <c r="AE3" s="171">
        <v>18</v>
      </c>
      <c r="AF3" s="171">
        <v>15</v>
      </c>
      <c r="AG3" s="32">
        <v>15</v>
      </c>
      <c r="AH3" s="349"/>
      <c r="AI3" s="28"/>
      <c r="AJ3" s="290"/>
      <c r="AK3" s="24"/>
      <c r="AU3" s="33"/>
    </row>
    <row r="4" s="1" customFormat="1" ht="30" customHeight="1" spans="1:171">
      <c r="A4" s="30"/>
      <c r="B4" s="31" t="s">
        <v>5</v>
      </c>
      <c r="C4" s="32" t="s">
        <v>204</v>
      </c>
      <c r="D4" s="32" t="s">
        <v>205</v>
      </c>
      <c r="E4" s="32" t="s">
        <v>206</v>
      </c>
      <c r="F4" s="32" t="s">
        <v>207</v>
      </c>
      <c r="G4" s="32" t="s">
        <v>208</v>
      </c>
      <c r="H4" s="32" t="s">
        <v>209</v>
      </c>
      <c r="I4" s="32" t="s">
        <v>210</v>
      </c>
      <c r="J4" s="32" t="s">
        <v>211</v>
      </c>
      <c r="K4" s="32" t="s">
        <v>212</v>
      </c>
      <c r="L4" s="32" t="s">
        <v>213</v>
      </c>
      <c r="M4" s="32" t="s">
        <v>214</v>
      </c>
      <c r="N4" s="32" t="s">
        <v>215</v>
      </c>
      <c r="O4" s="32" t="s">
        <v>216</v>
      </c>
      <c r="P4" s="32" t="s">
        <v>217</v>
      </c>
      <c r="Q4" s="32" t="s">
        <v>218</v>
      </c>
      <c r="R4" s="32" t="s">
        <v>219</v>
      </c>
      <c r="S4" s="32" t="s">
        <v>220</v>
      </c>
      <c r="T4" s="32" t="s">
        <v>221</v>
      </c>
      <c r="U4" s="32" t="s">
        <v>222</v>
      </c>
      <c r="V4" s="32" t="s">
        <v>222</v>
      </c>
      <c r="W4" s="348" t="s">
        <v>223</v>
      </c>
      <c r="X4" s="348" t="s">
        <v>222</v>
      </c>
      <c r="Y4" s="348" t="s">
        <v>223</v>
      </c>
      <c r="Z4" s="348" t="s">
        <v>224</v>
      </c>
      <c r="AA4" s="348" t="s">
        <v>225</v>
      </c>
      <c r="AB4" s="348" t="s">
        <v>226</v>
      </c>
      <c r="AC4" s="348" t="s">
        <v>227</v>
      </c>
      <c r="AD4" s="348" t="s">
        <v>228</v>
      </c>
      <c r="AE4" s="348" t="s">
        <v>229</v>
      </c>
      <c r="AF4" s="348" t="s">
        <v>230</v>
      </c>
      <c r="AG4" s="350" t="s">
        <v>231</v>
      </c>
      <c r="AH4" s="349"/>
      <c r="AI4" s="28"/>
      <c r="AJ4" s="290"/>
      <c r="AK4" s="24"/>
      <c r="AU4" s="33"/>
    </row>
    <row r="5" s="2" customFormat="1" ht="30" customHeight="1" spans="1:171">
      <c r="A5" s="30"/>
      <c r="B5" s="34" t="s">
        <v>6</v>
      </c>
      <c r="C5" s="351">
        <v>14</v>
      </c>
      <c r="D5" s="151">
        <v>14</v>
      </c>
      <c r="E5" s="151">
        <v>17</v>
      </c>
      <c r="F5" s="151">
        <v>14</v>
      </c>
      <c r="G5" s="151">
        <v>14</v>
      </c>
      <c r="H5" s="151">
        <v>14</v>
      </c>
      <c r="I5" s="151">
        <v>15</v>
      </c>
      <c r="J5" s="151">
        <v>15</v>
      </c>
      <c r="K5" s="151">
        <v>18</v>
      </c>
      <c r="L5" s="151">
        <v>18</v>
      </c>
      <c r="M5" s="151">
        <v>15</v>
      </c>
      <c r="N5" s="151">
        <v>14</v>
      </c>
      <c r="O5" s="151">
        <v>14</v>
      </c>
      <c r="P5" s="41">
        <v>13</v>
      </c>
      <c r="Q5" s="41">
        <v>14</v>
      </c>
      <c r="R5" s="41">
        <v>16</v>
      </c>
      <c r="S5" s="41">
        <v>15</v>
      </c>
      <c r="T5" s="41">
        <v>13</v>
      </c>
      <c r="U5" s="41">
        <v>13</v>
      </c>
      <c r="V5" s="151">
        <v>10</v>
      </c>
      <c r="W5" s="151">
        <v>9</v>
      </c>
      <c r="X5" s="151">
        <v>9</v>
      </c>
      <c r="Y5" s="151">
        <v>12</v>
      </c>
      <c r="Z5" s="151">
        <v>10</v>
      </c>
      <c r="AA5" s="151">
        <v>10</v>
      </c>
      <c r="AB5" s="151">
        <v>10</v>
      </c>
      <c r="AC5" s="151">
        <v>8</v>
      </c>
      <c r="AD5" s="151">
        <v>8</v>
      </c>
      <c r="AE5" s="151"/>
      <c r="AF5" s="151"/>
      <c r="AG5" s="153"/>
      <c r="AH5" s="151"/>
      <c r="AI5" s="28"/>
      <c r="AJ5" s="290"/>
      <c r="AK5" s="40"/>
      <c r="AU5" s="33"/>
    </row>
    <row r="6" s="1" customFormat="1" ht="30" customHeight="1" spans="1:171">
      <c r="A6" s="30"/>
      <c r="B6" s="34" t="s">
        <v>7</v>
      </c>
      <c r="C6" s="352">
        <v>20</v>
      </c>
      <c r="D6" s="352">
        <v>22</v>
      </c>
      <c r="E6" s="352">
        <v>21</v>
      </c>
      <c r="F6" s="352">
        <v>19</v>
      </c>
      <c r="G6" s="352">
        <v>19</v>
      </c>
      <c r="H6" s="352">
        <v>19</v>
      </c>
      <c r="I6" s="352">
        <v>23</v>
      </c>
      <c r="J6" s="352">
        <v>25</v>
      </c>
      <c r="K6" s="352">
        <v>24</v>
      </c>
      <c r="L6" s="352">
        <v>24</v>
      </c>
      <c r="M6" s="352">
        <v>23</v>
      </c>
      <c r="N6" s="352">
        <v>23</v>
      </c>
      <c r="O6" s="151">
        <v>20</v>
      </c>
      <c r="P6" s="41">
        <v>22</v>
      </c>
      <c r="Q6" s="41">
        <v>24</v>
      </c>
      <c r="R6" s="41">
        <v>21</v>
      </c>
      <c r="S6" s="41">
        <v>23</v>
      </c>
      <c r="T6" s="41">
        <v>21</v>
      </c>
      <c r="U6" s="41">
        <v>20</v>
      </c>
      <c r="V6" s="352">
        <v>19</v>
      </c>
      <c r="W6" s="352">
        <v>12</v>
      </c>
      <c r="X6" s="352">
        <v>16</v>
      </c>
      <c r="Y6" s="352">
        <v>17</v>
      </c>
      <c r="Z6" s="352">
        <v>18</v>
      </c>
      <c r="AA6" s="352">
        <v>18</v>
      </c>
      <c r="AB6" s="352">
        <v>15</v>
      </c>
      <c r="AC6" s="352">
        <v>13</v>
      </c>
      <c r="AD6" s="352">
        <v>17</v>
      </c>
      <c r="AE6" s="352"/>
      <c r="AF6" s="352"/>
      <c r="AG6" s="352"/>
      <c r="AH6" s="353"/>
      <c r="AI6" s="28"/>
      <c r="AJ6" s="290"/>
      <c r="AK6" s="24"/>
      <c r="AU6" s="33"/>
    </row>
    <row r="7" s="1" customFormat="1" ht="30" customHeight="1" spans="1:171">
      <c r="A7" s="30"/>
      <c r="B7" s="34" t="s">
        <v>8</v>
      </c>
      <c r="C7" s="41" t="s">
        <v>232</v>
      </c>
      <c r="D7" s="41" t="s">
        <v>233</v>
      </c>
      <c r="E7" s="41" t="s">
        <v>234</v>
      </c>
      <c r="F7" s="41" t="s">
        <v>235</v>
      </c>
      <c r="G7" s="41" t="s">
        <v>222</v>
      </c>
      <c r="H7" s="41" t="s">
        <v>236</v>
      </c>
      <c r="I7" s="41" t="s">
        <v>237</v>
      </c>
      <c r="J7" s="41" t="s">
        <v>238</v>
      </c>
      <c r="K7" s="41" t="s">
        <v>239</v>
      </c>
      <c r="L7" s="41" t="s">
        <v>240</v>
      </c>
      <c r="M7" s="41" t="s">
        <v>241</v>
      </c>
      <c r="N7" s="41" t="s">
        <v>242</v>
      </c>
      <c r="O7" s="41" t="s">
        <v>243</v>
      </c>
      <c r="P7" s="41" t="s">
        <v>244</v>
      </c>
      <c r="Q7" s="41" t="s">
        <v>245</v>
      </c>
      <c r="R7" s="354" t="s">
        <v>246</v>
      </c>
      <c r="S7" s="41" t="s">
        <v>247</v>
      </c>
      <c r="T7" s="41" t="s">
        <v>248</v>
      </c>
      <c r="U7" s="355" t="s">
        <v>249</v>
      </c>
      <c r="V7" s="429" t="s">
        <v>250</v>
      </c>
      <c r="W7" s="430" t="s">
        <v>223</v>
      </c>
      <c r="X7" s="41" t="s">
        <v>251</v>
      </c>
      <c r="Y7" s="41" t="s">
        <v>252</v>
      </c>
      <c r="Z7" s="41" t="s">
        <v>253</v>
      </c>
      <c r="AA7" s="41" t="s">
        <v>227</v>
      </c>
      <c r="AB7" s="41" t="s">
        <v>254</v>
      </c>
      <c r="AC7" s="41" t="s">
        <v>255</v>
      </c>
      <c r="AD7" s="41" t="s">
        <v>256</v>
      </c>
      <c r="AE7" s="41"/>
      <c r="AF7" s="41"/>
      <c r="AG7" s="41"/>
      <c r="AH7" s="353"/>
      <c r="AI7" s="28"/>
      <c r="AJ7" s="290"/>
      <c r="AK7" s="24"/>
      <c r="AU7" s="33"/>
    </row>
    <row r="8" s="3" customFormat="1" ht="30" customHeight="1" spans="1:171">
      <c r="A8" s="45" t="s">
        <v>9</v>
      </c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358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359"/>
      <c r="AI8" s="28"/>
      <c r="AJ8" s="290"/>
      <c r="AK8" s="24"/>
      <c r="AL8" s="1"/>
      <c r="AM8" s="1"/>
      <c r="AN8" s="1"/>
      <c r="AO8" s="1"/>
      <c r="AP8" s="1"/>
      <c r="AQ8" s="1"/>
      <c r="AR8" s="1"/>
      <c r="AS8" s="1"/>
      <c r="AT8" s="1"/>
      <c r="AU8" s="33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</row>
    <row r="9" s="4" customFormat="1" ht="30" hidden="1" customHeight="1" outlineLevel="2" spans="1:171">
      <c r="A9" s="48" t="s">
        <v>10</v>
      </c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>
        <v>46310</v>
      </c>
      <c r="Q9" s="50" t="s">
        <v>257</v>
      </c>
      <c r="R9" s="50" t="s">
        <v>258</v>
      </c>
      <c r="S9" s="50" t="s">
        <v>259</v>
      </c>
      <c r="T9" s="50" t="s">
        <v>260</v>
      </c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360"/>
      <c r="AI9" s="51"/>
      <c r="AJ9" s="361"/>
      <c r="AK9" s="52"/>
      <c r="AU9" s="53">
        <f>AO155</f>
        <v>0</v>
      </c>
    </row>
    <row r="10" s="1" customFormat="1" ht="30" hidden="1" customHeight="1" outlineLevel="2" spans="1:171">
      <c r="A10" s="48"/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362">
        <v>46311</v>
      </c>
      <c r="Q10" s="55" t="s">
        <v>261</v>
      </c>
      <c r="R10" s="55" t="s">
        <v>262</v>
      </c>
      <c r="S10" s="55" t="s">
        <v>263</v>
      </c>
      <c r="T10" s="55" t="s">
        <v>264</v>
      </c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363"/>
      <c r="AI10" s="28"/>
      <c r="AJ10" s="290"/>
      <c r="AK10" s="24"/>
      <c r="AU10" s="53">
        <f>U147</f>
        <v>0.952076</v>
      </c>
    </row>
    <row r="11" s="5" customFormat="1" ht="30" hidden="1" customHeight="1" outlineLevel="2" spans="1:171">
      <c r="A11" s="48"/>
      <c r="B11" s="56" t="s">
        <v>11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>
        <v>46312</v>
      </c>
      <c r="Q11" s="50" t="s">
        <v>265</v>
      </c>
      <c r="R11" s="50" t="s">
        <v>266</v>
      </c>
      <c r="S11" s="50" t="s">
        <v>267</v>
      </c>
      <c r="T11" s="50" t="s">
        <v>268</v>
      </c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360"/>
      <c r="AI11" s="28"/>
      <c r="AJ11" s="290"/>
      <c r="AK11" s="57"/>
      <c r="AU11" s="53">
        <f>AO147</f>
        <v>0</v>
      </c>
    </row>
    <row r="12" s="1" customFormat="1" ht="30" hidden="1" customHeight="1" outlineLevel="2" spans="1:171">
      <c r="A12" s="58" t="s">
        <v>12</v>
      </c>
      <c r="B12" s="59"/>
      <c r="C12" s="60">
        <f t="shared" ref="C12:AG12" si="0">C173</f>
        <v>0</v>
      </c>
      <c r="D12" s="60">
        <f t="shared" si="0"/>
        <v>0</v>
      </c>
      <c r="E12" s="60">
        <f t="shared" si="0"/>
        <v>0</v>
      </c>
      <c r="F12" s="60">
        <f t="shared" si="0"/>
        <v>0</v>
      </c>
      <c r="G12" s="60">
        <f t="shared" si="0"/>
        <v>0</v>
      </c>
      <c r="H12" s="60">
        <f t="shared" si="0"/>
        <v>0</v>
      </c>
      <c r="I12" s="60">
        <f t="shared" si="0"/>
        <v>0</v>
      </c>
      <c r="J12" s="60">
        <f t="shared" si="0"/>
        <v>0</v>
      </c>
      <c r="K12" s="60">
        <f t="shared" si="0"/>
        <v>0</v>
      </c>
      <c r="L12" s="60">
        <f t="shared" si="0"/>
        <v>0</v>
      </c>
      <c r="M12" s="60">
        <f t="shared" si="0"/>
        <v>0</v>
      </c>
      <c r="N12" s="60">
        <f t="shared" si="0"/>
        <v>0</v>
      </c>
      <c r="O12" s="60">
        <f t="shared" si="0"/>
        <v>0</v>
      </c>
      <c r="P12" s="364">
        <v>46313</v>
      </c>
      <c r="Q12" s="60" t="s">
        <v>269</v>
      </c>
      <c r="R12" s="60" t="s">
        <v>262</v>
      </c>
      <c r="S12" s="60" t="s">
        <v>270</v>
      </c>
      <c r="T12" s="60" t="s">
        <v>271</v>
      </c>
      <c r="U12" s="60">
        <f t="shared" si="0"/>
        <v>0</v>
      </c>
      <c r="V12" s="60">
        <f t="shared" si="0"/>
        <v>0</v>
      </c>
      <c r="W12" s="60">
        <f t="shared" si="0"/>
        <v>0</v>
      </c>
      <c r="X12" s="60">
        <f t="shared" si="0"/>
        <v>0</v>
      </c>
      <c r="Y12" s="60">
        <f t="shared" si="0"/>
        <v>0</v>
      </c>
      <c r="Z12" s="60">
        <f t="shared" si="0"/>
        <v>0</v>
      </c>
      <c r="AA12" s="60">
        <f t="shared" si="0"/>
        <v>0</v>
      </c>
      <c r="AB12" s="60">
        <f t="shared" si="0"/>
        <v>0</v>
      </c>
      <c r="AC12" s="60">
        <f t="shared" si="0"/>
        <v>0</v>
      </c>
      <c r="AD12" s="60">
        <f t="shared" si="0"/>
        <v>0</v>
      </c>
      <c r="AE12" s="60">
        <f t="shared" si="0"/>
        <v>0</v>
      </c>
      <c r="AF12" s="60">
        <f t="shared" si="0"/>
        <v>0</v>
      </c>
      <c r="AG12" s="60">
        <f t="shared" si="0"/>
        <v>0</v>
      </c>
      <c r="AH12" s="170">
        <f t="shared" ref="AH12:AH26" si="1">SUM(C12:AG12)</f>
        <v>46313</v>
      </c>
      <c r="AI12" s="28"/>
      <c r="AJ12" s="290"/>
      <c r="AK12" s="24"/>
      <c r="AU12" s="53">
        <f>U186</f>
        <v>1.74</v>
      </c>
    </row>
    <row r="13" s="1" customFormat="1" ht="30" hidden="1" customHeight="1" outlineLevel="2" spans="1:171">
      <c r="A13" s="58"/>
      <c r="B13" s="61"/>
      <c r="C13" s="60">
        <f t="shared" ref="C13:AG13" si="2">C174</f>
        <v>0</v>
      </c>
      <c r="D13" s="60">
        <f t="shared" si="2"/>
        <v>0</v>
      </c>
      <c r="E13" s="60">
        <f t="shared" si="2"/>
        <v>0</v>
      </c>
      <c r="F13" s="60">
        <f t="shared" si="2"/>
        <v>0</v>
      </c>
      <c r="G13" s="60">
        <f t="shared" si="2"/>
        <v>0</v>
      </c>
      <c r="H13" s="60">
        <f t="shared" si="2"/>
        <v>0</v>
      </c>
      <c r="I13" s="60">
        <f t="shared" si="2"/>
        <v>0</v>
      </c>
      <c r="J13" s="60">
        <f t="shared" si="2"/>
        <v>0</v>
      </c>
      <c r="K13" s="60">
        <f t="shared" si="2"/>
        <v>0</v>
      </c>
      <c r="L13" s="60">
        <f t="shared" si="2"/>
        <v>0</v>
      </c>
      <c r="M13" s="60">
        <f t="shared" si="2"/>
        <v>0</v>
      </c>
      <c r="N13" s="60">
        <f t="shared" si="2"/>
        <v>0</v>
      </c>
      <c r="O13" s="60">
        <f t="shared" si="2"/>
        <v>0</v>
      </c>
      <c r="P13" s="364">
        <v>46314</v>
      </c>
      <c r="Q13" s="60" t="s">
        <v>272</v>
      </c>
      <c r="R13" s="60" t="s">
        <v>273</v>
      </c>
      <c r="S13" s="60" t="s">
        <v>270</v>
      </c>
      <c r="T13" s="60" t="s">
        <v>274</v>
      </c>
      <c r="U13" s="60">
        <f t="shared" si="2"/>
        <v>0</v>
      </c>
      <c r="V13" s="60">
        <f t="shared" si="2"/>
        <v>0</v>
      </c>
      <c r="W13" s="60">
        <f t="shared" si="2"/>
        <v>0</v>
      </c>
      <c r="X13" s="60">
        <f t="shared" si="2"/>
        <v>0</v>
      </c>
      <c r="Y13" s="60">
        <f t="shared" si="2"/>
        <v>0</v>
      </c>
      <c r="Z13" s="60">
        <f t="shared" si="2"/>
        <v>0</v>
      </c>
      <c r="AA13" s="60">
        <f t="shared" si="2"/>
        <v>0</v>
      </c>
      <c r="AB13" s="60">
        <f t="shared" si="2"/>
        <v>0</v>
      </c>
      <c r="AC13" s="60">
        <f t="shared" si="2"/>
        <v>0</v>
      </c>
      <c r="AD13" s="60">
        <f t="shared" si="2"/>
        <v>0</v>
      </c>
      <c r="AE13" s="60">
        <f t="shared" si="2"/>
        <v>0</v>
      </c>
      <c r="AF13" s="60">
        <f t="shared" si="2"/>
        <v>0</v>
      </c>
      <c r="AG13" s="60">
        <f t="shared" si="2"/>
        <v>0</v>
      </c>
      <c r="AH13" s="170">
        <f t="shared" si="1"/>
        <v>46314</v>
      </c>
      <c r="AI13" s="28"/>
      <c r="AJ13" s="290"/>
      <c r="AK13" s="24"/>
      <c r="AU13" s="53">
        <f>AO188</f>
        <v>0</v>
      </c>
    </row>
    <row r="14" s="1" customFormat="1" ht="30" hidden="1" customHeight="1" outlineLevel="2" spans="1:171">
      <c r="A14" s="58"/>
      <c r="B14" s="62" t="s">
        <v>275</v>
      </c>
      <c r="C14" s="60">
        <f t="shared" ref="C14:AG14" si="3">C175</f>
        <v>0</v>
      </c>
      <c r="D14" s="60">
        <f t="shared" si="3"/>
        <v>0</v>
      </c>
      <c r="E14" s="60">
        <f t="shared" si="3"/>
        <v>0</v>
      </c>
      <c r="F14" s="60">
        <f t="shared" si="3"/>
        <v>0</v>
      </c>
      <c r="G14" s="60">
        <f t="shared" si="3"/>
        <v>0</v>
      </c>
      <c r="H14" s="60">
        <f t="shared" si="3"/>
        <v>0</v>
      </c>
      <c r="I14" s="60">
        <f t="shared" si="3"/>
        <v>0</v>
      </c>
      <c r="J14" s="60">
        <f t="shared" si="3"/>
        <v>0</v>
      </c>
      <c r="K14" s="60">
        <f t="shared" si="3"/>
        <v>0</v>
      </c>
      <c r="L14" s="60">
        <f t="shared" si="3"/>
        <v>0</v>
      </c>
      <c r="M14" s="60">
        <f t="shared" si="3"/>
        <v>0</v>
      </c>
      <c r="N14" s="60">
        <f t="shared" si="3"/>
        <v>0</v>
      </c>
      <c r="O14" s="60">
        <f t="shared" si="3"/>
        <v>0</v>
      </c>
      <c r="P14" s="60">
        <f t="shared" si="3"/>
        <v>0</v>
      </c>
      <c r="Q14" s="60">
        <f t="shared" si="3"/>
        <v>0</v>
      </c>
      <c r="R14" s="60">
        <f t="shared" si="3"/>
        <v>0</v>
      </c>
      <c r="S14" s="60">
        <f t="shared" si="3"/>
        <v>0</v>
      </c>
      <c r="T14" s="60">
        <f t="shared" si="3"/>
        <v>0</v>
      </c>
      <c r="U14" s="60">
        <f t="shared" si="3"/>
        <v>0</v>
      </c>
      <c r="V14" s="60">
        <f t="shared" si="3"/>
        <v>0</v>
      </c>
      <c r="W14" s="60">
        <f t="shared" si="3"/>
        <v>0</v>
      </c>
      <c r="X14" s="60">
        <f t="shared" si="3"/>
        <v>0</v>
      </c>
      <c r="Y14" s="60">
        <f t="shared" si="3"/>
        <v>0</v>
      </c>
      <c r="Z14" s="60">
        <f t="shared" si="3"/>
        <v>0</v>
      </c>
      <c r="AA14" s="60">
        <f t="shared" si="3"/>
        <v>0</v>
      </c>
      <c r="AB14" s="60">
        <f t="shared" si="3"/>
        <v>0</v>
      </c>
      <c r="AC14" s="60">
        <f t="shared" si="3"/>
        <v>0</v>
      </c>
      <c r="AD14" s="60">
        <f t="shared" si="3"/>
        <v>0</v>
      </c>
      <c r="AE14" s="60">
        <f t="shared" si="3"/>
        <v>0</v>
      </c>
      <c r="AF14" s="60">
        <f t="shared" si="3"/>
        <v>0</v>
      </c>
      <c r="AG14" s="60">
        <f t="shared" si="3"/>
        <v>0</v>
      </c>
      <c r="AH14" s="170">
        <f t="shared" si="1"/>
        <v>0</v>
      </c>
      <c r="AI14" s="28"/>
      <c r="AJ14" s="290"/>
      <c r="AK14" s="24"/>
      <c r="AU14" s="53">
        <f>U181</f>
        <v>0</v>
      </c>
    </row>
    <row r="15" s="1" customFormat="1" ht="30" hidden="1" customHeight="1" outlineLevel="2" spans="1:171">
      <c r="A15" s="58"/>
      <c r="B15" s="63" t="s">
        <v>14</v>
      </c>
      <c r="C15" s="60">
        <f t="shared" ref="C15:AG15" si="4">C176</f>
        <v>0</v>
      </c>
      <c r="D15" s="60">
        <f t="shared" si="4"/>
        <v>0</v>
      </c>
      <c r="E15" s="60">
        <f t="shared" si="4"/>
        <v>0</v>
      </c>
      <c r="F15" s="60">
        <f t="shared" si="4"/>
        <v>0</v>
      </c>
      <c r="G15" s="60">
        <f t="shared" si="4"/>
        <v>0</v>
      </c>
      <c r="H15" s="60">
        <f t="shared" si="4"/>
        <v>0</v>
      </c>
      <c r="I15" s="60">
        <f t="shared" si="4"/>
        <v>0</v>
      </c>
      <c r="J15" s="60">
        <f t="shared" si="4"/>
        <v>0</v>
      </c>
      <c r="K15" s="60">
        <f t="shared" si="4"/>
        <v>0</v>
      </c>
      <c r="L15" s="60">
        <f t="shared" si="4"/>
        <v>0</v>
      </c>
      <c r="M15" s="60">
        <f t="shared" si="4"/>
        <v>0</v>
      </c>
      <c r="N15" s="60">
        <f t="shared" si="4"/>
        <v>0</v>
      </c>
      <c r="O15" s="60">
        <f t="shared" si="4"/>
        <v>0</v>
      </c>
      <c r="P15" s="60">
        <f t="shared" si="4"/>
        <v>0</v>
      </c>
      <c r="Q15" s="60">
        <f t="shared" si="4"/>
        <v>0</v>
      </c>
      <c r="R15" s="60">
        <f t="shared" si="4"/>
        <v>0</v>
      </c>
      <c r="S15" s="60">
        <f t="shared" si="4"/>
        <v>0</v>
      </c>
      <c r="T15" s="60">
        <f t="shared" si="4"/>
        <v>0</v>
      </c>
      <c r="U15" s="60">
        <f t="shared" si="4"/>
        <v>0</v>
      </c>
      <c r="V15" s="60">
        <f t="shared" si="4"/>
        <v>0</v>
      </c>
      <c r="W15" s="60">
        <f t="shared" si="4"/>
        <v>0</v>
      </c>
      <c r="X15" s="60">
        <f t="shared" si="4"/>
        <v>0</v>
      </c>
      <c r="Y15" s="60">
        <f t="shared" si="4"/>
        <v>0</v>
      </c>
      <c r="Z15" s="60">
        <f t="shared" si="4"/>
        <v>0</v>
      </c>
      <c r="AA15" s="60">
        <f t="shared" si="4"/>
        <v>0</v>
      </c>
      <c r="AB15" s="60">
        <f t="shared" si="4"/>
        <v>0</v>
      </c>
      <c r="AC15" s="60">
        <f t="shared" si="4"/>
        <v>0</v>
      </c>
      <c r="AD15" s="60">
        <f t="shared" si="4"/>
        <v>0</v>
      </c>
      <c r="AE15" s="60">
        <f t="shared" si="4"/>
        <v>0</v>
      </c>
      <c r="AF15" s="60">
        <f t="shared" si="4"/>
        <v>0</v>
      </c>
      <c r="AG15" s="60">
        <f t="shared" si="4"/>
        <v>0</v>
      </c>
      <c r="AH15" s="170">
        <f t="shared" si="1"/>
        <v>0</v>
      </c>
      <c r="AI15" s="28"/>
      <c r="AJ15" s="290"/>
      <c r="AK15" s="24"/>
      <c r="AU15" s="53">
        <f>AO181</f>
        <v>0</v>
      </c>
    </row>
    <row r="16" s="1" customFormat="1" ht="30" hidden="1" customHeight="1" outlineLevel="2" spans="1:171">
      <c r="A16" s="58"/>
      <c r="B16" s="64" t="s">
        <v>15</v>
      </c>
      <c r="C16" s="60">
        <f t="shared" ref="C16:AG16" si="5">C177</f>
        <v>0</v>
      </c>
      <c r="D16" s="60">
        <f t="shared" si="5"/>
        <v>0</v>
      </c>
      <c r="E16" s="60">
        <f t="shared" si="5"/>
        <v>0</v>
      </c>
      <c r="F16" s="60">
        <f t="shared" si="5"/>
        <v>0</v>
      </c>
      <c r="G16" s="60">
        <f t="shared" si="5"/>
        <v>0</v>
      </c>
      <c r="H16" s="60">
        <f t="shared" si="5"/>
        <v>0</v>
      </c>
      <c r="I16" s="60">
        <f t="shared" si="5"/>
        <v>0</v>
      </c>
      <c r="J16" s="60">
        <f t="shared" si="5"/>
        <v>0</v>
      </c>
      <c r="K16" s="60">
        <f t="shared" si="5"/>
        <v>0</v>
      </c>
      <c r="L16" s="60">
        <f t="shared" si="5"/>
        <v>0</v>
      </c>
      <c r="M16" s="60">
        <f t="shared" si="5"/>
        <v>0</v>
      </c>
      <c r="N16" s="60">
        <f t="shared" si="5"/>
        <v>0</v>
      </c>
      <c r="O16" s="60">
        <f t="shared" si="5"/>
        <v>0</v>
      </c>
      <c r="P16" s="60">
        <f t="shared" si="5"/>
        <v>0</v>
      </c>
      <c r="Q16" s="60">
        <f t="shared" si="5"/>
        <v>0</v>
      </c>
      <c r="R16" s="60">
        <f t="shared" si="5"/>
        <v>0</v>
      </c>
      <c r="S16" s="60">
        <f t="shared" si="5"/>
        <v>0</v>
      </c>
      <c r="T16" s="60">
        <f t="shared" si="5"/>
        <v>0</v>
      </c>
      <c r="U16" s="60">
        <f t="shared" si="5"/>
        <v>0</v>
      </c>
      <c r="V16" s="60">
        <f t="shared" si="5"/>
        <v>0</v>
      </c>
      <c r="W16" s="60">
        <f t="shared" si="5"/>
        <v>0</v>
      </c>
      <c r="X16" s="60">
        <f t="shared" si="5"/>
        <v>0</v>
      </c>
      <c r="Y16" s="60">
        <f t="shared" si="5"/>
        <v>0</v>
      </c>
      <c r="Z16" s="60">
        <f t="shared" si="5"/>
        <v>0</v>
      </c>
      <c r="AA16" s="60">
        <f t="shared" si="5"/>
        <v>0</v>
      </c>
      <c r="AB16" s="60">
        <f t="shared" si="5"/>
        <v>0</v>
      </c>
      <c r="AC16" s="60">
        <f t="shared" si="5"/>
        <v>0</v>
      </c>
      <c r="AD16" s="60">
        <f t="shared" si="5"/>
        <v>0</v>
      </c>
      <c r="AE16" s="60">
        <f t="shared" si="5"/>
        <v>0</v>
      </c>
      <c r="AF16" s="60">
        <f t="shared" si="5"/>
        <v>0</v>
      </c>
      <c r="AG16" s="60">
        <f t="shared" si="5"/>
        <v>0</v>
      </c>
      <c r="AH16" s="170">
        <f t="shared" si="1"/>
        <v>0</v>
      </c>
      <c r="AI16" s="28"/>
      <c r="AJ16" s="290"/>
      <c r="AK16" s="24"/>
      <c r="AU16" s="53" t="e">
        <f>U189</f>
        <v>#DIV/0!</v>
      </c>
    </row>
    <row r="17" s="1" customFormat="1" ht="30" hidden="1" customHeight="1" outlineLevel="2" spans="1:47">
      <c r="A17" s="58" t="s">
        <v>16</v>
      </c>
      <c r="B17" s="59"/>
      <c r="C17" s="60">
        <f t="shared" ref="C17:AG17" si="6">C178</f>
        <v>0</v>
      </c>
      <c r="D17" s="60">
        <f t="shared" si="6"/>
        <v>0</v>
      </c>
      <c r="E17" s="60">
        <f t="shared" si="6"/>
        <v>0</v>
      </c>
      <c r="F17" s="60">
        <f t="shared" si="6"/>
        <v>0</v>
      </c>
      <c r="G17" s="60">
        <f t="shared" si="6"/>
        <v>0</v>
      </c>
      <c r="H17" s="60">
        <f t="shared" si="6"/>
        <v>0</v>
      </c>
      <c r="I17" s="60">
        <f t="shared" si="6"/>
        <v>0</v>
      </c>
      <c r="J17" s="60">
        <f t="shared" si="6"/>
        <v>0</v>
      </c>
      <c r="K17" s="60">
        <f t="shared" si="6"/>
        <v>0</v>
      </c>
      <c r="L17" s="60">
        <f t="shared" si="6"/>
        <v>0</v>
      </c>
      <c r="M17" s="60">
        <f t="shared" si="6"/>
        <v>0</v>
      </c>
      <c r="N17" s="60">
        <f t="shared" si="6"/>
        <v>0</v>
      </c>
      <c r="O17" s="60">
        <f t="shared" si="6"/>
        <v>0</v>
      </c>
      <c r="P17" s="60">
        <f t="shared" si="6"/>
        <v>0</v>
      </c>
      <c r="Q17" s="60">
        <f t="shared" si="6"/>
        <v>0</v>
      </c>
      <c r="R17" s="60">
        <f t="shared" si="6"/>
        <v>0</v>
      </c>
      <c r="S17" s="60">
        <f t="shared" si="6"/>
        <v>0</v>
      </c>
      <c r="T17" s="60">
        <f t="shared" si="6"/>
        <v>0</v>
      </c>
      <c r="U17" s="60">
        <f t="shared" si="6"/>
        <v>0</v>
      </c>
      <c r="V17" s="60">
        <f t="shared" si="6"/>
        <v>0</v>
      </c>
      <c r="W17" s="60">
        <f t="shared" si="6"/>
        <v>0</v>
      </c>
      <c r="X17" s="60">
        <f t="shared" si="6"/>
        <v>0</v>
      </c>
      <c r="Y17" s="60">
        <f t="shared" si="6"/>
        <v>0</v>
      </c>
      <c r="Z17" s="60">
        <f t="shared" si="6"/>
        <v>0</v>
      </c>
      <c r="AA17" s="60">
        <f t="shared" si="6"/>
        <v>0</v>
      </c>
      <c r="AB17" s="60">
        <f t="shared" si="6"/>
        <v>0</v>
      </c>
      <c r="AC17" s="60">
        <f t="shared" si="6"/>
        <v>0</v>
      </c>
      <c r="AD17" s="60">
        <f t="shared" si="6"/>
        <v>0</v>
      </c>
      <c r="AE17" s="60">
        <f t="shared" si="6"/>
        <v>0</v>
      </c>
      <c r="AF17" s="60">
        <f t="shared" si="6"/>
        <v>0</v>
      </c>
      <c r="AG17" s="60">
        <f t="shared" si="6"/>
        <v>0</v>
      </c>
      <c r="AH17" s="170">
        <f t="shared" si="1"/>
        <v>0</v>
      </c>
      <c r="AI17" s="28"/>
      <c r="AJ17" s="290"/>
      <c r="AK17" s="24"/>
      <c r="AU17" s="53">
        <f ca="1">AO191</f>
        <v>0</v>
      </c>
    </row>
    <row r="18" s="1" customFormat="1" ht="30" hidden="1" customHeight="1" outlineLevel="2" spans="1:47">
      <c r="A18" s="58"/>
      <c r="B18" s="61"/>
      <c r="C18" s="60">
        <f t="shared" ref="C18:AG18" si="7">C179</f>
        <v>0</v>
      </c>
      <c r="D18" s="60">
        <f t="shared" si="7"/>
        <v>0</v>
      </c>
      <c r="E18" s="60">
        <f t="shared" si="7"/>
        <v>0</v>
      </c>
      <c r="F18" s="60">
        <f t="shared" si="7"/>
        <v>0</v>
      </c>
      <c r="G18" s="60">
        <f t="shared" si="7"/>
        <v>0</v>
      </c>
      <c r="H18" s="60">
        <f t="shared" si="7"/>
        <v>0</v>
      </c>
      <c r="I18" s="60">
        <f t="shared" si="7"/>
        <v>0</v>
      </c>
      <c r="J18" s="60">
        <f t="shared" si="7"/>
        <v>0</v>
      </c>
      <c r="K18" s="60">
        <f t="shared" si="7"/>
        <v>0</v>
      </c>
      <c r="L18" s="60">
        <f t="shared" si="7"/>
        <v>0</v>
      </c>
      <c r="M18" s="60">
        <f t="shared" si="7"/>
        <v>0</v>
      </c>
      <c r="N18" s="60">
        <f t="shared" si="7"/>
        <v>0</v>
      </c>
      <c r="O18" s="60">
        <f t="shared" si="7"/>
        <v>0</v>
      </c>
      <c r="P18" s="60">
        <f t="shared" si="7"/>
        <v>0</v>
      </c>
      <c r="Q18" s="60">
        <f t="shared" si="7"/>
        <v>0</v>
      </c>
      <c r="R18" s="60">
        <f t="shared" si="7"/>
        <v>0</v>
      </c>
      <c r="S18" s="60">
        <f t="shared" si="7"/>
        <v>0</v>
      </c>
      <c r="T18" s="60">
        <f t="shared" si="7"/>
        <v>0</v>
      </c>
      <c r="U18" s="60">
        <f t="shared" si="7"/>
        <v>0</v>
      </c>
      <c r="V18" s="60">
        <f t="shared" si="7"/>
        <v>0</v>
      </c>
      <c r="W18" s="60">
        <f t="shared" si="7"/>
        <v>0</v>
      </c>
      <c r="X18" s="60">
        <f t="shared" si="7"/>
        <v>0</v>
      </c>
      <c r="Y18" s="60">
        <f t="shared" si="7"/>
        <v>0</v>
      </c>
      <c r="Z18" s="60">
        <f t="shared" si="7"/>
        <v>0</v>
      </c>
      <c r="AA18" s="60">
        <f t="shared" si="7"/>
        <v>0</v>
      </c>
      <c r="AB18" s="60">
        <f t="shared" si="7"/>
        <v>0</v>
      </c>
      <c r="AC18" s="60">
        <f t="shared" si="7"/>
        <v>0</v>
      </c>
      <c r="AD18" s="60">
        <f t="shared" si="7"/>
        <v>0</v>
      </c>
      <c r="AE18" s="60">
        <f t="shared" si="7"/>
        <v>0</v>
      </c>
      <c r="AF18" s="60">
        <f t="shared" si="7"/>
        <v>0</v>
      </c>
      <c r="AG18" s="60">
        <f t="shared" si="7"/>
        <v>0</v>
      </c>
      <c r="AH18" s="170">
        <f t="shared" si="1"/>
        <v>0</v>
      </c>
      <c r="AI18" s="28"/>
      <c r="AJ18" s="290"/>
      <c r="AK18" s="24"/>
      <c r="AU18" s="53" t="e">
        <f>U192</f>
        <v>#DIV/0!</v>
      </c>
    </row>
    <row r="19" s="1" customFormat="1" ht="30" hidden="1" customHeight="1" outlineLevel="2" spans="1:47">
      <c r="A19" s="58"/>
      <c r="B19" s="62" t="s">
        <v>275</v>
      </c>
      <c r="C19" s="60">
        <f t="shared" ref="C19:AG19" si="8">C180</f>
        <v>0</v>
      </c>
      <c r="D19" s="60">
        <f t="shared" si="8"/>
        <v>0</v>
      </c>
      <c r="E19" s="60">
        <f t="shared" si="8"/>
        <v>0</v>
      </c>
      <c r="F19" s="60">
        <f t="shared" si="8"/>
        <v>0</v>
      </c>
      <c r="G19" s="60">
        <f t="shared" si="8"/>
        <v>0</v>
      </c>
      <c r="H19" s="60">
        <f t="shared" si="8"/>
        <v>0</v>
      </c>
      <c r="I19" s="60">
        <f t="shared" si="8"/>
        <v>0</v>
      </c>
      <c r="J19" s="60">
        <f t="shared" si="8"/>
        <v>0</v>
      </c>
      <c r="K19" s="60">
        <f t="shared" si="8"/>
        <v>0</v>
      </c>
      <c r="L19" s="60">
        <f t="shared" si="8"/>
        <v>0</v>
      </c>
      <c r="M19" s="60">
        <f t="shared" si="8"/>
        <v>0</v>
      </c>
      <c r="N19" s="60">
        <f t="shared" si="8"/>
        <v>0</v>
      </c>
      <c r="O19" s="60">
        <f t="shared" si="8"/>
        <v>0</v>
      </c>
      <c r="P19" s="60">
        <f t="shared" si="8"/>
        <v>0</v>
      </c>
      <c r="Q19" s="60">
        <f t="shared" si="8"/>
        <v>0</v>
      </c>
      <c r="R19" s="60">
        <f t="shared" si="8"/>
        <v>0</v>
      </c>
      <c r="S19" s="60">
        <f t="shared" si="8"/>
        <v>0</v>
      </c>
      <c r="T19" s="60">
        <f t="shared" si="8"/>
        <v>0</v>
      </c>
      <c r="U19" s="60">
        <f t="shared" si="8"/>
        <v>0</v>
      </c>
      <c r="V19" s="60">
        <f t="shared" si="8"/>
        <v>0</v>
      </c>
      <c r="W19" s="60">
        <f t="shared" si="8"/>
        <v>0</v>
      </c>
      <c r="X19" s="60">
        <f t="shared" si="8"/>
        <v>0</v>
      </c>
      <c r="Y19" s="60">
        <f t="shared" si="8"/>
        <v>0</v>
      </c>
      <c r="Z19" s="60">
        <f t="shared" si="8"/>
        <v>0</v>
      </c>
      <c r="AA19" s="60">
        <f t="shared" si="8"/>
        <v>0</v>
      </c>
      <c r="AB19" s="60">
        <f t="shared" si="8"/>
        <v>0</v>
      </c>
      <c r="AC19" s="60">
        <f t="shared" si="8"/>
        <v>0</v>
      </c>
      <c r="AD19" s="60">
        <f t="shared" si="8"/>
        <v>0</v>
      </c>
      <c r="AE19" s="60">
        <f t="shared" si="8"/>
        <v>0</v>
      </c>
      <c r="AF19" s="60">
        <f t="shared" si="8"/>
        <v>0</v>
      </c>
      <c r="AG19" s="60">
        <f t="shared" si="8"/>
        <v>0</v>
      </c>
      <c r="AH19" s="170">
        <f t="shared" si="1"/>
        <v>0</v>
      </c>
      <c r="AI19" s="28"/>
      <c r="AJ19" s="290"/>
      <c r="AK19" s="24"/>
      <c r="AU19" s="53">
        <f>AO194</f>
        <v>1069</v>
      </c>
    </row>
    <row r="20" s="1" customFormat="1" ht="30" hidden="1" customHeight="1" outlineLevel="2" spans="1:47">
      <c r="A20" s="58"/>
      <c r="B20" s="63" t="s">
        <v>14</v>
      </c>
      <c r="C20" s="60">
        <f t="shared" ref="C20:AG20" si="9">C181</f>
        <v>0</v>
      </c>
      <c r="D20" s="60">
        <f t="shared" si="9"/>
        <v>0</v>
      </c>
      <c r="E20" s="60">
        <f t="shared" si="9"/>
        <v>0</v>
      </c>
      <c r="F20" s="60">
        <f t="shared" si="9"/>
        <v>0</v>
      </c>
      <c r="G20" s="60">
        <f t="shared" si="9"/>
        <v>0</v>
      </c>
      <c r="H20" s="60">
        <f t="shared" si="9"/>
        <v>0</v>
      </c>
      <c r="I20" s="60">
        <f t="shared" si="9"/>
        <v>0</v>
      </c>
      <c r="J20" s="60">
        <f t="shared" si="9"/>
        <v>0</v>
      </c>
      <c r="K20" s="60">
        <f t="shared" si="9"/>
        <v>0</v>
      </c>
      <c r="L20" s="60">
        <f t="shared" si="9"/>
        <v>0</v>
      </c>
      <c r="M20" s="60">
        <f t="shared" si="9"/>
        <v>0</v>
      </c>
      <c r="N20" s="60">
        <f t="shared" si="9"/>
        <v>0</v>
      </c>
      <c r="O20" s="60">
        <f t="shared" si="9"/>
        <v>0</v>
      </c>
      <c r="P20" s="60">
        <f t="shared" si="9"/>
        <v>0</v>
      </c>
      <c r="Q20" s="60">
        <f t="shared" si="9"/>
        <v>0</v>
      </c>
      <c r="R20" s="60">
        <f t="shared" si="9"/>
        <v>0</v>
      </c>
      <c r="S20" s="60">
        <f t="shared" si="9"/>
        <v>0</v>
      </c>
      <c r="T20" s="60">
        <f t="shared" si="9"/>
        <v>0</v>
      </c>
      <c r="U20" s="60">
        <f t="shared" si="9"/>
        <v>0</v>
      </c>
      <c r="V20" s="60">
        <f t="shared" si="9"/>
        <v>0</v>
      </c>
      <c r="W20" s="60">
        <f t="shared" si="9"/>
        <v>0</v>
      </c>
      <c r="X20" s="60">
        <f t="shared" si="9"/>
        <v>0</v>
      </c>
      <c r="Y20" s="60">
        <f t="shared" si="9"/>
        <v>0</v>
      </c>
      <c r="Z20" s="60">
        <f t="shared" si="9"/>
        <v>0</v>
      </c>
      <c r="AA20" s="60">
        <f t="shared" si="9"/>
        <v>0</v>
      </c>
      <c r="AB20" s="60">
        <f t="shared" si="9"/>
        <v>0</v>
      </c>
      <c r="AC20" s="60">
        <f t="shared" si="9"/>
        <v>0</v>
      </c>
      <c r="AD20" s="60">
        <f t="shared" si="9"/>
        <v>0</v>
      </c>
      <c r="AE20" s="60">
        <f t="shared" si="9"/>
        <v>0</v>
      </c>
      <c r="AF20" s="60">
        <f t="shared" si="9"/>
        <v>0</v>
      </c>
      <c r="AG20" s="60">
        <f t="shared" si="9"/>
        <v>0</v>
      </c>
      <c r="AH20" s="170">
        <f t="shared" si="1"/>
        <v>0</v>
      </c>
      <c r="AI20" s="28"/>
      <c r="AJ20" s="290"/>
      <c r="AK20" s="24"/>
      <c r="AU20" s="65" t="e">
        <f>AU2/((AU4-AU21)*U137/1000)</f>
        <v>#DIV/0!</v>
      </c>
    </row>
    <row r="21" s="1" customFormat="1" ht="30" hidden="1" customHeight="1" outlineLevel="2" spans="1:47">
      <c r="A21" s="58"/>
      <c r="B21" s="64" t="s">
        <v>15</v>
      </c>
      <c r="C21" s="60">
        <f t="shared" ref="C21:AG21" si="10">C182</f>
        <v>0</v>
      </c>
      <c r="D21" s="60">
        <f t="shared" si="10"/>
        <v>0</v>
      </c>
      <c r="E21" s="60">
        <f t="shared" si="10"/>
        <v>0</v>
      </c>
      <c r="F21" s="60">
        <f t="shared" si="10"/>
        <v>0</v>
      </c>
      <c r="G21" s="60">
        <f t="shared" si="10"/>
        <v>0</v>
      </c>
      <c r="H21" s="60">
        <f t="shared" si="10"/>
        <v>0</v>
      </c>
      <c r="I21" s="60">
        <f t="shared" si="10"/>
        <v>0</v>
      </c>
      <c r="J21" s="60">
        <f t="shared" si="10"/>
        <v>0</v>
      </c>
      <c r="K21" s="60">
        <f t="shared" si="10"/>
        <v>0</v>
      </c>
      <c r="L21" s="60">
        <f t="shared" si="10"/>
        <v>0</v>
      </c>
      <c r="M21" s="60">
        <f t="shared" si="10"/>
        <v>0</v>
      </c>
      <c r="N21" s="60">
        <f t="shared" si="10"/>
        <v>0</v>
      </c>
      <c r="O21" s="60">
        <f t="shared" si="10"/>
        <v>0</v>
      </c>
      <c r="P21" s="60">
        <f t="shared" si="10"/>
        <v>0</v>
      </c>
      <c r="Q21" s="60">
        <f t="shared" si="10"/>
        <v>0</v>
      </c>
      <c r="R21" s="60">
        <f t="shared" si="10"/>
        <v>0</v>
      </c>
      <c r="S21" s="60">
        <f t="shared" si="10"/>
        <v>0</v>
      </c>
      <c r="T21" s="60">
        <f t="shared" si="10"/>
        <v>0</v>
      </c>
      <c r="U21" s="60">
        <f t="shared" si="10"/>
        <v>0</v>
      </c>
      <c r="V21" s="60">
        <f t="shared" si="10"/>
        <v>0</v>
      </c>
      <c r="W21" s="60">
        <f t="shared" si="10"/>
        <v>0</v>
      </c>
      <c r="X21" s="60">
        <f t="shared" si="10"/>
        <v>0</v>
      </c>
      <c r="Y21" s="60">
        <f t="shared" si="10"/>
        <v>0</v>
      </c>
      <c r="Z21" s="60">
        <f t="shared" si="10"/>
        <v>0</v>
      </c>
      <c r="AA21" s="60">
        <f t="shared" si="10"/>
        <v>0</v>
      </c>
      <c r="AB21" s="60">
        <f t="shared" si="10"/>
        <v>0</v>
      </c>
      <c r="AC21" s="60">
        <f t="shared" si="10"/>
        <v>0</v>
      </c>
      <c r="AD21" s="60">
        <f t="shared" si="10"/>
        <v>0</v>
      </c>
      <c r="AE21" s="60">
        <f t="shared" si="10"/>
        <v>0</v>
      </c>
      <c r="AF21" s="60">
        <f t="shared" si="10"/>
        <v>0</v>
      </c>
      <c r="AG21" s="60">
        <f t="shared" si="10"/>
        <v>0</v>
      </c>
      <c r="AH21" s="170">
        <f t="shared" si="1"/>
        <v>0</v>
      </c>
      <c r="AI21" s="28"/>
      <c r="AJ21" s="290"/>
      <c r="AK21" s="24"/>
      <c r="AU21" s="66">
        <f>U300</f>
        <v>0</v>
      </c>
    </row>
    <row r="22" s="1" customFormat="1" ht="30" hidden="1" customHeight="1" outlineLevel="2" spans="1:47">
      <c r="A22" s="58" t="s">
        <v>17</v>
      </c>
      <c r="B22" s="59"/>
      <c r="C22" s="67">
        <f t="shared" ref="C22:AG22" si="11">C183</f>
        <v>0.48</v>
      </c>
      <c r="D22" s="67">
        <f t="shared" si="11"/>
        <v>0.54</v>
      </c>
      <c r="E22" s="67">
        <f t="shared" si="11"/>
        <v>0.54</v>
      </c>
      <c r="F22" s="67">
        <f t="shared" si="11"/>
        <v>0.6</v>
      </c>
      <c r="G22" s="67">
        <f t="shared" si="11"/>
        <v>0.54</v>
      </c>
      <c r="H22" s="67">
        <f t="shared" si="11"/>
        <v>0.6</v>
      </c>
      <c r="I22" s="67">
        <f t="shared" si="11"/>
        <v>0.54</v>
      </c>
      <c r="J22" s="67">
        <f t="shared" si="11"/>
        <v>0.72</v>
      </c>
      <c r="K22" s="67">
        <f t="shared" si="11"/>
        <v>1.08</v>
      </c>
      <c r="L22" s="67">
        <f t="shared" si="11"/>
        <v>1.26</v>
      </c>
      <c r="M22" s="67">
        <f t="shared" si="11"/>
        <v>1.44</v>
      </c>
      <c r="N22" s="67">
        <f t="shared" si="11"/>
        <v>1.02</v>
      </c>
      <c r="O22" s="67">
        <f t="shared" si="11"/>
        <v>1.44</v>
      </c>
      <c r="P22" s="67">
        <f t="shared" si="11"/>
        <v>1.14</v>
      </c>
      <c r="Q22" s="67">
        <f t="shared" si="11"/>
        <v>1.56</v>
      </c>
      <c r="R22" s="67">
        <f t="shared" si="11"/>
        <v>2.16</v>
      </c>
      <c r="S22" s="67">
        <f t="shared" si="11"/>
        <v>2.04</v>
      </c>
      <c r="T22" s="67">
        <f t="shared" si="11"/>
        <v>1.8</v>
      </c>
      <c r="U22" s="67">
        <f t="shared" si="11"/>
        <v>1.98</v>
      </c>
      <c r="V22" s="67">
        <f t="shared" si="11"/>
        <v>2.34</v>
      </c>
      <c r="W22" s="67">
        <f t="shared" si="11"/>
        <v>2.4</v>
      </c>
      <c r="X22" s="67">
        <f t="shared" si="11"/>
        <v>2.34</v>
      </c>
      <c r="Y22" s="67">
        <f t="shared" si="11"/>
        <v>3.36</v>
      </c>
      <c r="Z22" s="67">
        <f t="shared" si="11"/>
        <v>3.24</v>
      </c>
      <c r="AA22" s="67">
        <f t="shared" si="11"/>
        <v>3.18</v>
      </c>
      <c r="AB22" s="67">
        <f t="shared" si="11"/>
        <v>5.88</v>
      </c>
      <c r="AC22" s="67">
        <f t="shared" si="11"/>
        <v>7.819488</v>
      </c>
      <c r="AD22" s="67">
        <f t="shared" si="11"/>
        <v>9.0383</v>
      </c>
      <c r="AE22" s="67">
        <f t="shared" si="11"/>
        <v>8.8521</v>
      </c>
      <c r="AF22" s="67">
        <f t="shared" si="11"/>
        <v>8.5797</v>
      </c>
      <c r="AG22" s="67">
        <f t="shared" si="11"/>
        <v>6.19975</v>
      </c>
      <c r="AH22" s="365">
        <f t="shared" si="1"/>
        <v>84.709338</v>
      </c>
      <c r="AI22" s="28"/>
      <c r="AJ22" s="290"/>
      <c r="AK22" s="24"/>
      <c r="AL22" s="68"/>
      <c r="AM22" s="68"/>
      <c r="AN22" s="68"/>
      <c r="AO22" s="68"/>
      <c r="AP22" s="68"/>
      <c r="AQ22" s="68"/>
      <c r="AR22" s="68"/>
      <c r="AS22" s="68"/>
    </row>
    <row r="23" s="1" customFormat="1" ht="30" hidden="1" customHeight="1" outlineLevel="2" spans="1:47">
      <c r="A23" s="58"/>
      <c r="B23" s="61"/>
      <c r="C23" s="67">
        <f t="shared" ref="C23:AG23" si="12">C184</f>
        <v>0.54</v>
      </c>
      <c r="D23" s="67">
        <f t="shared" si="12"/>
        <v>0.54</v>
      </c>
      <c r="E23" s="67">
        <f t="shared" si="12"/>
        <v>0.54</v>
      </c>
      <c r="F23" s="67">
        <f t="shared" si="12"/>
        <v>0.54</v>
      </c>
      <c r="G23" s="67">
        <f t="shared" si="12"/>
        <v>0.54</v>
      </c>
      <c r="H23" s="67">
        <f t="shared" si="12"/>
        <v>0.54</v>
      </c>
      <c r="I23" s="67">
        <f t="shared" si="12"/>
        <v>0.48</v>
      </c>
      <c r="J23" s="67">
        <f t="shared" si="12"/>
        <v>0.72</v>
      </c>
      <c r="K23" s="67">
        <f t="shared" si="12"/>
        <v>0.6</v>
      </c>
      <c r="L23" s="67">
        <f t="shared" si="12"/>
        <v>0.72</v>
      </c>
      <c r="M23" s="67">
        <f t="shared" si="12"/>
        <v>0.9</v>
      </c>
      <c r="N23" s="67">
        <f t="shared" si="12"/>
        <v>1.08</v>
      </c>
      <c r="O23" s="67">
        <f t="shared" si="12"/>
        <v>1.38</v>
      </c>
      <c r="P23" s="67">
        <f t="shared" si="12"/>
        <v>1.98</v>
      </c>
      <c r="Q23" s="67">
        <f t="shared" si="12"/>
        <v>1.26</v>
      </c>
      <c r="R23" s="67">
        <f t="shared" si="12"/>
        <v>1.74</v>
      </c>
      <c r="S23" s="67">
        <f t="shared" si="12"/>
        <v>2.28</v>
      </c>
      <c r="T23" s="67">
        <f t="shared" si="12"/>
        <v>2.28</v>
      </c>
      <c r="U23" s="67">
        <f t="shared" si="12"/>
        <v>1.74</v>
      </c>
      <c r="V23" s="67">
        <f t="shared" si="12"/>
        <v>1.92</v>
      </c>
      <c r="W23" s="67">
        <f t="shared" si="12"/>
        <v>1.86</v>
      </c>
      <c r="X23" s="67">
        <f t="shared" si="12"/>
        <v>4.08</v>
      </c>
      <c r="Y23" s="67">
        <f t="shared" si="12"/>
        <v>3.18</v>
      </c>
      <c r="Z23" s="67">
        <f t="shared" si="12"/>
        <v>2.88</v>
      </c>
      <c r="AA23" s="67">
        <f t="shared" si="12"/>
        <v>5.28</v>
      </c>
      <c r="AB23" s="67">
        <f t="shared" si="12"/>
        <v>7.32</v>
      </c>
      <c r="AC23" s="67">
        <f t="shared" si="12"/>
        <v>8.04</v>
      </c>
      <c r="AD23" s="67">
        <f t="shared" si="12"/>
        <v>0</v>
      </c>
      <c r="AE23" s="67">
        <f t="shared" si="12"/>
        <v>0</v>
      </c>
      <c r="AF23" s="67">
        <f t="shared" si="12"/>
        <v>0</v>
      </c>
      <c r="AG23" s="67">
        <f t="shared" si="12"/>
        <v>0</v>
      </c>
      <c r="AH23" s="365">
        <f t="shared" si="1"/>
        <v>54.96</v>
      </c>
      <c r="AI23" s="28"/>
      <c r="AJ23" s="290"/>
      <c r="AK23" s="24"/>
      <c r="AL23" s="68"/>
      <c r="AM23" s="68"/>
      <c r="AN23" s="68"/>
      <c r="AO23" s="68"/>
      <c r="AP23" s="68"/>
      <c r="AQ23" s="68"/>
      <c r="AR23" s="68"/>
      <c r="AS23" s="68"/>
    </row>
    <row r="24" s="1" customFormat="1" ht="30" hidden="1" customHeight="1" outlineLevel="2" spans="1:47">
      <c r="A24" s="58"/>
      <c r="B24" s="62" t="s">
        <v>275</v>
      </c>
      <c r="C24" s="60">
        <f t="shared" ref="C24:AG24" si="13">C185</f>
        <v>0</v>
      </c>
      <c r="D24" s="60">
        <f t="shared" si="13"/>
        <v>0</v>
      </c>
      <c r="E24" s="60">
        <f t="shared" si="13"/>
        <v>0</v>
      </c>
      <c r="F24" s="60">
        <f t="shared" si="13"/>
        <v>0</v>
      </c>
      <c r="G24" s="60">
        <f t="shared" si="13"/>
        <v>0</v>
      </c>
      <c r="H24" s="60">
        <f t="shared" si="13"/>
        <v>0</v>
      </c>
      <c r="I24" s="60">
        <f t="shared" si="13"/>
        <v>0</v>
      </c>
      <c r="J24" s="60">
        <f t="shared" si="13"/>
        <v>0</v>
      </c>
      <c r="K24" s="60">
        <f t="shared" si="13"/>
        <v>0</v>
      </c>
      <c r="L24" s="60">
        <f t="shared" si="13"/>
        <v>0</v>
      </c>
      <c r="M24" s="60">
        <f t="shared" si="13"/>
        <v>0</v>
      </c>
      <c r="N24" s="60">
        <f t="shared" si="13"/>
        <v>0</v>
      </c>
      <c r="O24" s="60">
        <f t="shared" si="13"/>
        <v>0</v>
      </c>
      <c r="P24" s="60">
        <f t="shared" si="13"/>
        <v>0</v>
      </c>
      <c r="Q24" s="60">
        <f t="shared" si="13"/>
        <v>0</v>
      </c>
      <c r="R24" s="60">
        <f t="shared" si="13"/>
        <v>0</v>
      </c>
      <c r="S24" s="60">
        <f t="shared" si="13"/>
        <v>0</v>
      </c>
      <c r="T24" s="60">
        <f t="shared" si="13"/>
        <v>0</v>
      </c>
      <c r="U24" s="60">
        <f t="shared" si="13"/>
        <v>0</v>
      </c>
      <c r="V24" s="60">
        <f t="shared" si="13"/>
        <v>0</v>
      </c>
      <c r="W24" s="60">
        <f t="shared" si="13"/>
        <v>0</v>
      </c>
      <c r="X24" s="60">
        <f t="shared" si="13"/>
        <v>0</v>
      </c>
      <c r="Y24" s="60">
        <f t="shared" si="13"/>
        <v>0</v>
      </c>
      <c r="Z24" s="60">
        <f t="shared" si="13"/>
        <v>0</v>
      </c>
      <c r="AA24" s="60">
        <f t="shared" si="13"/>
        <v>0</v>
      </c>
      <c r="AB24" s="60">
        <f t="shared" si="13"/>
        <v>0</v>
      </c>
      <c r="AC24" s="60">
        <f t="shared" si="13"/>
        <v>0</v>
      </c>
      <c r="AD24" s="60">
        <f t="shared" si="13"/>
        <v>0</v>
      </c>
      <c r="AE24" s="60">
        <f t="shared" si="13"/>
        <v>0</v>
      </c>
      <c r="AF24" s="60">
        <f t="shared" si="13"/>
        <v>0</v>
      </c>
      <c r="AG24" s="60">
        <f t="shared" si="13"/>
        <v>0</v>
      </c>
      <c r="AH24" s="170">
        <f t="shared" si="1"/>
        <v>0</v>
      </c>
      <c r="AI24" s="28"/>
      <c r="AJ24" s="290"/>
      <c r="AK24" s="24"/>
      <c r="AL24" s="68"/>
      <c r="AM24" s="68"/>
      <c r="AN24" s="68"/>
      <c r="AO24" s="68"/>
      <c r="AP24" s="68"/>
      <c r="AQ24" s="68"/>
      <c r="AR24" s="68"/>
      <c r="AS24" s="68"/>
    </row>
    <row r="25" s="1" customFormat="1" ht="30" hidden="1" customHeight="1" outlineLevel="2" spans="1:47">
      <c r="A25" s="58"/>
      <c r="B25" s="63" t="s">
        <v>14</v>
      </c>
      <c r="C25" s="60">
        <f t="shared" ref="C25:AG25" si="14">C186</f>
        <v>0.54</v>
      </c>
      <c r="D25" s="60">
        <f t="shared" si="14"/>
        <v>0.54</v>
      </c>
      <c r="E25" s="60">
        <f t="shared" si="14"/>
        <v>0.54</v>
      </c>
      <c r="F25" s="60">
        <f t="shared" si="14"/>
        <v>0.54</v>
      </c>
      <c r="G25" s="60">
        <f t="shared" si="14"/>
        <v>0.54</v>
      </c>
      <c r="H25" s="60">
        <f t="shared" si="14"/>
        <v>0.54</v>
      </c>
      <c r="I25" s="60">
        <f t="shared" si="14"/>
        <v>0.48</v>
      </c>
      <c r="J25" s="60">
        <f t="shared" si="14"/>
        <v>0.72</v>
      </c>
      <c r="K25" s="60">
        <f t="shared" si="14"/>
        <v>0.6</v>
      </c>
      <c r="L25" s="60">
        <f t="shared" si="14"/>
        <v>0.72</v>
      </c>
      <c r="M25" s="60">
        <f t="shared" si="14"/>
        <v>0.9</v>
      </c>
      <c r="N25" s="60">
        <f t="shared" si="14"/>
        <v>1.08</v>
      </c>
      <c r="O25" s="60">
        <f t="shared" si="14"/>
        <v>1.38</v>
      </c>
      <c r="P25" s="60">
        <f t="shared" si="14"/>
        <v>1.98</v>
      </c>
      <c r="Q25" s="60">
        <f t="shared" si="14"/>
        <v>1.26</v>
      </c>
      <c r="R25" s="60">
        <f t="shared" si="14"/>
        <v>1.74</v>
      </c>
      <c r="S25" s="60">
        <f t="shared" si="14"/>
        <v>2.28</v>
      </c>
      <c r="T25" s="60">
        <f t="shared" si="14"/>
        <v>2.28</v>
      </c>
      <c r="U25" s="60">
        <f t="shared" si="14"/>
        <v>1.74</v>
      </c>
      <c r="V25" s="60">
        <f t="shared" si="14"/>
        <v>1.92</v>
      </c>
      <c r="W25" s="60">
        <f t="shared" si="14"/>
        <v>1.86</v>
      </c>
      <c r="X25" s="60">
        <f t="shared" si="14"/>
        <v>4.08</v>
      </c>
      <c r="Y25" s="60">
        <f t="shared" si="14"/>
        <v>3.18</v>
      </c>
      <c r="Z25" s="60">
        <f t="shared" si="14"/>
        <v>2.88</v>
      </c>
      <c r="AA25" s="60">
        <f t="shared" si="14"/>
        <v>5.28</v>
      </c>
      <c r="AB25" s="60">
        <f t="shared" si="14"/>
        <v>7.32</v>
      </c>
      <c r="AC25" s="60">
        <f t="shared" si="14"/>
        <v>8.04</v>
      </c>
      <c r="AD25" s="60">
        <f t="shared" si="14"/>
        <v>0</v>
      </c>
      <c r="AE25" s="60">
        <f t="shared" si="14"/>
        <v>0</v>
      </c>
      <c r="AF25" s="60">
        <f t="shared" si="14"/>
        <v>0</v>
      </c>
      <c r="AG25" s="60">
        <f t="shared" si="14"/>
        <v>0</v>
      </c>
      <c r="AH25" s="170">
        <f t="shared" si="1"/>
        <v>54.96</v>
      </c>
      <c r="AI25" s="28"/>
      <c r="AJ25" s="290"/>
      <c r="AK25" s="24"/>
      <c r="AL25" s="68"/>
      <c r="AM25" s="68"/>
      <c r="AN25" s="68"/>
      <c r="AO25" s="68"/>
      <c r="AP25" s="68"/>
      <c r="AQ25" s="68"/>
      <c r="AR25" s="68"/>
      <c r="AS25" s="68"/>
    </row>
    <row r="26" s="1" customFormat="1" ht="30" hidden="1" customHeight="1" outlineLevel="2" spans="1:47">
      <c r="A26" s="58"/>
      <c r="B26" s="64" t="s">
        <v>15</v>
      </c>
      <c r="C26" s="60">
        <f t="shared" ref="C26:AG26" si="15">C187</f>
        <v>0.0600000000000001</v>
      </c>
      <c r="D26" s="60">
        <f t="shared" si="15"/>
        <v>0</v>
      </c>
      <c r="E26" s="60">
        <f t="shared" si="15"/>
        <v>0</v>
      </c>
      <c r="F26" s="60">
        <f t="shared" si="15"/>
        <v>-0.0599999999999999</v>
      </c>
      <c r="G26" s="60">
        <f t="shared" si="15"/>
        <v>0</v>
      </c>
      <c r="H26" s="60">
        <f t="shared" si="15"/>
        <v>-0.0599999999999999</v>
      </c>
      <c r="I26" s="60">
        <f t="shared" si="15"/>
        <v>-0.0600000000000001</v>
      </c>
      <c r="J26" s="60">
        <f t="shared" si="15"/>
        <v>0</v>
      </c>
      <c r="K26" s="60">
        <f t="shared" si="15"/>
        <v>-0.48</v>
      </c>
      <c r="L26" s="60">
        <f t="shared" si="15"/>
        <v>-0.54</v>
      </c>
      <c r="M26" s="60">
        <f t="shared" si="15"/>
        <v>-0.54</v>
      </c>
      <c r="N26" s="60">
        <f t="shared" si="15"/>
        <v>0.0600000000000001</v>
      </c>
      <c r="O26" s="60">
        <f t="shared" si="15"/>
        <v>-0.0600000000000001</v>
      </c>
      <c r="P26" s="60">
        <f t="shared" si="15"/>
        <v>0.84</v>
      </c>
      <c r="Q26" s="60">
        <f t="shared" si="15"/>
        <v>-0.3</v>
      </c>
      <c r="R26" s="60">
        <f t="shared" si="15"/>
        <v>-0.42</v>
      </c>
      <c r="S26" s="60">
        <f t="shared" si="15"/>
        <v>0.24</v>
      </c>
      <c r="T26" s="60">
        <f t="shared" si="15"/>
        <v>0.48</v>
      </c>
      <c r="U26" s="60">
        <f t="shared" si="15"/>
        <v>-0.24</v>
      </c>
      <c r="V26" s="60">
        <f t="shared" si="15"/>
        <v>-0.42</v>
      </c>
      <c r="W26" s="60">
        <f t="shared" si="15"/>
        <v>-0.54</v>
      </c>
      <c r="X26" s="60">
        <f t="shared" si="15"/>
        <v>1.74</v>
      </c>
      <c r="Y26" s="60">
        <f t="shared" si="15"/>
        <v>-0.18</v>
      </c>
      <c r="Z26" s="60">
        <f t="shared" si="15"/>
        <v>-0.36</v>
      </c>
      <c r="AA26" s="60">
        <f t="shared" si="15"/>
        <v>2.1</v>
      </c>
      <c r="AB26" s="60">
        <f t="shared" si="15"/>
        <v>1.44</v>
      </c>
      <c r="AC26" s="60">
        <f t="shared" si="15"/>
        <v>0.220511999999999</v>
      </c>
      <c r="AD26" s="60">
        <f t="shared" si="15"/>
        <v>-9.0383</v>
      </c>
      <c r="AE26" s="60">
        <f t="shared" si="15"/>
        <v>-8.8521</v>
      </c>
      <c r="AF26" s="60">
        <f t="shared" si="15"/>
        <v>-8.5797</v>
      </c>
      <c r="AG26" s="60">
        <f t="shared" si="15"/>
        <v>-6.19975</v>
      </c>
      <c r="AH26" s="170">
        <f t="shared" si="1"/>
        <v>-29.749338</v>
      </c>
      <c r="AI26" s="28"/>
      <c r="AJ26" s="290"/>
      <c r="AK26" s="24"/>
      <c r="AL26" s="68"/>
      <c r="AM26" s="68"/>
      <c r="AN26" s="68"/>
      <c r="AO26" s="68"/>
      <c r="AP26" s="68"/>
      <c r="AQ26" s="68"/>
      <c r="AR26" s="68"/>
      <c r="AS26" s="68"/>
    </row>
    <row r="27" s="1" customFormat="1" ht="30" hidden="1" customHeight="1" outlineLevel="2" spans="1:47">
      <c r="A27" s="58" t="s">
        <v>18</v>
      </c>
      <c r="B27" s="59"/>
      <c r="C27" s="69" t="e">
        <f t="shared" ref="C27:AF27" si="16">C188</f>
        <v>#DIV/0!</v>
      </c>
      <c r="D27" s="69" t="e">
        <f t="shared" si="16"/>
        <v>#DIV/0!</v>
      </c>
      <c r="E27" s="69" t="e">
        <f t="shared" si="16"/>
        <v>#DIV/0!</v>
      </c>
      <c r="F27" s="69" t="e">
        <f t="shared" si="16"/>
        <v>#DIV/0!</v>
      </c>
      <c r="G27" s="69" t="e">
        <f t="shared" si="16"/>
        <v>#DIV/0!</v>
      </c>
      <c r="H27" s="69" t="e">
        <f t="shared" si="16"/>
        <v>#DIV/0!</v>
      </c>
      <c r="I27" s="69" t="e">
        <f t="shared" si="16"/>
        <v>#DIV/0!</v>
      </c>
      <c r="J27" s="69" t="e">
        <f t="shared" si="16"/>
        <v>#DIV/0!</v>
      </c>
      <c r="K27" s="69" t="e">
        <f t="shared" si="16"/>
        <v>#DIV/0!</v>
      </c>
      <c r="L27" s="69" t="e">
        <f t="shared" si="16"/>
        <v>#DIV/0!</v>
      </c>
      <c r="M27" s="69" t="e">
        <f t="shared" si="16"/>
        <v>#DIV/0!</v>
      </c>
      <c r="N27" s="69" t="e">
        <f t="shared" si="16"/>
        <v>#DIV/0!</v>
      </c>
      <c r="O27" s="69" t="e">
        <f t="shared" si="16"/>
        <v>#DIV/0!</v>
      </c>
      <c r="P27" s="69" t="e">
        <f t="shared" si="16"/>
        <v>#DIV/0!</v>
      </c>
      <c r="Q27" s="69" t="e">
        <f t="shared" si="16"/>
        <v>#DIV/0!</v>
      </c>
      <c r="R27" s="69" t="e">
        <f t="shared" si="16"/>
        <v>#DIV/0!</v>
      </c>
      <c r="S27" s="69" t="e">
        <f t="shared" si="16"/>
        <v>#DIV/0!</v>
      </c>
      <c r="T27" s="69" t="e">
        <f t="shared" si="16"/>
        <v>#DIV/0!</v>
      </c>
      <c r="U27" s="69" t="e">
        <f t="shared" si="16"/>
        <v>#DIV/0!</v>
      </c>
      <c r="V27" s="69" t="e">
        <f t="shared" si="16"/>
        <v>#DIV/0!</v>
      </c>
      <c r="W27" s="69" t="e">
        <f t="shared" si="16"/>
        <v>#DIV/0!</v>
      </c>
      <c r="X27" s="69" t="e">
        <f t="shared" si="16"/>
        <v>#DIV/0!</v>
      </c>
      <c r="Y27" s="69" t="e">
        <f t="shared" si="16"/>
        <v>#DIV/0!</v>
      </c>
      <c r="Z27" s="69" t="e">
        <f t="shared" si="16"/>
        <v>#DIV/0!</v>
      </c>
      <c r="AA27" s="69" t="e">
        <f t="shared" si="16"/>
        <v>#DIV/0!</v>
      </c>
      <c r="AB27" s="69" t="e">
        <f t="shared" si="16"/>
        <v>#DIV/0!</v>
      </c>
      <c r="AC27" s="69" t="e">
        <f t="shared" si="16"/>
        <v>#DIV/0!</v>
      </c>
      <c r="AD27" s="69" t="e">
        <f t="shared" si="16"/>
        <v>#DIV/0!</v>
      </c>
      <c r="AE27" s="69" t="e">
        <f t="shared" si="16"/>
        <v>#DIV/0!</v>
      </c>
      <c r="AF27" s="69" t="e">
        <f t="shared" si="16"/>
        <v>#DIV/0!</v>
      </c>
      <c r="AG27" s="69"/>
      <c r="AH27" s="366">
        <f>AH22/AH12</f>
        <v>0.00182906177531147</v>
      </c>
      <c r="AI27" s="28"/>
      <c r="AJ27" s="290"/>
      <c r="AK27" s="24"/>
    </row>
    <row r="28" s="1" customFormat="1" ht="30" hidden="1" customHeight="1" outlineLevel="2" spans="1:47">
      <c r="A28" s="58"/>
      <c r="B28" s="61"/>
      <c r="C28" s="69" t="e">
        <f t="shared" ref="C28:AG28" si="17">C189</f>
        <v>#DIV/0!</v>
      </c>
      <c r="D28" s="69" t="e">
        <f t="shared" si="17"/>
        <v>#DIV/0!</v>
      </c>
      <c r="E28" s="69" t="e">
        <f t="shared" si="17"/>
        <v>#DIV/0!</v>
      </c>
      <c r="F28" s="69" t="e">
        <f t="shared" si="17"/>
        <v>#DIV/0!</v>
      </c>
      <c r="G28" s="69" t="e">
        <f t="shared" si="17"/>
        <v>#DIV/0!</v>
      </c>
      <c r="H28" s="69" t="e">
        <f t="shared" si="17"/>
        <v>#DIV/0!</v>
      </c>
      <c r="I28" s="69" t="e">
        <f t="shared" si="17"/>
        <v>#DIV/0!</v>
      </c>
      <c r="J28" s="69" t="e">
        <f t="shared" si="17"/>
        <v>#DIV/0!</v>
      </c>
      <c r="K28" s="69" t="e">
        <f t="shared" si="17"/>
        <v>#DIV/0!</v>
      </c>
      <c r="L28" s="69" t="e">
        <f t="shared" si="17"/>
        <v>#DIV/0!</v>
      </c>
      <c r="M28" s="69" t="e">
        <f t="shared" si="17"/>
        <v>#DIV/0!</v>
      </c>
      <c r="N28" s="69" t="e">
        <f t="shared" si="17"/>
        <v>#DIV/0!</v>
      </c>
      <c r="O28" s="69" t="e">
        <f t="shared" si="17"/>
        <v>#DIV/0!</v>
      </c>
      <c r="P28" s="69" t="e">
        <f t="shared" si="17"/>
        <v>#DIV/0!</v>
      </c>
      <c r="Q28" s="69" t="e">
        <f t="shared" si="17"/>
        <v>#DIV/0!</v>
      </c>
      <c r="R28" s="69" t="e">
        <f t="shared" si="17"/>
        <v>#DIV/0!</v>
      </c>
      <c r="S28" s="69" t="e">
        <f t="shared" si="17"/>
        <v>#DIV/0!</v>
      </c>
      <c r="T28" s="69" t="e">
        <f t="shared" si="17"/>
        <v>#DIV/0!</v>
      </c>
      <c r="U28" s="69" t="e">
        <f t="shared" si="17"/>
        <v>#DIV/0!</v>
      </c>
      <c r="V28" s="69" t="e">
        <f t="shared" si="17"/>
        <v>#DIV/0!</v>
      </c>
      <c r="W28" s="69" t="e">
        <f t="shared" si="17"/>
        <v>#DIV/0!</v>
      </c>
      <c r="X28" s="69" t="e">
        <f t="shared" si="17"/>
        <v>#DIV/0!</v>
      </c>
      <c r="Y28" s="69" t="e">
        <f t="shared" si="17"/>
        <v>#DIV/0!</v>
      </c>
      <c r="Z28" s="69" t="e">
        <f t="shared" si="17"/>
        <v>#DIV/0!</v>
      </c>
      <c r="AA28" s="69" t="e">
        <f t="shared" si="17"/>
        <v>#DIV/0!</v>
      </c>
      <c r="AB28" s="69" t="e">
        <f t="shared" si="17"/>
        <v>#DIV/0!</v>
      </c>
      <c r="AC28" s="69" t="e">
        <f t="shared" si="17"/>
        <v>#DIV/0!</v>
      </c>
      <c r="AD28" s="69" t="e">
        <f t="shared" si="17"/>
        <v>#DIV/0!</v>
      </c>
      <c r="AE28" s="69" t="e">
        <f t="shared" si="17"/>
        <v>#DIV/0!</v>
      </c>
      <c r="AF28" s="69" t="e">
        <f t="shared" si="17"/>
        <v>#DIV/0!</v>
      </c>
      <c r="AG28" s="69" t="e">
        <f t="shared" si="17"/>
        <v>#DIV/0!</v>
      </c>
      <c r="AH28" s="366">
        <f>AH23/AH13</f>
        <v>0.00118668221272186</v>
      </c>
      <c r="AI28" s="28"/>
      <c r="AJ28" s="290"/>
      <c r="AK28" s="24"/>
    </row>
    <row r="29" s="1" customFormat="1" ht="30" hidden="1" customHeight="1" outlineLevel="2" spans="1:47">
      <c r="A29" s="58"/>
      <c r="B29" s="62" t="s">
        <v>275</v>
      </c>
      <c r="C29" s="69">
        <f t="shared" ref="C29:AH29" si="18">C190</f>
        <v>0</v>
      </c>
      <c r="D29" s="69">
        <f t="shared" si="18"/>
        <v>0</v>
      </c>
      <c r="E29" s="69">
        <f t="shared" si="18"/>
        <v>0</v>
      </c>
      <c r="F29" s="69">
        <f t="shared" si="18"/>
        <v>0</v>
      </c>
      <c r="G29" s="69">
        <f t="shared" si="18"/>
        <v>0</v>
      </c>
      <c r="H29" s="69">
        <f t="shared" si="18"/>
        <v>0</v>
      </c>
      <c r="I29" s="69">
        <f t="shared" si="18"/>
        <v>0</v>
      </c>
      <c r="J29" s="69">
        <f t="shared" si="18"/>
        <v>0</v>
      </c>
      <c r="K29" s="69">
        <f t="shared" si="18"/>
        <v>0</v>
      </c>
      <c r="L29" s="69">
        <f t="shared" si="18"/>
        <v>0</v>
      </c>
      <c r="M29" s="69">
        <f t="shared" si="18"/>
        <v>0</v>
      </c>
      <c r="N29" s="69">
        <f t="shared" si="18"/>
        <v>0</v>
      </c>
      <c r="O29" s="69">
        <f t="shared" si="18"/>
        <v>0</v>
      </c>
      <c r="P29" s="69">
        <f t="shared" si="18"/>
        <v>0</v>
      </c>
      <c r="Q29" s="69">
        <f t="shared" si="18"/>
        <v>0</v>
      </c>
      <c r="R29" s="69">
        <f t="shared" si="18"/>
        <v>0</v>
      </c>
      <c r="S29" s="69">
        <f t="shared" si="18"/>
        <v>0</v>
      </c>
      <c r="T29" s="69">
        <f t="shared" si="18"/>
        <v>0</v>
      </c>
      <c r="U29" s="69">
        <f t="shared" si="18"/>
        <v>0</v>
      </c>
      <c r="V29" s="69">
        <f t="shared" si="18"/>
        <v>0</v>
      </c>
      <c r="W29" s="69">
        <f t="shared" si="18"/>
        <v>0</v>
      </c>
      <c r="X29" s="69">
        <f t="shared" si="18"/>
        <v>0</v>
      </c>
      <c r="Y29" s="69">
        <f t="shared" si="18"/>
        <v>0</v>
      </c>
      <c r="Z29" s="69">
        <f t="shared" si="18"/>
        <v>0</v>
      </c>
      <c r="AA29" s="69">
        <f t="shared" si="18"/>
        <v>0</v>
      </c>
      <c r="AB29" s="69">
        <f t="shared" si="18"/>
        <v>0</v>
      </c>
      <c r="AC29" s="69">
        <f t="shared" si="18"/>
        <v>0</v>
      </c>
      <c r="AD29" s="69">
        <f t="shared" si="18"/>
        <v>0</v>
      </c>
      <c r="AE29" s="69">
        <f t="shared" si="18"/>
        <v>0</v>
      </c>
      <c r="AF29" s="69">
        <f t="shared" si="18"/>
        <v>0</v>
      </c>
      <c r="AG29" s="69">
        <f t="shared" si="18"/>
        <v>0</v>
      </c>
      <c r="AH29" s="366">
        <f t="shared" si="18"/>
        <v>0</v>
      </c>
      <c r="AI29" s="28"/>
      <c r="AJ29" s="290"/>
      <c r="AK29" s="24"/>
    </row>
    <row r="30" s="1" customFormat="1" ht="30" hidden="1" customHeight="1" outlineLevel="2" spans="1:47">
      <c r="A30" s="58"/>
      <c r="B30" s="63" t="s">
        <v>14</v>
      </c>
      <c r="C30" s="69" t="e">
        <f t="shared" ref="C30:AG30" si="19">C191</f>
        <v>#DIV/0!</v>
      </c>
      <c r="D30" s="69" t="e">
        <f t="shared" si="19"/>
        <v>#DIV/0!</v>
      </c>
      <c r="E30" s="69" t="e">
        <f t="shared" si="19"/>
        <v>#DIV/0!</v>
      </c>
      <c r="F30" s="69" t="e">
        <f t="shared" si="19"/>
        <v>#DIV/0!</v>
      </c>
      <c r="G30" s="69" t="e">
        <f t="shared" si="19"/>
        <v>#DIV/0!</v>
      </c>
      <c r="H30" s="69" t="e">
        <f t="shared" si="19"/>
        <v>#DIV/0!</v>
      </c>
      <c r="I30" s="69" t="e">
        <f t="shared" si="19"/>
        <v>#DIV/0!</v>
      </c>
      <c r="J30" s="69" t="e">
        <f t="shared" si="19"/>
        <v>#DIV/0!</v>
      </c>
      <c r="K30" s="69" t="e">
        <f t="shared" si="19"/>
        <v>#DIV/0!</v>
      </c>
      <c r="L30" s="69" t="e">
        <f t="shared" si="19"/>
        <v>#DIV/0!</v>
      </c>
      <c r="M30" s="69" t="e">
        <f t="shared" si="19"/>
        <v>#DIV/0!</v>
      </c>
      <c r="N30" s="69" t="e">
        <f t="shared" si="19"/>
        <v>#DIV/0!</v>
      </c>
      <c r="O30" s="69" t="e">
        <f t="shared" si="19"/>
        <v>#DIV/0!</v>
      </c>
      <c r="P30" s="69" t="e">
        <f t="shared" si="19"/>
        <v>#DIV/0!</v>
      </c>
      <c r="Q30" s="69" t="e">
        <f t="shared" si="19"/>
        <v>#DIV/0!</v>
      </c>
      <c r="R30" s="69" t="e">
        <f t="shared" si="19"/>
        <v>#DIV/0!</v>
      </c>
      <c r="S30" s="69" t="e">
        <f t="shared" si="19"/>
        <v>#DIV/0!</v>
      </c>
      <c r="T30" s="69" t="e">
        <f t="shared" si="19"/>
        <v>#DIV/0!</v>
      </c>
      <c r="U30" s="69" t="e">
        <f t="shared" si="19"/>
        <v>#DIV/0!</v>
      </c>
      <c r="V30" s="69" t="e">
        <f t="shared" si="19"/>
        <v>#DIV/0!</v>
      </c>
      <c r="W30" s="69" t="e">
        <f t="shared" si="19"/>
        <v>#DIV/0!</v>
      </c>
      <c r="X30" s="69" t="e">
        <f t="shared" si="19"/>
        <v>#DIV/0!</v>
      </c>
      <c r="Y30" s="69" t="e">
        <f t="shared" si="19"/>
        <v>#DIV/0!</v>
      </c>
      <c r="Z30" s="69" t="e">
        <f t="shared" si="19"/>
        <v>#DIV/0!</v>
      </c>
      <c r="AA30" s="69" t="e">
        <f t="shared" si="19"/>
        <v>#DIV/0!</v>
      </c>
      <c r="AB30" s="69" t="e">
        <f t="shared" si="19"/>
        <v>#DIV/0!</v>
      </c>
      <c r="AC30" s="69" t="e">
        <f t="shared" si="19"/>
        <v>#DIV/0!</v>
      </c>
      <c r="AD30" s="69" t="e">
        <f t="shared" si="19"/>
        <v>#DIV/0!</v>
      </c>
      <c r="AE30" s="69" t="e">
        <f t="shared" si="19"/>
        <v>#DIV/0!</v>
      </c>
      <c r="AF30" s="69" t="e">
        <f t="shared" si="19"/>
        <v>#DIV/0!</v>
      </c>
      <c r="AG30" s="69" t="e">
        <f t="shared" si="19"/>
        <v>#DIV/0!</v>
      </c>
      <c r="AH30" s="366" t="e">
        <f t="shared" ref="AH30:AH37" si="20">SUM(C30:AG30)</f>
        <v>#DIV/0!</v>
      </c>
      <c r="AI30" s="28"/>
      <c r="AJ30" s="290"/>
      <c r="AK30" s="24"/>
    </row>
    <row r="31" s="1" customFormat="1" ht="30" hidden="1" customHeight="1" outlineLevel="2" spans="1:47">
      <c r="A31" s="58"/>
      <c r="B31" s="64" t="s">
        <v>15</v>
      </c>
      <c r="C31" s="69" t="e">
        <f t="shared" ref="C31:AG31" si="21">C192</f>
        <v>#DIV/0!</v>
      </c>
      <c r="D31" s="69" t="e">
        <f t="shared" si="21"/>
        <v>#DIV/0!</v>
      </c>
      <c r="E31" s="69" t="e">
        <f t="shared" si="21"/>
        <v>#DIV/0!</v>
      </c>
      <c r="F31" s="69" t="e">
        <f t="shared" si="21"/>
        <v>#DIV/0!</v>
      </c>
      <c r="G31" s="69" t="e">
        <f t="shared" si="21"/>
        <v>#DIV/0!</v>
      </c>
      <c r="H31" s="69" t="e">
        <f t="shared" si="21"/>
        <v>#DIV/0!</v>
      </c>
      <c r="I31" s="69" t="e">
        <f t="shared" si="21"/>
        <v>#DIV/0!</v>
      </c>
      <c r="J31" s="69" t="e">
        <f t="shared" si="21"/>
        <v>#DIV/0!</v>
      </c>
      <c r="K31" s="69" t="e">
        <f t="shared" si="21"/>
        <v>#DIV/0!</v>
      </c>
      <c r="L31" s="69" t="e">
        <f t="shared" si="21"/>
        <v>#DIV/0!</v>
      </c>
      <c r="M31" s="69" t="e">
        <f t="shared" si="21"/>
        <v>#DIV/0!</v>
      </c>
      <c r="N31" s="69" t="e">
        <f t="shared" si="21"/>
        <v>#DIV/0!</v>
      </c>
      <c r="O31" s="69" t="e">
        <f t="shared" si="21"/>
        <v>#DIV/0!</v>
      </c>
      <c r="P31" s="69" t="e">
        <f t="shared" si="21"/>
        <v>#DIV/0!</v>
      </c>
      <c r="Q31" s="69" t="e">
        <f t="shared" si="21"/>
        <v>#DIV/0!</v>
      </c>
      <c r="R31" s="69" t="e">
        <f t="shared" si="21"/>
        <v>#DIV/0!</v>
      </c>
      <c r="S31" s="69" t="e">
        <f t="shared" si="21"/>
        <v>#DIV/0!</v>
      </c>
      <c r="T31" s="69" t="e">
        <f t="shared" si="21"/>
        <v>#DIV/0!</v>
      </c>
      <c r="U31" s="69" t="e">
        <f t="shared" si="21"/>
        <v>#DIV/0!</v>
      </c>
      <c r="V31" s="69" t="e">
        <f t="shared" si="21"/>
        <v>#DIV/0!</v>
      </c>
      <c r="W31" s="69" t="e">
        <f t="shared" si="21"/>
        <v>#DIV/0!</v>
      </c>
      <c r="X31" s="69" t="e">
        <f t="shared" si="21"/>
        <v>#DIV/0!</v>
      </c>
      <c r="Y31" s="69" t="e">
        <f t="shared" si="21"/>
        <v>#DIV/0!</v>
      </c>
      <c r="Z31" s="69" t="e">
        <f t="shared" si="21"/>
        <v>#DIV/0!</v>
      </c>
      <c r="AA31" s="69" t="e">
        <f t="shared" si="21"/>
        <v>#DIV/0!</v>
      </c>
      <c r="AB31" s="69" t="e">
        <f t="shared" si="21"/>
        <v>#DIV/0!</v>
      </c>
      <c r="AC31" s="69" t="e">
        <f t="shared" si="21"/>
        <v>#DIV/0!</v>
      </c>
      <c r="AD31" s="69" t="e">
        <f t="shared" si="21"/>
        <v>#DIV/0!</v>
      </c>
      <c r="AE31" s="69" t="e">
        <f t="shared" si="21"/>
        <v>#DIV/0!</v>
      </c>
      <c r="AF31" s="69" t="e">
        <f t="shared" si="21"/>
        <v>#DIV/0!</v>
      </c>
      <c r="AG31" s="69" t="e">
        <f t="shared" si="21"/>
        <v>#DIV/0!</v>
      </c>
      <c r="AH31" s="366" t="e">
        <f t="shared" si="20"/>
        <v>#DIV/0!</v>
      </c>
      <c r="AI31" s="28"/>
      <c r="AJ31" s="290"/>
      <c r="AK31" s="24"/>
    </row>
    <row r="32" s="1" customFormat="1" ht="30" hidden="1" customHeight="1" outlineLevel="2" spans="1:47">
      <c r="A32" s="58" t="s">
        <v>276</v>
      </c>
      <c r="B32" s="59"/>
      <c r="C32" s="60">
        <f t="shared" ref="C32:AG32" si="22">C193+C432</f>
        <v>0</v>
      </c>
      <c r="D32" s="60">
        <f t="shared" si="22"/>
        <v>0</v>
      </c>
      <c r="E32" s="60">
        <f t="shared" si="22"/>
        <v>0</v>
      </c>
      <c r="F32" s="60">
        <f t="shared" si="22"/>
        <v>0</v>
      </c>
      <c r="G32" s="60">
        <f t="shared" si="22"/>
        <v>0</v>
      </c>
      <c r="H32" s="60">
        <f t="shared" si="22"/>
        <v>0</v>
      </c>
      <c r="I32" s="60">
        <f t="shared" si="22"/>
        <v>0</v>
      </c>
      <c r="J32" s="60">
        <f t="shared" si="22"/>
        <v>0</v>
      </c>
      <c r="K32" s="60">
        <f t="shared" si="22"/>
        <v>0</v>
      </c>
      <c r="L32" s="60">
        <f t="shared" si="22"/>
        <v>0</v>
      </c>
      <c r="M32" s="60">
        <f t="shared" si="22"/>
        <v>0</v>
      </c>
      <c r="N32" s="60">
        <f t="shared" si="22"/>
        <v>0</v>
      </c>
      <c r="O32" s="60">
        <f t="shared" si="22"/>
        <v>0</v>
      </c>
      <c r="P32" s="60">
        <f t="shared" si="22"/>
        <v>0</v>
      </c>
      <c r="Q32" s="60">
        <f t="shared" si="22"/>
        <v>0</v>
      </c>
      <c r="R32" s="60">
        <f t="shared" si="22"/>
        <v>0</v>
      </c>
      <c r="S32" s="60">
        <f t="shared" si="22"/>
        <v>0</v>
      </c>
      <c r="T32" s="60">
        <f t="shared" si="22"/>
        <v>0</v>
      </c>
      <c r="U32" s="60">
        <f t="shared" si="22"/>
        <v>0</v>
      </c>
      <c r="V32" s="60">
        <f t="shared" si="22"/>
        <v>0</v>
      </c>
      <c r="W32" s="60">
        <f t="shared" si="22"/>
        <v>0</v>
      </c>
      <c r="X32" s="60">
        <f t="shared" si="22"/>
        <v>0</v>
      </c>
      <c r="Y32" s="60">
        <f t="shared" si="22"/>
        <v>0</v>
      </c>
      <c r="Z32" s="60">
        <f t="shared" si="22"/>
        <v>0</v>
      </c>
      <c r="AA32" s="60">
        <f t="shared" si="22"/>
        <v>0</v>
      </c>
      <c r="AB32" s="60">
        <f t="shared" si="22"/>
        <v>0</v>
      </c>
      <c r="AC32" s="60">
        <f t="shared" si="22"/>
        <v>0</v>
      </c>
      <c r="AD32" s="60">
        <f t="shared" si="22"/>
        <v>0</v>
      </c>
      <c r="AE32" s="60">
        <f t="shared" si="22"/>
        <v>0</v>
      </c>
      <c r="AF32" s="60">
        <f t="shared" si="22"/>
        <v>0</v>
      </c>
      <c r="AG32" s="60">
        <f t="shared" si="22"/>
        <v>0</v>
      </c>
      <c r="AH32" s="170">
        <f t="shared" si="20"/>
        <v>0</v>
      </c>
      <c r="AI32" s="28"/>
      <c r="AJ32" s="290"/>
      <c r="AK32" s="24"/>
    </row>
    <row r="33" s="1" customFormat="1" ht="30" hidden="1" customHeight="1" outlineLevel="2" spans="1:37">
      <c r="A33" s="58"/>
      <c r="B33" s="61"/>
      <c r="C33" s="60">
        <f t="shared" ref="C33:AG33" si="23">C194</f>
        <v>0</v>
      </c>
      <c r="D33" s="60">
        <f t="shared" si="23"/>
        <v>0</v>
      </c>
      <c r="E33" s="60">
        <f t="shared" si="23"/>
        <v>0</v>
      </c>
      <c r="F33" s="60">
        <f t="shared" si="23"/>
        <v>0</v>
      </c>
      <c r="G33" s="60">
        <f t="shared" si="23"/>
        <v>0</v>
      </c>
      <c r="H33" s="60">
        <f t="shared" si="23"/>
        <v>0</v>
      </c>
      <c r="I33" s="60">
        <f t="shared" si="23"/>
        <v>0</v>
      </c>
      <c r="J33" s="60">
        <f t="shared" si="23"/>
        <v>0</v>
      </c>
      <c r="K33" s="60">
        <f t="shared" si="23"/>
        <v>0</v>
      </c>
      <c r="L33" s="60">
        <f t="shared" si="23"/>
        <v>0</v>
      </c>
      <c r="M33" s="60">
        <f t="shared" si="23"/>
        <v>0</v>
      </c>
      <c r="N33" s="60">
        <f t="shared" si="23"/>
        <v>0</v>
      </c>
      <c r="O33" s="60">
        <f t="shared" si="23"/>
        <v>0</v>
      </c>
      <c r="P33" s="60">
        <f t="shared" si="23"/>
        <v>0</v>
      </c>
      <c r="Q33" s="60">
        <f t="shared" si="23"/>
        <v>0</v>
      </c>
      <c r="R33" s="60">
        <f t="shared" si="23"/>
        <v>0</v>
      </c>
      <c r="S33" s="60">
        <f t="shared" si="23"/>
        <v>0</v>
      </c>
      <c r="T33" s="60">
        <f t="shared" si="23"/>
        <v>0</v>
      </c>
      <c r="U33" s="60">
        <f t="shared" si="23"/>
        <v>0</v>
      </c>
      <c r="V33" s="60">
        <f t="shared" si="23"/>
        <v>0</v>
      </c>
      <c r="W33" s="60">
        <f t="shared" si="23"/>
        <v>0</v>
      </c>
      <c r="X33" s="60">
        <f t="shared" si="23"/>
        <v>0</v>
      </c>
      <c r="Y33" s="60">
        <f t="shared" si="23"/>
        <v>0</v>
      </c>
      <c r="Z33" s="60">
        <f t="shared" si="23"/>
        <v>0</v>
      </c>
      <c r="AA33" s="60">
        <f t="shared" si="23"/>
        <v>0</v>
      </c>
      <c r="AB33" s="60">
        <f t="shared" si="23"/>
        <v>0</v>
      </c>
      <c r="AC33" s="60">
        <f t="shared" si="23"/>
        <v>0</v>
      </c>
      <c r="AD33" s="60">
        <f t="shared" si="23"/>
        <v>0</v>
      </c>
      <c r="AE33" s="60">
        <f t="shared" si="23"/>
        <v>0</v>
      </c>
      <c r="AF33" s="60">
        <f t="shared" si="23"/>
        <v>0</v>
      </c>
      <c r="AG33" s="60">
        <f t="shared" si="23"/>
        <v>0</v>
      </c>
      <c r="AH33" s="170">
        <f t="shared" si="20"/>
        <v>0</v>
      </c>
      <c r="AI33" s="28"/>
      <c r="AJ33" s="290"/>
      <c r="AK33" s="24"/>
    </row>
    <row r="34" s="1" customFormat="1" ht="30" hidden="1" customHeight="1" outlineLevel="2" spans="1:37">
      <c r="A34" s="58"/>
      <c r="B34" s="62" t="s">
        <v>275</v>
      </c>
      <c r="C34" s="70">
        <f t="shared" ref="C34:AG34" si="24">C195</f>
        <v>0</v>
      </c>
      <c r="D34" s="70">
        <f t="shared" si="24"/>
        <v>0</v>
      </c>
      <c r="E34" s="70">
        <f t="shared" si="24"/>
        <v>0</v>
      </c>
      <c r="F34" s="70">
        <f t="shared" si="24"/>
        <v>0</v>
      </c>
      <c r="G34" s="70">
        <f t="shared" si="24"/>
        <v>0</v>
      </c>
      <c r="H34" s="70">
        <f t="shared" si="24"/>
        <v>0</v>
      </c>
      <c r="I34" s="70">
        <f t="shared" si="24"/>
        <v>0</v>
      </c>
      <c r="J34" s="70">
        <f t="shared" si="24"/>
        <v>0</v>
      </c>
      <c r="K34" s="70">
        <f t="shared" si="24"/>
        <v>0</v>
      </c>
      <c r="L34" s="70">
        <f t="shared" si="24"/>
        <v>0</v>
      </c>
      <c r="M34" s="70">
        <f t="shared" si="24"/>
        <v>0</v>
      </c>
      <c r="N34" s="70">
        <f t="shared" si="24"/>
        <v>0</v>
      </c>
      <c r="O34" s="70">
        <f t="shared" si="24"/>
        <v>0</v>
      </c>
      <c r="P34" s="70">
        <f t="shared" si="24"/>
        <v>0</v>
      </c>
      <c r="Q34" s="70">
        <f t="shared" si="24"/>
        <v>0</v>
      </c>
      <c r="R34" s="70">
        <f t="shared" si="24"/>
        <v>0</v>
      </c>
      <c r="S34" s="70">
        <f t="shared" si="24"/>
        <v>0</v>
      </c>
      <c r="T34" s="70">
        <f t="shared" si="24"/>
        <v>0</v>
      </c>
      <c r="U34" s="70">
        <f t="shared" si="24"/>
        <v>0</v>
      </c>
      <c r="V34" s="70">
        <f t="shared" si="24"/>
        <v>0</v>
      </c>
      <c r="W34" s="70">
        <f t="shared" si="24"/>
        <v>0</v>
      </c>
      <c r="X34" s="70">
        <f t="shared" si="24"/>
        <v>0</v>
      </c>
      <c r="Y34" s="70">
        <f t="shared" si="24"/>
        <v>0</v>
      </c>
      <c r="Z34" s="70">
        <f t="shared" si="24"/>
        <v>0</v>
      </c>
      <c r="AA34" s="70">
        <f t="shared" si="24"/>
        <v>0</v>
      </c>
      <c r="AB34" s="70">
        <f t="shared" si="24"/>
        <v>0</v>
      </c>
      <c r="AC34" s="70">
        <f t="shared" si="24"/>
        <v>0</v>
      </c>
      <c r="AD34" s="70">
        <f t="shared" si="24"/>
        <v>0</v>
      </c>
      <c r="AE34" s="70">
        <f t="shared" si="24"/>
        <v>0</v>
      </c>
      <c r="AF34" s="70">
        <f t="shared" si="24"/>
        <v>0</v>
      </c>
      <c r="AG34" s="70">
        <f t="shared" si="24"/>
        <v>0</v>
      </c>
      <c r="AH34" s="367">
        <f t="shared" si="20"/>
        <v>0</v>
      </c>
      <c r="AI34" s="28"/>
      <c r="AJ34" s="290"/>
      <c r="AK34" s="24"/>
    </row>
    <row r="35" s="1" customFormat="1" ht="30" hidden="1" customHeight="1" outlineLevel="2" spans="1:37">
      <c r="A35" s="58"/>
      <c r="B35" s="63" t="s">
        <v>14</v>
      </c>
      <c r="C35" s="71">
        <f t="shared" ref="C35:AG35" si="25">C33-C34</f>
        <v>0</v>
      </c>
      <c r="D35" s="71">
        <f t="shared" si="25"/>
        <v>0</v>
      </c>
      <c r="E35" s="71">
        <f t="shared" si="25"/>
        <v>0</v>
      </c>
      <c r="F35" s="71">
        <f t="shared" si="25"/>
        <v>0</v>
      </c>
      <c r="G35" s="71">
        <f t="shared" si="25"/>
        <v>0</v>
      </c>
      <c r="H35" s="71">
        <f t="shared" si="25"/>
        <v>0</v>
      </c>
      <c r="I35" s="71">
        <f t="shared" si="25"/>
        <v>0</v>
      </c>
      <c r="J35" s="71">
        <f t="shared" si="25"/>
        <v>0</v>
      </c>
      <c r="K35" s="71">
        <f t="shared" si="25"/>
        <v>0</v>
      </c>
      <c r="L35" s="71">
        <f t="shared" si="25"/>
        <v>0</v>
      </c>
      <c r="M35" s="71">
        <f t="shared" si="25"/>
        <v>0</v>
      </c>
      <c r="N35" s="71">
        <f t="shared" si="25"/>
        <v>0</v>
      </c>
      <c r="O35" s="71">
        <f t="shared" si="25"/>
        <v>0</v>
      </c>
      <c r="P35" s="71">
        <f t="shared" si="25"/>
        <v>0</v>
      </c>
      <c r="Q35" s="71">
        <f t="shared" si="25"/>
        <v>0</v>
      </c>
      <c r="R35" s="71">
        <f t="shared" si="25"/>
        <v>0</v>
      </c>
      <c r="S35" s="71">
        <f t="shared" si="25"/>
        <v>0</v>
      </c>
      <c r="T35" s="71">
        <f t="shared" si="25"/>
        <v>0</v>
      </c>
      <c r="U35" s="71">
        <f t="shared" si="25"/>
        <v>0</v>
      </c>
      <c r="V35" s="71">
        <f t="shared" si="25"/>
        <v>0</v>
      </c>
      <c r="W35" s="71">
        <f t="shared" si="25"/>
        <v>0</v>
      </c>
      <c r="X35" s="71">
        <f t="shared" si="25"/>
        <v>0</v>
      </c>
      <c r="Y35" s="71">
        <f t="shared" si="25"/>
        <v>0</v>
      </c>
      <c r="Z35" s="71">
        <f t="shared" si="25"/>
        <v>0</v>
      </c>
      <c r="AA35" s="71">
        <f t="shared" si="25"/>
        <v>0</v>
      </c>
      <c r="AB35" s="71">
        <f t="shared" si="25"/>
        <v>0</v>
      </c>
      <c r="AC35" s="71">
        <f t="shared" si="25"/>
        <v>0</v>
      </c>
      <c r="AD35" s="71">
        <f t="shared" si="25"/>
        <v>0</v>
      </c>
      <c r="AE35" s="71">
        <f t="shared" si="25"/>
        <v>0</v>
      </c>
      <c r="AF35" s="71">
        <f t="shared" si="25"/>
        <v>0</v>
      </c>
      <c r="AG35" s="71">
        <f t="shared" si="25"/>
        <v>0</v>
      </c>
      <c r="AH35" s="156">
        <f t="shared" si="20"/>
        <v>0</v>
      </c>
      <c r="AI35" s="28"/>
      <c r="AJ35" s="290"/>
      <c r="AK35" s="24"/>
    </row>
    <row r="36" s="1" customFormat="1" ht="30" hidden="1" customHeight="1" outlineLevel="2" spans="1:37">
      <c r="A36" s="58"/>
      <c r="B36" s="64" t="s">
        <v>15</v>
      </c>
      <c r="C36" s="60">
        <f t="shared" ref="C36:AG36" si="26">C33-C32</f>
        <v>0</v>
      </c>
      <c r="D36" s="60">
        <f t="shared" si="26"/>
        <v>0</v>
      </c>
      <c r="E36" s="60">
        <f t="shared" si="26"/>
        <v>0</v>
      </c>
      <c r="F36" s="60">
        <f t="shared" si="26"/>
        <v>0</v>
      </c>
      <c r="G36" s="60">
        <f t="shared" si="26"/>
        <v>0</v>
      </c>
      <c r="H36" s="60">
        <f t="shared" si="26"/>
        <v>0</v>
      </c>
      <c r="I36" s="60">
        <f t="shared" si="26"/>
        <v>0</v>
      </c>
      <c r="J36" s="60">
        <f t="shared" si="26"/>
        <v>0</v>
      </c>
      <c r="K36" s="60">
        <f t="shared" si="26"/>
        <v>0</v>
      </c>
      <c r="L36" s="60">
        <f t="shared" si="26"/>
        <v>0</v>
      </c>
      <c r="M36" s="60">
        <f t="shared" si="26"/>
        <v>0</v>
      </c>
      <c r="N36" s="60">
        <f t="shared" si="26"/>
        <v>0</v>
      </c>
      <c r="O36" s="60">
        <f t="shared" si="26"/>
        <v>0</v>
      </c>
      <c r="P36" s="60">
        <f t="shared" si="26"/>
        <v>0</v>
      </c>
      <c r="Q36" s="60">
        <f t="shared" si="26"/>
        <v>0</v>
      </c>
      <c r="R36" s="60">
        <f t="shared" si="26"/>
        <v>0</v>
      </c>
      <c r="S36" s="60">
        <f t="shared" si="26"/>
        <v>0</v>
      </c>
      <c r="T36" s="60">
        <f t="shared" si="26"/>
        <v>0</v>
      </c>
      <c r="U36" s="60">
        <f t="shared" si="26"/>
        <v>0</v>
      </c>
      <c r="V36" s="60">
        <f t="shared" si="26"/>
        <v>0</v>
      </c>
      <c r="W36" s="60">
        <f t="shared" si="26"/>
        <v>0</v>
      </c>
      <c r="X36" s="60">
        <f t="shared" si="26"/>
        <v>0</v>
      </c>
      <c r="Y36" s="60">
        <f t="shared" si="26"/>
        <v>0</v>
      </c>
      <c r="Z36" s="60">
        <f t="shared" si="26"/>
        <v>0</v>
      </c>
      <c r="AA36" s="60">
        <f t="shared" si="26"/>
        <v>0</v>
      </c>
      <c r="AB36" s="60">
        <f t="shared" si="26"/>
        <v>0</v>
      </c>
      <c r="AC36" s="60">
        <f t="shared" si="26"/>
        <v>0</v>
      </c>
      <c r="AD36" s="60">
        <f t="shared" si="26"/>
        <v>0</v>
      </c>
      <c r="AE36" s="60">
        <f t="shared" si="26"/>
        <v>0</v>
      </c>
      <c r="AF36" s="60">
        <f t="shared" si="26"/>
        <v>0</v>
      </c>
      <c r="AG36" s="60">
        <f t="shared" si="26"/>
        <v>0</v>
      </c>
      <c r="AH36" s="170">
        <f t="shared" si="20"/>
        <v>0</v>
      </c>
      <c r="AI36" s="28"/>
      <c r="AJ36" s="290"/>
      <c r="AK36" s="24"/>
    </row>
    <row r="37" s="1" customFormat="1" ht="30" hidden="1" customHeight="1" outlineLevel="2" spans="1:37">
      <c r="A37" s="58" t="s">
        <v>20</v>
      </c>
      <c r="B37" s="59"/>
      <c r="C37" s="60">
        <f t="shared" ref="C37:AG37" si="27">C459+C475</f>
        <v>0</v>
      </c>
      <c r="D37" s="60">
        <f t="shared" si="27"/>
        <v>0</v>
      </c>
      <c r="E37" s="60">
        <f t="shared" si="27"/>
        <v>0</v>
      </c>
      <c r="F37" s="60">
        <f t="shared" si="27"/>
        <v>0</v>
      </c>
      <c r="G37" s="60">
        <f t="shared" si="27"/>
        <v>0</v>
      </c>
      <c r="H37" s="60">
        <f t="shared" si="27"/>
        <v>0</v>
      </c>
      <c r="I37" s="60">
        <f t="shared" si="27"/>
        <v>0</v>
      </c>
      <c r="J37" s="60">
        <f t="shared" si="27"/>
        <v>0</v>
      </c>
      <c r="K37" s="60">
        <f t="shared" si="27"/>
        <v>0</v>
      </c>
      <c r="L37" s="60">
        <f t="shared" si="27"/>
        <v>0</v>
      </c>
      <c r="M37" s="60">
        <f t="shared" si="27"/>
        <v>0</v>
      </c>
      <c r="N37" s="60">
        <f t="shared" si="27"/>
        <v>0</v>
      </c>
      <c r="O37" s="60">
        <f t="shared" si="27"/>
        <v>0</v>
      </c>
      <c r="P37" s="60">
        <f t="shared" si="27"/>
        <v>0</v>
      </c>
      <c r="Q37" s="60">
        <f t="shared" si="27"/>
        <v>0</v>
      </c>
      <c r="R37" s="60">
        <f t="shared" si="27"/>
        <v>0</v>
      </c>
      <c r="S37" s="60">
        <f t="shared" si="27"/>
        <v>0</v>
      </c>
      <c r="T37" s="60">
        <f t="shared" si="27"/>
        <v>0</v>
      </c>
      <c r="U37" s="60">
        <f t="shared" si="27"/>
        <v>0</v>
      </c>
      <c r="V37" s="60">
        <f t="shared" si="27"/>
        <v>0</v>
      </c>
      <c r="W37" s="60">
        <f t="shared" si="27"/>
        <v>0</v>
      </c>
      <c r="X37" s="60">
        <f t="shared" si="27"/>
        <v>0</v>
      </c>
      <c r="Y37" s="60">
        <f t="shared" si="27"/>
        <v>0</v>
      </c>
      <c r="Z37" s="60">
        <f t="shared" si="27"/>
        <v>0</v>
      </c>
      <c r="AA37" s="60">
        <f t="shared" si="27"/>
        <v>0</v>
      </c>
      <c r="AB37" s="60">
        <f t="shared" si="27"/>
        <v>0</v>
      </c>
      <c r="AC37" s="60">
        <f t="shared" si="27"/>
        <v>0</v>
      </c>
      <c r="AD37" s="60">
        <f t="shared" si="27"/>
        <v>0</v>
      </c>
      <c r="AE37" s="60">
        <f t="shared" si="27"/>
        <v>0</v>
      </c>
      <c r="AF37" s="60">
        <f t="shared" si="27"/>
        <v>0</v>
      </c>
      <c r="AG37" s="60">
        <f t="shared" si="27"/>
        <v>0</v>
      </c>
      <c r="AH37" s="170">
        <f t="shared" si="20"/>
        <v>0</v>
      </c>
      <c r="AI37" s="28"/>
      <c r="AJ37" s="290"/>
      <c r="AK37" s="24"/>
    </row>
    <row r="38" s="1" customFormat="1" ht="30" hidden="1" customHeight="1" outlineLevel="2" spans="1:37">
      <c r="A38" s="58"/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170"/>
      <c r="AI38" s="28"/>
      <c r="AJ38" s="290"/>
      <c r="AK38" s="24"/>
    </row>
    <row r="39" s="1" customFormat="1" ht="30" hidden="1" customHeight="1" outlineLevel="2" spans="1:37">
      <c r="A39" s="58"/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170"/>
      <c r="AI39" s="28"/>
      <c r="AJ39" s="290"/>
      <c r="AK39" s="24"/>
    </row>
    <row r="40" s="1" customFormat="1" ht="30" hidden="1" customHeight="1" outlineLevel="2" spans="1:37">
      <c r="A40" s="58"/>
      <c r="B40" s="61"/>
      <c r="C40" s="60">
        <f t="shared" ref="C40:AG40" si="28">C460+C476</f>
        <v>0</v>
      </c>
      <c r="D40" s="60">
        <f t="shared" si="28"/>
        <v>0</v>
      </c>
      <c r="E40" s="60">
        <f t="shared" si="28"/>
        <v>0</v>
      </c>
      <c r="F40" s="60">
        <f t="shared" si="28"/>
        <v>0</v>
      </c>
      <c r="G40" s="60">
        <f t="shared" si="28"/>
        <v>0</v>
      </c>
      <c r="H40" s="60">
        <f t="shared" si="28"/>
        <v>0</v>
      </c>
      <c r="I40" s="60">
        <f t="shared" si="28"/>
        <v>0</v>
      </c>
      <c r="J40" s="60">
        <f t="shared" si="28"/>
        <v>0</v>
      </c>
      <c r="K40" s="60">
        <f t="shared" si="28"/>
        <v>0</v>
      </c>
      <c r="L40" s="60">
        <f t="shared" si="28"/>
        <v>0</v>
      </c>
      <c r="M40" s="60">
        <f t="shared" si="28"/>
        <v>0</v>
      </c>
      <c r="N40" s="60">
        <f t="shared" si="28"/>
        <v>0</v>
      </c>
      <c r="O40" s="60">
        <f t="shared" si="28"/>
        <v>0</v>
      </c>
      <c r="P40" s="60">
        <f t="shared" si="28"/>
        <v>0</v>
      </c>
      <c r="Q40" s="60">
        <f t="shared" si="28"/>
        <v>0</v>
      </c>
      <c r="R40" s="60">
        <f t="shared" si="28"/>
        <v>0</v>
      </c>
      <c r="S40" s="60">
        <f t="shared" si="28"/>
        <v>0</v>
      </c>
      <c r="T40" s="60">
        <f t="shared" si="28"/>
        <v>0</v>
      </c>
      <c r="U40" s="60">
        <f t="shared" si="28"/>
        <v>0</v>
      </c>
      <c r="V40" s="60">
        <f t="shared" si="28"/>
        <v>0</v>
      </c>
      <c r="W40" s="60">
        <f t="shared" si="28"/>
        <v>0</v>
      </c>
      <c r="X40" s="60">
        <f t="shared" si="28"/>
        <v>0</v>
      </c>
      <c r="Y40" s="60">
        <f t="shared" si="28"/>
        <v>0</v>
      </c>
      <c r="Z40" s="60">
        <f t="shared" si="28"/>
        <v>0</v>
      </c>
      <c r="AA40" s="60">
        <f t="shared" si="28"/>
        <v>0</v>
      </c>
      <c r="AB40" s="60">
        <f t="shared" si="28"/>
        <v>0</v>
      </c>
      <c r="AC40" s="60">
        <f t="shared" si="28"/>
        <v>0</v>
      </c>
      <c r="AD40" s="60">
        <f t="shared" si="28"/>
        <v>0</v>
      </c>
      <c r="AE40" s="60">
        <f t="shared" si="28"/>
        <v>0</v>
      </c>
      <c r="AF40" s="60">
        <f t="shared" si="28"/>
        <v>0</v>
      </c>
      <c r="AG40" s="60">
        <f t="shared" si="28"/>
        <v>0</v>
      </c>
      <c r="AH40" s="170">
        <f t="shared" ref="AH40:AH103" si="29">SUM(C40:AG40)</f>
        <v>0</v>
      </c>
      <c r="AI40" s="28"/>
      <c r="AJ40" s="290"/>
      <c r="AK40" s="24"/>
    </row>
    <row r="41" s="1" customFormat="1" ht="30" hidden="1" customHeight="1" outlineLevel="2" spans="1:37">
      <c r="A41" s="58"/>
      <c r="B41" s="64" t="s">
        <v>15</v>
      </c>
      <c r="C41" s="60">
        <f t="shared" ref="C41:AG41" si="30">C40-C37</f>
        <v>0</v>
      </c>
      <c r="D41" s="60">
        <f t="shared" si="30"/>
        <v>0</v>
      </c>
      <c r="E41" s="60">
        <f t="shared" si="30"/>
        <v>0</v>
      </c>
      <c r="F41" s="60">
        <f t="shared" si="30"/>
        <v>0</v>
      </c>
      <c r="G41" s="60">
        <f t="shared" si="30"/>
        <v>0</v>
      </c>
      <c r="H41" s="60">
        <f t="shared" si="30"/>
        <v>0</v>
      </c>
      <c r="I41" s="60">
        <f t="shared" si="30"/>
        <v>0</v>
      </c>
      <c r="J41" s="60">
        <f t="shared" si="30"/>
        <v>0</v>
      </c>
      <c r="K41" s="60">
        <f t="shared" si="30"/>
        <v>0</v>
      </c>
      <c r="L41" s="60">
        <f t="shared" si="30"/>
        <v>0</v>
      </c>
      <c r="M41" s="60">
        <f t="shared" si="30"/>
        <v>0</v>
      </c>
      <c r="N41" s="60">
        <f t="shared" si="30"/>
        <v>0</v>
      </c>
      <c r="O41" s="60">
        <f t="shared" si="30"/>
        <v>0</v>
      </c>
      <c r="P41" s="60">
        <f t="shared" si="30"/>
        <v>0</v>
      </c>
      <c r="Q41" s="60">
        <f t="shared" si="30"/>
        <v>0</v>
      </c>
      <c r="R41" s="60">
        <f t="shared" si="30"/>
        <v>0</v>
      </c>
      <c r="S41" s="60">
        <f t="shared" si="30"/>
        <v>0</v>
      </c>
      <c r="T41" s="60">
        <f t="shared" si="30"/>
        <v>0</v>
      </c>
      <c r="U41" s="60">
        <f t="shared" si="30"/>
        <v>0</v>
      </c>
      <c r="V41" s="60">
        <f t="shared" si="30"/>
        <v>0</v>
      </c>
      <c r="W41" s="60">
        <f t="shared" si="30"/>
        <v>0</v>
      </c>
      <c r="X41" s="60">
        <f t="shared" si="30"/>
        <v>0</v>
      </c>
      <c r="Y41" s="60">
        <f t="shared" si="30"/>
        <v>0</v>
      </c>
      <c r="Z41" s="60">
        <f t="shared" si="30"/>
        <v>0</v>
      </c>
      <c r="AA41" s="60">
        <f t="shared" si="30"/>
        <v>0</v>
      </c>
      <c r="AB41" s="60">
        <f t="shared" si="30"/>
        <v>0</v>
      </c>
      <c r="AC41" s="60">
        <f t="shared" si="30"/>
        <v>0</v>
      </c>
      <c r="AD41" s="60">
        <f t="shared" si="30"/>
        <v>0</v>
      </c>
      <c r="AE41" s="60">
        <f t="shared" si="30"/>
        <v>0</v>
      </c>
      <c r="AF41" s="60">
        <f t="shared" si="30"/>
        <v>0</v>
      </c>
      <c r="AG41" s="60">
        <f t="shared" si="30"/>
        <v>0</v>
      </c>
      <c r="AH41" s="170">
        <f t="shared" si="29"/>
        <v>0</v>
      </c>
      <c r="AI41" s="28"/>
      <c r="AJ41" s="290"/>
      <c r="AK41" s="24"/>
    </row>
    <row r="42" s="1" customFormat="1" ht="30" hidden="1" customHeight="1" outlineLevel="2" spans="1:37">
      <c r="A42" s="72" t="s">
        <v>21</v>
      </c>
      <c r="B42" s="59"/>
      <c r="C42" s="60">
        <f t="shared" ref="C42:AG42" si="31">C432</f>
        <v>0</v>
      </c>
      <c r="D42" s="60">
        <f t="shared" si="31"/>
        <v>0</v>
      </c>
      <c r="E42" s="60">
        <f t="shared" si="31"/>
        <v>0</v>
      </c>
      <c r="F42" s="60">
        <f t="shared" si="31"/>
        <v>0</v>
      </c>
      <c r="G42" s="60">
        <f t="shared" si="31"/>
        <v>0</v>
      </c>
      <c r="H42" s="60">
        <f t="shared" si="31"/>
        <v>0</v>
      </c>
      <c r="I42" s="60">
        <f t="shared" si="31"/>
        <v>0</v>
      </c>
      <c r="J42" s="60">
        <f t="shared" si="31"/>
        <v>0</v>
      </c>
      <c r="K42" s="60">
        <f t="shared" si="31"/>
        <v>0</v>
      </c>
      <c r="L42" s="60">
        <f t="shared" si="31"/>
        <v>0</v>
      </c>
      <c r="M42" s="60">
        <f t="shared" si="31"/>
        <v>0</v>
      </c>
      <c r="N42" s="60">
        <f t="shared" si="31"/>
        <v>0</v>
      </c>
      <c r="O42" s="60">
        <f t="shared" si="31"/>
        <v>0</v>
      </c>
      <c r="P42" s="60">
        <f t="shared" si="31"/>
        <v>0</v>
      </c>
      <c r="Q42" s="60">
        <f t="shared" si="31"/>
        <v>0</v>
      </c>
      <c r="R42" s="60">
        <f t="shared" si="31"/>
        <v>0</v>
      </c>
      <c r="S42" s="60">
        <f t="shared" si="31"/>
        <v>0</v>
      </c>
      <c r="T42" s="60">
        <f t="shared" si="31"/>
        <v>0</v>
      </c>
      <c r="U42" s="60">
        <f t="shared" si="31"/>
        <v>0</v>
      </c>
      <c r="V42" s="60">
        <f t="shared" si="31"/>
        <v>0</v>
      </c>
      <c r="W42" s="60">
        <f t="shared" si="31"/>
        <v>0</v>
      </c>
      <c r="X42" s="60">
        <f t="shared" si="31"/>
        <v>0</v>
      </c>
      <c r="Y42" s="60">
        <f t="shared" si="31"/>
        <v>0</v>
      </c>
      <c r="Z42" s="60">
        <f t="shared" si="31"/>
        <v>0</v>
      </c>
      <c r="AA42" s="60">
        <f t="shared" si="31"/>
        <v>0</v>
      </c>
      <c r="AB42" s="60">
        <f t="shared" si="31"/>
        <v>0</v>
      </c>
      <c r="AC42" s="60">
        <f t="shared" si="31"/>
        <v>0</v>
      </c>
      <c r="AD42" s="60">
        <f t="shared" si="31"/>
        <v>0</v>
      </c>
      <c r="AE42" s="60">
        <f t="shared" si="31"/>
        <v>0</v>
      </c>
      <c r="AF42" s="60">
        <f t="shared" si="31"/>
        <v>0</v>
      </c>
      <c r="AG42" s="60">
        <f t="shared" si="31"/>
        <v>0</v>
      </c>
      <c r="AH42" s="170">
        <f t="shared" si="29"/>
        <v>0</v>
      </c>
      <c r="AI42" s="28"/>
      <c r="AJ42" s="290"/>
      <c r="AK42" s="24"/>
    </row>
    <row r="43" s="1" customFormat="1" ht="30" hidden="1" customHeight="1" outlineLevel="2" spans="1:37">
      <c r="A43" s="72"/>
      <c r="B43" s="61"/>
      <c r="C43" s="60">
        <f t="shared" ref="C43:AG43" si="32">C433</f>
        <v>0</v>
      </c>
      <c r="D43" s="60">
        <f t="shared" si="32"/>
        <v>0</v>
      </c>
      <c r="E43" s="60">
        <f t="shared" si="32"/>
        <v>0</v>
      </c>
      <c r="F43" s="60">
        <f t="shared" si="32"/>
        <v>0</v>
      </c>
      <c r="G43" s="60">
        <f t="shared" si="32"/>
        <v>0</v>
      </c>
      <c r="H43" s="60">
        <f t="shared" si="32"/>
        <v>0</v>
      </c>
      <c r="I43" s="60">
        <f t="shared" si="32"/>
        <v>0</v>
      </c>
      <c r="J43" s="60">
        <f t="shared" si="32"/>
        <v>0</v>
      </c>
      <c r="K43" s="60">
        <f t="shared" si="32"/>
        <v>0</v>
      </c>
      <c r="L43" s="60">
        <f t="shared" si="32"/>
        <v>0</v>
      </c>
      <c r="M43" s="60">
        <f t="shared" si="32"/>
        <v>0</v>
      </c>
      <c r="N43" s="60">
        <f t="shared" si="32"/>
        <v>0</v>
      </c>
      <c r="O43" s="60">
        <f t="shared" si="32"/>
        <v>0</v>
      </c>
      <c r="P43" s="60">
        <f t="shared" si="32"/>
        <v>0</v>
      </c>
      <c r="Q43" s="60">
        <f t="shared" si="32"/>
        <v>0</v>
      </c>
      <c r="R43" s="60">
        <f t="shared" si="32"/>
        <v>0</v>
      </c>
      <c r="S43" s="60">
        <f t="shared" si="32"/>
        <v>0</v>
      </c>
      <c r="T43" s="60">
        <f t="shared" si="32"/>
        <v>0</v>
      </c>
      <c r="U43" s="60">
        <f t="shared" si="32"/>
        <v>0</v>
      </c>
      <c r="V43" s="60">
        <f t="shared" si="32"/>
        <v>0</v>
      </c>
      <c r="W43" s="60">
        <f t="shared" si="32"/>
        <v>0</v>
      </c>
      <c r="X43" s="60">
        <f t="shared" si="32"/>
        <v>0</v>
      </c>
      <c r="Y43" s="60">
        <f t="shared" si="32"/>
        <v>0</v>
      </c>
      <c r="Z43" s="60">
        <f t="shared" si="32"/>
        <v>0</v>
      </c>
      <c r="AA43" s="60">
        <f t="shared" si="32"/>
        <v>0</v>
      </c>
      <c r="AB43" s="60">
        <f t="shared" si="32"/>
        <v>0</v>
      </c>
      <c r="AC43" s="60">
        <f t="shared" si="32"/>
        <v>0</v>
      </c>
      <c r="AD43" s="60">
        <f t="shared" si="32"/>
        <v>0</v>
      </c>
      <c r="AE43" s="60">
        <f t="shared" si="32"/>
        <v>0</v>
      </c>
      <c r="AF43" s="60">
        <f t="shared" si="32"/>
        <v>0</v>
      </c>
      <c r="AG43" s="60">
        <f t="shared" si="32"/>
        <v>0</v>
      </c>
      <c r="AH43" s="170">
        <f t="shared" si="29"/>
        <v>0</v>
      </c>
      <c r="AI43" s="28"/>
      <c r="AJ43" s="290"/>
      <c r="AK43" s="24"/>
    </row>
    <row r="44" s="1" customFormat="1" ht="30" hidden="1" customHeight="1" outlineLevel="2" spans="1:37">
      <c r="A44" s="72"/>
      <c r="B44" s="63" t="s">
        <v>15</v>
      </c>
      <c r="C44" s="60">
        <f t="shared" ref="C44:AG44" si="33">C43-C42</f>
        <v>0</v>
      </c>
      <c r="D44" s="60">
        <f t="shared" si="33"/>
        <v>0</v>
      </c>
      <c r="E44" s="60">
        <f t="shared" si="33"/>
        <v>0</v>
      </c>
      <c r="F44" s="60">
        <f t="shared" si="33"/>
        <v>0</v>
      </c>
      <c r="G44" s="60">
        <f t="shared" si="33"/>
        <v>0</v>
      </c>
      <c r="H44" s="60">
        <f t="shared" si="33"/>
        <v>0</v>
      </c>
      <c r="I44" s="60">
        <f t="shared" si="33"/>
        <v>0</v>
      </c>
      <c r="J44" s="60">
        <f t="shared" si="33"/>
        <v>0</v>
      </c>
      <c r="K44" s="60">
        <f t="shared" si="33"/>
        <v>0</v>
      </c>
      <c r="L44" s="60">
        <f t="shared" si="33"/>
        <v>0</v>
      </c>
      <c r="M44" s="60">
        <f t="shared" si="33"/>
        <v>0</v>
      </c>
      <c r="N44" s="60">
        <f t="shared" si="33"/>
        <v>0</v>
      </c>
      <c r="O44" s="60">
        <f t="shared" si="33"/>
        <v>0</v>
      </c>
      <c r="P44" s="60">
        <f t="shared" si="33"/>
        <v>0</v>
      </c>
      <c r="Q44" s="60">
        <f t="shared" si="33"/>
        <v>0</v>
      </c>
      <c r="R44" s="60">
        <f t="shared" si="33"/>
        <v>0</v>
      </c>
      <c r="S44" s="60">
        <f t="shared" si="33"/>
        <v>0</v>
      </c>
      <c r="T44" s="60">
        <f t="shared" si="33"/>
        <v>0</v>
      </c>
      <c r="U44" s="60">
        <f t="shared" si="33"/>
        <v>0</v>
      </c>
      <c r="V44" s="60">
        <f t="shared" si="33"/>
        <v>0</v>
      </c>
      <c r="W44" s="60">
        <f t="shared" si="33"/>
        <v>0</v>
      </c>
      <c r="X44" s="60">
        <f t="shared" si="33"/>
        <v>0</v>
      </c>
      <c r="Y44" s="60">
        <f t="shared" si="33"/>
        <v>0</v>
      </c>
      <c r="Z44" s="60">
        <f t="shared" si="33"/>
        <v>0</v>
      </c>
      <c r="AA44" s="60">
        <f t="shared" si="33"/>
        <v>0</v>
      </c>
      <c r="AB44" s="60">
        <f t="shared" si="33"/>
        <v>0</v>
      </c>
      <c r="AC44" s="60">
        <f t="shared" si="33"/>
        <v>0</v>
      </c>
      <c r="AD44" s="60">
        <f t="shared" si="33"/>
        <v>0</v>
      </c>
      <c r="AE44" s="60">
        <f t="shared" si="33"/>
        <v>0</v>
      </c>
      <c r="AF44" s="60">
        <f t="shared" si="33"/>
        <v>0</v>
      </c>
      <c r="AG44" s="60">
        <f t="shared" si="33"/>
        <v>0</v>
      </c>
      <c r="AH44" s="170">
        <f t="shared" si="29"/>
        <v>0</v>
      </c>
      <c r="AI44" s="28"/>
      <c r="AJ44" s="290"/>
      <c r="AK44" s="24"/>
    </row>
    <row r="45" s="1" customFormat="1" ht="30" hidden="1" customHeight="1" outlineLevel="2" spans="1:37">
      <c r="A45" s="58" t="s">
        <v>23</v>
      </c>
      <c r="B45" s="73"/>
      <c r="C45" s="74">
        <f>C33*2.951694+C500+C501+C498</f>
        <v>0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367">
        <f t="shared" si="29"/>
        <v>0</v>
      </c>
      <c r="AI45" s="28"/>
      <c r="AJ45" s="290"/>
      <c r="AK45" s="24"/>
    </row>
    <row r="46" s="1" customFormat="1" ht="30" hidden="1" customHeight="1" outlineLevel="2" spans="1:37">
      <c r="A46" s="58"/>
      <c r="B46" s="61"/>
      <c r="C46" s="74">
        <f t="shared" ref="C46:AG46" si="34">C33*2.951694+C346+C469+C498+C485</f>
        <v>0</v>
      </c>
      <c r="D46" s="74">
        <f t="shared" si="34"/>
        <v>0</v>
      </c>
      <c r="E46" s="74">
        <f t="shared" si="34"/>
        <v>0</v>
      </c>
      <c r="F46" s="74">
        <f t="shared" si="34"/>
        <v>0</v>
      </c>
      <c r="G46" s="74">
        <f t="shared" si="34"/>
        <v>0</v>
      </c>
      <c r="H46" s="74">
        <f t="shared" si="34"/>
        <v>0</v>
      </c>
      <c r="I46" s="74">
        <f t="shared" si="34"/>
        <v>0</v>
      </c>
      <c r="J46" s="74">
        <f t="shared" si="34"/>
        <v>0</v>
      </c>
      <c r="K46" s="74">
        <f t="shared" si="34"/>
        <v>0</v>
      </c>
      <c r="L46" s="74">
        <f t="shared" si="34"/>
        <v>0</v>
      </c>
      <c r="M46" s="74">
        <f t="shared" si="34"/>
        <v>0</v>
      </c>
      <c r="N46" s="74">
        <f t="shared" si="34"/>
        <v>0</v>
      </c>
      <c r="O46" s="74">
        <f t="shared" si="34"/>
        <v>0</v>
      </c>
      <c r="P46" s="74">
        <f t="shared" si="34"/>
        <v>0</v>
      </c>
      <c r="Q46" s="74">
        <f t="shared" si="34"/>
        <v>0</v>
      </c>
      <c r="R46" s="74">
        <f t="shared" si="34"/>
        <v>0</v>
      </c>
      <c r="S46" s="74">
        <f t="shared" si="34"/>
        <v>0</v>
      </c>
      <c r="T46" s="74">
        <f t="shared" si="34"/>
        <v>0</v>
      </c>
      <c r="U46" s="74">
        <f t="shared" si="34"/>
        <v>0</v>
      </c>
      <c r="V46" s="74">
        <f t="shared" si="34"/>
        <v>0</v>
      </c>
      <c r="W46" s="74">
        <f t="shared" si="34"/>
        <v>0</v>
      </c>
      <c r="X46" s="74">
        <f t="shared" si="34"/>
        <v>0</v>
      </c>
      <c r="Y46" s="74">
        <f t="shared" si="34"/>
        <v>0</v>
      </c>
      <c r="Z46" s="74">
        <f t="shared" si="34"/>
        <v>0</v>
      </c>
      <c r="AA46" s="74">
        <f t="shared" si="34"/>
        <v>2240</v>
      </c>
      <c r="AB46" s="74">
        <f t="shared" si="34"/>
        <v>6409</v>
      </c>
      <c r="AC46" s="74">
        <f t="shared" si="34"/>
        <v>6561</v>
      </c>
      <c r="AD46" s="74">
        <f t="shared" si="34"/>
        <v>0</v>
      </c>
      <c r="AE46" s="74">
        <f t="shared" si="34"/>
        <v>0</v>
      </c>
      <c r="AF46" s="74">
        <f t="shared" si="34"/>
        <v>0</v>
      </c>
      <c r="AG46" s="74">
        <f t="shared" si="34"/>
        <v>0</v>
      </c>
      <c r="AH46" s="367">
        <f t="shared" si="29"/>
        <v>15210</v>
      </c>
      <c r="AI46" s="28"/>
      <c r="AJ46" s="290"/>
      <c r="AK46" s="24"/>
    </row>
    <row r="47" s="1" customFormat="1" ht="30" hidden="1" customHeight="1" outlineLevel="2" spans="1:37">
      <c r="A47" s="58"/>
      <c r="B47" s="75" t="s">
        <v>275</v>
      </c>
      <c r="C47" s="74">
        <f t="shared" ref="C47:AG47" si="35">C200+C347+C436</f>
        <v>0</v>
      </c>
      <c r="D47" s="74">
        <f t="shared" si="35"/>
        <v>0</v>
      </c>
      <c r="E47" s="74">
        <f t="shared" si="35"/>
        <v>0</v>
      </c>
      <c r="F47" s="74">
        <f t="shared" si="35"/>
        <v>0</v>
      </c>
      <c r="G47" s="74">
        <f t="shared" si="35"/>
        <v>0</v>
      </c>
      <c r="H47" s="74">
        <f t="shared" si="35"/>
        <v>0</v>
      </c>
      <c r="I47" s="74">
        <f t="shared" si="35"/>
        <v>0</v>
      </c>
      <c r="J47" s="74">
        <f t="shared" si="35"/>
        <v>0</v>
      </c>
      <c r="K47" s="74">
        <f t="shared" si="35"/>
        <v>0</v>
      </c>
      <c r="L47" s="74">
        <f t="shared" si="35"/>
        <v>0</v>
      </c>
      <c r="M47" s="74">
        <f t="shared" si="35"/>
        <v>0</v>
      </c>
      <c r="N47" s="74">
        <f t="shared" si="35"/>
        <v>0</v>
      </c>
      <c r="O47" s="74">
        <f t="shared" si="35"/>
        <v>0</v>
      </c>
      <c r="P47" s="74">
        <f t="shared" si="35"/>
        <v>0</v>
      </c>
      <c r="Q47" s="74">
        <f t="shared" si="35"/>
        <v>0</v>
      </c>
      <c r="R47" s="74">
        <f t="shared" si="35"/>
        <v>0</v>
      </c>
      <c r="S47" s="74">
        <f t="shared" si="35"/>
        <v>0</v>
      </c>
      <c r="T47" s="74">
        <f t="shared" si="35"/>
        <v>0</v>
      </c>
      <c r="U47" s="74">
        <f t="shared" si="35"/>
        <v>0</v>
      </c>
      <c r="V47" s="74">
        <f t="shared" si="35"/>
        <v>0</v>
      </c>
      <c r="W47" s="74">
        <f t="shared" si="35"/>
        <v>0</v>
      </c>
      <c r="X47" s="74">
        <f t="shared" si="35"/>
        <v>0</v>
      </c>
      <c r="Y47" s="74">
        <f t="shared" si="35"/>
        <v>0</v>
      </c>
      <c r="Z47" s="74">
        <f t="shared" si="35"/>
        <v>0</v>
      </c>
      <c r="AA47" s="74">
        <f t="shared" si="35"/>
        <v>3000</v>
      </c>
      <c r="AB47" s="74">
        <f t="shared" si="35"/>
        <v>6000</v>
      </c>
      <c r="AC47" s="74">
        <f t="shared" si="35"/>
        <v>5200</v>
      </c>
      <c r="AD47" s="74">
        <f t="shared" si="35"/>
        <v>5000</v>
      </c>
      <c r="AE47" s="74">
        <f t="shared" si="35"/>
        <v>5000</v>
      </c>
      <c r="AF47" s="74">
        <f t="shared" si="35"/>
        <v>5000</v>
      </c>
      <c r="AG47" s="74">
        <f t="shared" si="35"/>
        <v>5000</v>
      </c>
      <c r="AH47" s="367">
        <f t="shared" si="29"/>
        <v>34200</v>
      </c>
      <c r="AI47" s="28"/>
      <c r="AJ47" s="290"/>
      <c r="AK47" s="24"/>
    </row>
    <row r="48" s="1" customFormat="1" ht="30" hidden="1" customHeight="1" outlineLevel="2" spans="1:37">
      <c r="A48" s="58"/>
      <c r="B48" s="63" t="s">
        <v>14</v>
      </c>
      <c r="C48" s="71">
        <f t="shared" ref="C48:AG48" si="36">C46-C47</f>
        <v>0</v>
      </c>
      <c r="D48" s="71">
        <f t="shared" si="36"/>
        <v>0</v>
      </c>
      <c r="E48" s="71">
        <f t="shared" si="36"/>
        <v>0</v>
      </c>
      <c r="F48" s="71">
        <f t="shared" si="36"/>
        <v>0</v>
      </c>
      <c r="G48" s="71">
        <f t="shared" si="36"/>
        <v>0</v>
      </c>
      <c r="H48" s="71">
        <f t="shared" si="36"/>
        <v>0</v>
      </c>
      <c r="I48" s="71">
        <f t="shared" si="36"/>
        <v>0</v>
      </c>
      <c r="J48" s="71">
        <f t="shared" si="36"/>
        <v>0</v>
      </c>
      <c r="K48" s="71">
        <f t="shared" si="36"/>
        <v>0</v>
      </c>
      <c r="L48" s="71">
        <f t="shared" si="36"/>
        <v>0</v>
      </c>
      <c r="M48" s="71">
        <f t="shared" si="36"/>
        <v>0</v>
      </c>
      <c r="N48" s="71">
        <f t="shared" si="36"/>
        <v>0</v>
      </c>
      <c r="O48" s="71">
        <f t="shared" si="36"/>
        <v>0</v>
      </c>
      <c r="P48" s="71">
        <f t="shared" si="36"/>
        <v>0</v>
      </c>
      <c r="Q48" s="71">
        <f t="shared" si="36"/>
        <v>0</v>
      </c>
      <c r="R48" s="71">
        <f t="shared" si="36"/>
        <v>0</v>
      </c>
      <c r="S48" s="71">
        <f t="shared" si="36"/>
        <v>0</v>
      </c>
      <c r="T48" s="71">
        <f t="shared" si="36"/>
        <v>0</v>
      </c>
      <c r="U48" s="71">
        <f t="shared" si="36"/>
        <v>0</v>
      </c>
      <c r="V48" s="71">
        <f t="shared" si="36"/>
        <v>0</v>
      </c>
      <c r="W48" s="71">
        <f t="shared" si="36"/>
        <v>0</v>
      </c>
      <c r="X48" s="71">
        <f t="shared" si="36"/>
        <v>0</v>
      </c>
      <c r="Y48" s="71">
        <f t="shared" si="36"/>
        <v>0</v>
      </c>
      <c r="Z48" s="71">
        <f t="shared" si="36"/>
        <v>0</v>
      </c>
      <c r="AA48" s="71">
        <f t="shared" si="36"/>
        <v>-760</v>
      </c>
      <c r="AB48" s="71">
        <f t="shared" si="36"/>
        <v>409</v>
      </c>
      <c r="AC48" s="71">
        <f t="shared" si="36"/>
        <v>1361</v>
      </c>
      <c r="AD48" s="71">
        <f t="shared" si="36"/>
        <v>-5000</v>
      </c>
      <c r="AE48" s="71">
        <f t="shared" si="36"/>
        <v>-5000</v>
      </c>
      <c r="AF48" s="71">
        <f t="shared" si="36"/>
        <v>-5000</v>
      </c>
      <c r="AG48" s="71">
        <f t="shared" si="36"/>
        <v>-5000</v>
      </c>
      <c r="AH48" s="156">
        <f t="shared" si="29"/>
        <v>-18990</v>
      </c>
      <c r="AI48" s="28"/>
      <c r="AJ48" s="290"/>
      <c r="AK48" s="24"/>
    </row>
    <row r="49" s="1" customFormat="1" ht="30" hidden="1" customHeight="1" outlineLevel="2" spans="1:37">
      <c r="A49" s="58"/>
      <c r="B49" s="64" t="s">
        <v>15</v>
      </c>
      <c r="C49" s="71">
        <f t="shared" ref="C49:AG49" si="37">C46-C45</f>
        <v>0</v>
      </c>
      <c r="D49" s="71">
        <f t="shared" si="37"/>
        <v>0</v>
      </c>
      <c r="E49" s="71">
        <f t="shared" si="37"/>
        <v>0</v>
      </c>
      <c r="F49" s="71">
        <f t="shared" si="37"/>
        <v>0</v>
      </c>
      <c r="G49" s="71">
        <f t="shared" si="37"/>
        <v>0</v>
      </c>
      <c r="H49" s="71">
        <f t="shared" si="37"/>
        <v>0</v>
      </c>
      <c r="I49" s="71">
        <f t="shared" si="37"/>
        <v>0</v>
      </c>
      <c r="J49" s="71">
        <f t="shared" si="37"/>
        <v>0</v>
      </c>
      <c r="K49" s="71">
        <f t="shared" si="37"/>
        <v>0</v>
      </c>
      <c r="L49" s="71">
        <f t="shared" si="37"/>
        <v>0</v>
      </c>
      <c r="M49" s="71">
        <f t="shared" si="37"/>
        <v>0</v>
      </c>
      <c r="N49" s="71">
        <f t="shared" si="37"/>
        <v>0</v>
      </c>
      <c r="O49" s="71">
        <f t="shared" si="37"/>
        <v>0</v>
      </c>
      <c r="P49" s="71">
        <f t="shared" si="37"/>
        <v>0</v>
      </c>
      <c r="Q49" s="71">
        <f t="shared" si="37"/>
        <v>0</v>
      </c>
      <c r="R49" s="71">
        <f t="shared" si="37"/>
        <v>0</v>
      </c>
      <c r="S49" s="71">
        <f t="shared" si="37"/>
        <v>0</v>
      </c>
      <c r="T49" s="71">
        <f t="shared" si="37"/>
        <v>0</v>
      </c>
      <c r="U49" s="71">
        <f t="shared" si="37"/>
        <v>0</v>
      </c>
      <c r="V49" s="71">
        <f t="shared" si="37"/>
        <v>0</v>
      </c>
      <c r="W49" s="71">
        <f t="shared" si="37"/>
        <v>0</v>
      </c>
      <c r="X49" s="71">
        <f t="shared" si="37"/>
        <v>0</v>
      </c>
      <c r="Y49" s="71">
        <f t="shared" si="37"/>
        <v>0</v>
      </c>
      <c r="Z49" s="71">
        <f t="shared" si="37"/>
        <v>0</v>
      </c>
      <c r="AA49" s="71">
        <f t="shared" si="37"/>
        <v>2240</v>
      </c>
      <c r="AB49" s="71">
        <f t="shared" si="37"/>
        <v>6409</v>
      </c>
      <c r="AC49" s="71">
        <f t="shared" si="37"/>
        <v>6561</v>
      </c>
      <c r="AD49" s="71">
        <f t="shared" si="37"/>
        <v>0</v>
      </c>
      <c r="AE49" s="71">
        <f t="shared" si="37"/>
        <v>0</v>
      </c>
      <c r="AF49" s="71">
        <f t="shared" si="37"/>
        <v>0</v>
      </c>
      <c r="AG49" s="71">
        <f t="shared" si="37"/>
        <v>0</v>
      </c>
      <c r="AH49" s="156">
        <f t="shared" si="29"/>
        <v>15210</v>
      </c>
      <c r="AI49" s="28"/>
      <c r="AJ49" s="290"/>
      <c r="AK49" s="76"/>
    </row>
    <row r="50" s="1" customFormat="1" ht="30" hidden="1" customHeight="1" outlineLevel="2" spans="1:37">
      <c r="A50" s="58" t="s">
        <v>24</v>
      </c>
      <c r="B50" s="59"/>
      <c r="C50" s="74">
        <f t="shared" ref="C50:AG50" si="38">C203</f>
        <v>0</v>
      </c>
      <c r="D50" s="74">
        <f t="shared" si="38"/>
        <v>0</v>
      </c>
      <c r="E50" s="74">
        <f t="shared" si="38"/>
        <v>0</v>
      </c>
      <c r="F50" s="74">
        <f t="shared" si="38"/>
        <v>0</v>
      </c>
      <c r="G50" s="74">
        <f t="shared" si="38"/>
        <v>0</v>
      </c>
      <c r="H50" s="74">
        <f t="shared" si="38"/>
        <v>0</v>
      </c>
      <c r="I50" s="74">
        <f t="shared" si="38"/>
        <v>0</v>
      </c>
      <c r="J50" s="74">
        <f t="shared" si="38"/>
        <v>0</v>
      </c>
      <c r="K50" s="74">
        <f t="shared" si="38"/>
        <v>0</v>
      </c>
      <c r="L50" s="74">
        <f t="shared" si="38"/>
        <v>0</v>
      </c>
      <c r="M50" s="74">
        <f t="shared" si="38"/>
        <v>0</v>
      </c>
      <c r="N50" s="74">
        <f t="shared" si="38"/>
        <v>0</v>
      </c>
      <c r="O50" s="74">
        <f t="shared" si="38"/>
        <v>0</v>
      </c>
      <c r="P50" s="74">
        <f t="shared" si="38"/>
        <v>0</v>
      </c>
      <c r="Q50" s="74">
        <f t="shared" si="38"/>
        <v>0</v>
      </c>
      <c r="R50" s="74">
        <f t="shared" si="38"/>
        <v>0</v>
      </c>
      <c r="S50" s="74">
        <f t="shared" si="38"/>
        <v>0</v>
      </c>
      <c r="T50" s="74">
        <f t="shared" si="38"/>
        <v>0</v>
      </c>
      <c r="U50" s="74">
        <f t="shared" si="38"/>
        <v>0</v>
      </c>
      <c r="V50" s="74">
        <f t="shared" si="38"/>
        <v>0</v>
      </c>
      <c r="W50" s="74">
        <f t="shared" si="38"/>
        <v>0</v>
      </c>
      <c r="X50" s="74">
        <f t="shared" si="38"/>
        <v>0</v>
      </c>
      <c r="Y50" s="74">
        <f t="shared" si="38"/>
        <v>0</v>
      </c>
      <c r="Z50" s="74">
        <f t="shared" si="38"/>
        <v>0</v>
      </c>
      <c r="AA50" s="74">
        <f t="shared" si="38"/>
        <v>0</v>
      </c>
      <c r="AB50" s="74">
        <f t="shared" si="38"/>
        <v>0</v>
      </c>
      <c r="AC50" s="74">
        <f t="shared" si="38"/>
        <v>0</v>
      </c>
      <c r="AD50" s="74">
        <f t="shared" si="38"/>
        <v>0</v>
      </c>
      <c r="AE50" s="74">
        <f t="shared" si="38"/>
        <v>0</v>
      </c>
      <c r="AF50" s="74">
        <f t="shared" si="38"/>
        <v>0</v>
      </c>
      <c r="AG50" s="74">
        <f t="shared" si="38"/>
        <v>236</v>
      </c>
      <c r="AH50" s="367">
        <f t="shared" si="29"/>
        <v>236</v>
      </c>
      <c r="AI50" s="28"/>
      <c r="AJ50" s="290"/>
      <c r="AK50" s="24"/>
    </row>
    <row r="51" s="1" customFormat="1" ht="30" hidden="1" customHeight="1" outlineLevel="2" spans="1:37">
      <c r="A51" s="58"/>
      <c r="B51" s="61"/>
      <c r="C51" s="77">
        <f t="shared" ref="C51:AG51" si="39">C204</f>
        <v>0</v>
      </c>
      <c r="D51" s="77">
        <f t="shared" si="39"/>
        <v>0</v>
      </c>
      <c r="E51" s="77">
        <f t="shared" si="39"/>
        <v>0</v>
      </c>
      <c r="F51" s="77">
        <f t="shared" si="39"/>
        <v>0</v>
      </c>
      <c r="G51" s="77">
        <f t="shared" si="39"/>
        <v>0</v>
      </c>
      <c r="H51" s="77">
        <f t="shared" si="39"/>
        <v>0</v>
      </c>
      <c r="I51" s="77">
        <f t="shared" si="39"/>
        <v>0</v>
      </c>
      <c r="J51" s="77">
        <f t="shared" si="39"/>
        <v>0</v>
      </c>
      <c r="K51" s="77">
        <f t="shared" si="39"/>
        <v>0</v>
      </c>
      <c r="L51" s="77">
        <f t="shared" si="39"/>
        <v>0</v>
      </c>
      <c r="M51" s="77">
        <f t="shared" si="39"/>
        <v>0</v>
      </c>
      <c r="N51" s="77">
        <f t="shared" si="39"/>
        <v>0</v>
      </c>
      <c r="O51" s="77">
        <f t="shared" si="39"/>
        <v>0</v>
      </c>
      <c r="P51" s="77">
        <f t="shared" si="39"/>
        <v>0</v>
      </c>
      <c r="Q51" s="77">
        <f t="shared" si="39"/>
        <v>0</v>
      </c>
      <c r="R51" s="77">
        <f t="shared" si="39"/>
        <v>0</v>
      </c>
      <c r="S51" s="77">
        <f t="shared" si="39"/>
        <v>0</v>
      </c>
      <c r="T51" s="77">
        <f t="shared" si="39"/>
        <v>0</v>
      </c>
      <c r="U51" s="77">
        <f t="shared" si="39"/>
        <v>0</v>
      </c>
      <c r="V51" s="77">
        <f t="shared" si="39"/>
        <v>0</v>
      </c>
      <c r="W51" s="77">
        <f t="shared" si="39"/>
        <v>0</v>
      </c>
      <c r="X51" s="77">
        <f t="shared" si="39"/>
        <v>0</v>
      </c>
      <c r="Y51" s="77">
        <f t="shared" si="39"/>
        <v>0</v>
      </c>
      <c r="Z51" s="77">
        <f t="shared" si="39"/>
        <v>0</v>
      </c>
      <c r="AA51" s="77">
        <f t="shared" si="39"/>
        <v>0</v>
      </c>
      <c r="AB51" s="77">
        <f t="shared" si="39"/>
        <v>0</v>
      </c>
      <c r="AC51" s="77">
        <f t="shared" si="39"/>
        <v>0</v>
      </c>
      <c r="AD51" s="77">
        <f t="shared" si="39"/>
        <v>0</v>
      </c>
      <c r="AE51" s="77">
        <f t="shared" si="39"/>
        <v>0</v>
      </c>
      <c r="AF51" s="77">
        <f t="shared" si="39"/>
        <v>0</v>
      </c>
      <c r="AG51" s="77">
        <f t="shared" si="39"/>
        <v>0</v>
      </c>
      <c r="AH51" s="367">
        <f t="shared" si="29"/>
        <v>0</v>
      </c>
      <c r="AI51" s="28"/>
      <c r="AJ51" s="290"/>
      <c r="AK51" s="24"/>
    </row>
    <row r="52" s="1" customFormat="1" ht="30" hidden="1" customHeight="1" outlineLevel="2" spans="1:37">
      <c r="A52" s="58"/>
      <c r="B52" s="75" t="s">
        <v>275</v>
      </c>
      <c r="C52" s="77">
        <f t="shared" ref="C52:AG52" si="40">C205</f>
        <v>0</v>
      </c>
      <c r="D52" s="77">
        <f t="shared" si="40"/>
        <v>0</v>
      </c>
      <c r="E52" s="77">
        <f t="shared" si="40"/>
        <v>0</v>
      </c>
      <c r="F52" s="77">
        <f t="shared" si="40"/>
        <v>0</v>
      </c>
      <c r="G52" s="77">
        <f t="shared" si="40"/>
        <v>0</v>
      </c>
      <c r="H52" s="77">
        <f t="shared" si="40"/>
        <v>0</v>
      </c>
      <c r="I52" s="77">
        <f t="shared" si="40"/>
        <v>0</v>
      </c>
      <c r="J52" s="77">
        <f t="shared" si="40"/>
        <v>0</v>
      </c>
      <c r="K52" s="77">
        <f t="shared" si="40"/>
        <v>0</v>
      </c>
      <c r="L52" s="77">
        <f t="shared" si="40"/>
        <v>0</v>
      </c>
      <c r="M52" s="77">
        <f t="shared" si="40"/>
        <v>0</v>
      </c>
      <c r="N52" s="77">
        <f t="shared" si="40"/>
        <v>0</v>
      </c>
      <c r="O52" s="77">
        <f t="shared" si="40"/>
        <v>0</v>
      </c>
      <c r="P52" s="77">
        <f t="shared" si="40"/>
        <v>0</v>
      </c>
      <c r="Q52" s="77">
        <f t="shared" si="40"/>
        <v>0</v>
      </c>
      <c r="R52" s="77">
        <f t="shared" si="40"/>
        <v>0</v>
      </c>
      <c r="S52" s="77">
        <f t="shared" si="40"/>
        <v>0</v>
      </c>
      <c r="T52" s="77">
        <f t="shared" si="40"/>
        <v>0</v>
      </c>
      <c r="U52" s="77">
        <f t="shared" si="40"/>
        <v>0</v>
      </c>
      <c r="V52" s="77">
        <f t="shared" si="40"/>
        <v>0</v>
      </c>
      <c r="W52" s="77">
        <f t="shared" si="40"/>
        <v>0</v>
      </c>
      <c r="X52" s="77">
        <f t="shared" si="40"/>
        <v>0</v>
      </c>
      <c r="Y52" s="77">
        <f t="shared" si="40"/>
        <v>0</v>
      </c>
      <c r="Z52" s="77">
        <f t="shared" si="40"/>
        <v>0</v>
      </c>
      <c r="AA52" s="77">
        <f t="shared" si="40"/>
        <v>0</v>
      </c>
      <c r="AB52" s="77">
        <f t="shared" si="40"/>
        <v>0</v>
      </c>
      <c r="AC52" s="77">
        <f t="shared" si="40"/>
        <v>0</v>
      </c>
      <c r="AD52" s="77">
        <f t="shared" si="40"/>
        <v>0</v>
      </c>
      <c r="AE52" s="77">
        <f t="shared" si="40"/>
        <v>0</v>
      </c>
      <c r="AF52" s="77">
        <f t="shared" si="40"/>
        <v>0</v>
      </c>
      <c r="AG52" s="77">
        <f t="shared" si="40"/>
        <v>0</v>
      </c>
      <c r="AH52" s="367">
        <f t="shared" si="29"/>
        <v>0</v>
      </c>
      <c r="AI52" s="28"/>
      <c r="AJ52" s="290"/>
      <c r="AK52" s="24"/>
    </row>
    <row r="53" s="1" customFormat="1" ht="30" hidden="1" customHeight="1" outlineLevel="2" spans="1:37">
      <c r="A53" s="58"/>
      <c r="B53" s="63" t="s">
        <v>14</v>
      </c>
      <c r="C53" s="77">
        <f t="shared" ref="C53:AG53" si="41">C206</f>
        <v>0</v>
      </c>
      <c r="D53" s="77">
        <f t="shared" si="41"/>
        <v>0</v>
      </c>
      <c r="E53" s="77">
        <f t="shared" si="41"/>
        <v>0</v>
      </c>
      <c r="F53" s="77">
        <f t="shared" si="41"/>
        <v>0</v>
      </c>
      <c r="G53" s="77">
        <f t="shared" si="41"/>
        <v>0</v>
      </c>
      <c r="H53" s="77">
        <f t="shared" si="41"/>
        <v>0</v>
      </c>
      <c r="I53" s="77">
        <f t="shared" si="41"/>
        <v>0</v>
      </c>
      <c r="J53" s="77">
        <f t="shared" si="41"/>
        <v>0</v>
      </c>
      <c r="K53" s="77">
        <f t="shared" si="41"/>
        <v>0</v>
      </c>
      <c r="L53" s="77">
        <f t="shared" si="41"/>
        <v>0</v>
      </c>
      <c r="M53" s="77">
        <f t="shared" si="41"/>
        <v>0</v>
      </c>
      <c r="N53" s="77">
        <f t="shared" si="41"/>
        <v>0</v>
      </c>
      <c r="O53" s="77">
        <f t="shared" si="41"/>
        <v>0</v>
      </c>
      <c r="P53" s="77">
        <f t="shared" si="41"/>
        <v>0</v>
      </c>
      <c r="Q53" s="77">
        <f t="shared" si="41"/>
        <v>0</v>
      </c>
      <c r="R53" s="77">
        <f t="shared" si="41"/>
        <v>0</v>
      </c>
      <c r="S53" s="77">
        <f t="shared" si="41"/>
        <v>0</v>
      </c>
      <c r="T53" s="77">
        <f t="shared" si="41"/>
        <v>0</v>
      </c>
      <c r="U53" s="77">
        <f t="shared" si="41"/>
        <v>0</v>
      </c>
      <c r="V53" s="77">
        <f t="shared" si="41"/>
        <v>0</v>
      </c>
      <c r="W53" s="77">
        <f t="shared" si="41"/>
        <v>0</v>
      </c>
      <c r="X53" s="77">
        <f t="shared" si="41"/>
        <v>0</v>
      </c>
      <c r="Y53" s="77">
        <f t="shared" si="41"/>
        <v>0</v>
      </c>
      <c r="Z53" s="77">
        <f t="shared" si="41"/>
        <v>0</v>
      </c>
      <c r="AA53" s="77">
        <f t="shared" si="41"/>
        <v>0</v>
      </c>
      <c r="AB53" s="77">
        <f t="shared" si="41"/>
        <v>0</v>
      </c>
      <c r="AC53" s="77">
        <f t="shared" si="41"/>
        <v>0</v>
      </c>
      <c r="AD53" s="77">
        <f t="shared" si="41"/>
        <v>0</v>
      </c>
      <c r="AE53" s="77">
        <f t="shared" si="41"/>
        <v>0</v>
      </c>
      <c r="AF53" s="77">
        <f t="shared" si="41"/>
        <v>0</v>
      </c>
      <c r="AG53" s="77">
        <f t="shared" si="41"/>
        <v>0</v>
      </c>
      <c r="AH53" s="367">
        <f t="shared" si="29"/>
        <v>0</v>
      </c>
      <c r="AI53" s="28"/>
      <c r="AJ53" s="290"/>
      <c r="AK53" s="24"/>
    </row>
    <row r="54" s="1" customFormat="1" ht="30" hidden="1" customHeight="1" outlineLevel="2" spans="1:37">
      <c r="A54" s="58"/>
      <c r="B54" s="64" t="s">
        <v>15</v>
      </c>
      <c r="C54" s="77">
        <f t="shared" ref="C54:AG54" si="42">C207</f>
        <v>0</v>
      </c>
      <c r="D54" s="77">
        <f t="shared" si="42"/>
        <v>0</v>
      </c>
      <c r="E54" s="77">
        <f t="shared" si="42"/>
        <v>0</v>
      </c>
      <c r="F54" s="77">
        <f t="shared" si="42"/>
        <v>0</v>
      </c>
      <c r="G54" s="77">
        <f t="shared" si="42"/>
        <v>0</v>
      </c>
      <c r="H54" s="77">
        <f t="shared" si="42"/>
        <v>0</v>
      </c>
      <c r="I54" s="77">
        <f t="shared" si="42"/>
        <v>0</v>
      </c>
      <c r="J54" s="77">
        <f t="shared" si="42"/>
        <v>0</v>
      </c>
      <c r="K54" s="77">
        <f t="shared" si="42"/>
        <v>0</v>
      </c>
      <c r="L54" s="77">
        <f t="shared" si="42"/>
        <v>0</v>
      </c>
      <c r="M54" s="77">
        <f t="shared" si="42"/>
        <v>0</v>
      </c>
      <c r="N54" s="77">
        <f t="shared" si="42"/>
        <v>0</v>
      </c>
      <c r="O54" s="77">
        <f t="shared" si="42"/>
        <v>0</v>
      </c>
      <c r="P54" s="77">
        <f t="shared" si="42"/>
        <v>0</v>
      </c>
      <c r="Q54" s="77">
        <f t="shared" si="42"/>
        <v>0</v>
      </c>
      <c r="R54" s="77">
        <f t="shared" si="42"/>
        <v>0</v>
      </c>
      <c r="S54" s="77">
        <f t="shared" si="42"/>
        <v>0</v>
      </c>
      <c r="T54" s="77">
        <f t="shared" si="42"/>
        <v>0</v>
      </c>
      <c r="U54" s="77">
        <f t="shared" si="42"/>
        <v>0</v>
      </c>
      <c r="V54" s="77">
        <f t="shared" si="42"/>
        <v>0</v>
      </c>
      <c r="W54" s="77">
        <f t="shared" si="42"/>
        <v>0</v>
      </c>
      <c r="X54" s="77">
        <f t="shared" si="42"/>
        <v>0</v>
      </c>
      <c r="Y54" s="77">
        <f t="shared" si="42"/>
        <v>0</v>
      </c>
      <c r="Z54" s="77">
        <f t="shared" si="42"/>
        <v>0</v>
      </c>
      <c r="AA54" s="77">
        <f t="shared" si="42"/>
        <v>0</v>
      </c>
      <c r="AB54" s="77">
        <f t="shared" si="42"/>
        <v>0</v>
      </c>
      <c r="AC54" s="77">
        <f t="shared" si="42"/>
        <v>0</v>
      </c>
      <c r="AD54" s="77">
        <f t="shared" si="42"/>
        <v>0</v>
      </c>
      <c r="AE54" s="77">
        <f t="shared" si="42"/>
        <v>0</v>
      </c>
      <c r="AF54" s="77">
        <f t="shared" si="42"/>
        <v>0</v>
      </c>
      <c r="AG54" s="77">
        <f t="shared" si="42"/>
        <v>-236</v>
      </c>
      <c r="AH54" s="367">
        <f t="shared" si="29"/>
        <v>-236</v>
      </c>
      <c r="AI54" s="28"/>
      <c r="AJ54" s="290"/>
      <c r="AK54" s="24"/>
    </row>
    <row r="55" s="1" customFormat="1" ht="30" hidden="1" customHeight="1" outlineLevel="2" spans="1:37">
      <c r="A55" s="58" t="s">
        <v>25</v>
      </c>
      <c r="B55" s="59"/>
      <c r="C55" s="78">
        <f t="shared" ref="C55:AG55" si="43">C350</f>
        <v>0</v>
      </c>
      <c r="D55" s="78">
        <f t="shared" si="43"/>
        <v>0</v>
      </c>
      <c r="E55" s="78">
        <f t="shared" si="43"/>
        <v>0</v>
      </c>
      <c r="F55" s="78">
        <f t="shared" si="43"/>
        <v>0</v>
      </c>
      <c r="G55" s="78">
        <f t="shared" si="43"/>
        <v>0</v>
      </c>
      <c r="H55" s="78">
        <f t="shared" si="43"/>
        <v>0</v>
      </c>
      <c r="I55" s="78">
        <f t="shared" si="43"/>
        <v>0</v>
      </c>
      <c r="J55" s="78">
        <f t="shared" si="43"/>
        <v>0</v>
      </c>
      <c r="K55" s="78">
        <f t="shared" si="43"/>
        <v>0</v>
      </c>
      <c r="L55" s="78">
        <f t="shared" si="43"/>
        <v>0</v>
      </c>
      <c r="M55" s="78">
        <f t="shared" si="43"/>
        <v>0</v>
      </c>
      <c r="N55" s="78">
        <f t="shared" si="43"/>
        <v>0</v>
      </c>
      <c r="O55" s="78">
        <f t="shared" si="43"/>
        <v>0</v>
      </c>
      <c r="P55" s="78">
        <f t="shared" si="43"/>
        <v>0</v>
      </c>
      <c r="Q55" s="78">
        <f t="shared" si="43"/>
        <v>0</v>
      </c>
      <c r="R55" s="78">
        <f t="shared" si="43"/>
        <v>0</v>
      </c>
      <c r="S55" s="78">
        <f t="shared" si="43"/>
        <v>0</v>
      </c>
      <c r="T55" s="78">
        <f t="shared" si="43"/>
        <v>0</v>
      </c>
      <c r="U55" s="78">
        <f t="shared" si="43"/>
        <v>0</v>
      </c>
      <c r="V55" s="78">
        <f t="shared" si="43"/>
        <v>0</v>
      </c>
      <c r="W55" s="78">
        <f t="shared" si="43"/>
        <v>0</v>
      </c>
      <c r="X55" s="78">
        <f t="shared" si="43"/>
        <v>0</v>
      </c>
      <c r="Y55" s="78">
        <f t="shared" si="43"/>
        <v>0</v>
      </c>
      <c r="Z55" s="78">
        <f t="shared" si="43"/>
        <v>0</v>
      </c>
      <c r="AA55" s="78">
        <f t="shared" si="43"/>
        <v>0</v>
      </c>
      <c r="AB55" s="78">
        <f t="shared" si="43"/>
        <v>111</v>
      </c>
      <c r="AC55" s="78">
        <f t="shared" si="43"/>
        <v>380</v>
      </c>
      <c r="AD55" s="78">
        <f t="shared" si="43"/>
        <v>374</v>
      </c>
      <c r="AE55" s="78">
        <f t="shared" si="43"/>
        <v>340</v>
      </c>
      <c r="AF55" s="78">
        <f t="shared" si="43"/>
        <v>340</v>
      </c>
      <c r="AG55" s="78">
        <f t="shared" si="43"/>
        <v>322</v>
      </c>
      <c r="AH55" s="156">
        <f t="shared" si="29"/>
        <v>1867</v>
      </c>
      <c r="AI55" s="28"/>
      <c r="AJ55" s="290"/>
      <c r="AK55" s="24"/>
    </row>
    <row r="56" s="1" customFormat="1" ht="30" hidden="1" customHeight="1" outlineLevel="2" spans="1:37">
      <c r="A56" s="58"/>
      <c r="B56" s="61"/>
      <c r="C56" s="78">
        <f t="shared" ref="C56:AG56" si="44">C351</f>
        <v>0</v>
      </c>
      <c r="D56" s="78">
        <f t="shared" si="44"/>
        <v>0</v>
      </c>
      <c r="E56" s="78">
        <f t="shared" si="44"/>
        <v>0</v>
      </c>
      <c r="F56" s="78">
        <f t="shared" si="44"/>
        <v>0</v>
      </c>
      <c r="G56" s="78">
        <f t="shared" si="44"/>
        <v>0</v>
      </c>
      <c r="H56" s="78">
        <f t="shared" si="44"/>
        <v>0</v>
      </c>
      <c r="I56" s="78">
        <f t="shared" si="44"/>
        <v>0</v>
      </c>
      <c r="J56" s="78">
        <f t="shared" si="44"/>
        <v>0</v>
      </c>
      <c r="K56" s="78">
        <f t="shared" si="44"/>
        <v>0</v>
      </c>
      <c r="L56" s="78">
        <f t="shared" si="44"/>
        <v>0</v>
      </c>
      <c r="M56" s="78">
        <f t="shared" si="44"/>
        <v>0</v>
      </c>
      <c r="N56" s="78">
        <f t="shared" si="44"/>
        <v>0</v>
      </c>
      <c r="O56" s="78">
        <f t="shared" si="44"/>
        <v>0</v>
      </c>
      <c r="P56" s="78">
        <f t="shared" si="44"/>
        <v>0</v>
      </c>
      <c r="Q56" s="78">
        <f t="shared" si="44"/>
        <v>0</v>
      </c>
      <c r="R56" s="78">
        <f t="shared" si="44"/>
        <v>0</v>
      </c>
      <c r="S56" s="78">
        <f t="shared" si="44"/>
        <v>0</v>
      </c>
      <c r="T56" s="78">
        <f t="shared" si="44"/>
        <v>0</v>
      </c>
      <c r="U56" s="78">
        <f t="shared" si="44"/>
        <v>0</v>
      </c>
      <c r="V56" s="78">
        <f t="shared" si="44"/>
        <v>0</v>
      </c>
      <c r="W56" s="78">
        <f t="shared" si="44"/>
        <v>0</v>
      </c>
      <c r="X56" s="78">
        <f t="shared" si="44"/>
        <v>0</v>
      </c>
      <c r="Y56" s="78">
        <f t="shared" si="44"/>
        <v>0</v>
      </c>
      <c r="Z56" s="78">
        <f t="shared" si="44"/>
        <v>0</v>
      </c>
      <c r="AA56" s="78">
        <f t="shared" si="44"/>
        <v>119</v>
      </c>
      <c r="AB56" s="78">
        <f t="shared" si="44"/>
        <v>307</v>
      </c>
      <c r="AC56" s="78">
        <f t="shared" si="44"/>
        <v>313</v>
      </c>
      <c r="AD56" s="78">
        <f t="shared" si="44"/>
        <v>0</v>
      </c>
      <c r="AE56" s="78">
        <f t="shared" si="44"/>
        <v>0</v>
      </c>
      <c r="AF56" s="78">
        <f t="shared" si="44"/>
        <v>0</v>
      </c>
      <c r="AG56" s="78">
        <f t="shared" si="44"/>
        <v>0</v>
      </c>
      <c r="AH56" s="156">
        <f t="shared" si="29"/>
        <v>739</v>
      </c>
      <c r="AI56" s="28"/>
      <c r="AJ56" s="290"/>
      <c r="AK56" s="24"/>
    </row>
    <row r="57" s="1" customFormat="1" ht="30" hidden="1" customHeight="1" outlineLevel="2" spans="1:37">
      <c r="A57" s="58"/>
      <c r="B57" s="75" t="s">
        <v>275</v>
      </c>
      <c r="C57" s="78">
        <f t="shared" ref="C57:AG57" si="45">C352</f>
        <v>0</v>
      </c>
      <c r="D57" s="78">
        <f t="shared" si="45"/>
        <v>0</v>
      </c>
      <c r="E57" s="78">
        <f t="shared" si="45"/>
        <v>0</v>
      </c>
      <c r="F57" s="78">
        <f t="shared" si="45"/>
        <v>0</v>
      </c>
      <c r="G57" s="78">
        <f t="shared" si="45"/>
        <v>0</v>
      </c>
      <c r="H57" s="78">
        <f t="shared" si="45"/>
        <v>0</v>
      </c>
      <c r="I57" s="78">
        <f t="shared" si="45"/>
        <v>0</v>
      </c>
      <c r="J57" s="78">
        <f t="shared" si="45"/>
        <v>0</v>
      </c>
      <c r="K57" s="78">
        <f t="shared" si="45"/>
        <v>0</v>
      </c>
      <c r="L57" s="78">
        <f t="shared" si="45"/>
        <v>0</v>
      </c>
      <c r="M57" s="78">
        <f t="shared" si="45"/>
        <v>0</v>
      </c>
      <c r="N57" s="78">
        <f t="shared" si="45"/>
        <v>0</v>
      </c>
      <c r="O57" s="78">
        <f t="shared" si="45"/>
        <v>0</v>
      </c>
      <c r="P57" s="78">
        <f t="shared" si="45"/>
        <v>0</v>
      </c>
      <c r="Q57" s="78">
        <f t="shared" si="45"/>
        <v>0</v>
      </c>
      <c r="R57" s="78">
        <f t="shared" si="45"/>
        <v>0</v>
      </c>
      <c r="S57" s="78">
        <f t="shared" si="45"/>
        <v>0</v>
      </c>
      <c r="T57" s="78">
        <f t="shared" si="45"/>
        <v>0</v>
      </c>
      <c r="U57" s="78">
        <f t="shared" si="45"/>
        <v>0</v>
      </c>
      <c r="V57" s="78">
        <f t="shared" si="45"/>
        <v>0</v>
      </c>
      <c r="W57" s="78">
        <f t="shared" si="45"/>
        <v>0</v>
      </c>
      <c r="X57" s="78">
        <f t="shared" si="45"/>
        <v>0</v>
      </c>
      <c r="Y57" s="78">
        <f t="shared" si="45"/>
        <v>0</v>
      </c>
      <c r="Z57" s="78">
        <f t="shared" si="45"/>
        <v>0</v>
      </c>
      <c r="AA57" s="78">
        <f t="shared" si="45"/>
        <v>172.171387663507</v>
      </c>
      <c r="AB57" s="78">
        <f t="shared" si="45"/>
        <v>344.342775327014</v>
      </c>
      <c r="AC57" s="78">
        <f t="shared" si="45"/>
        <v>298.430405283412</v>
      </c>
      <c r="AD57" s="78">
        <f t="shared" si="45"/>
        <v>286.952312772511</v>
      </c>
      <c r="AE57" s="78">
        <f t="shared" si="45"/>
        <v>286.952312772511</v>
      </c>
      <c r="AF57" s="78">
        <f t="shared" si="45"/>
        <v>286.952312772511</v>
      </c>
      <c r="AG57" s="78">
        <f t="shared" si="45"/>
        <v>286.952312772511</v>
      </c>
      <c r="AH57" s="156">
        <f t="shared" si="29"/>
        <v>1962.75381936398</v>
      </c>
      <c r="AI57" s="28"/>
      <c r="AJ57" s="290"/>
      <c r="AK57" s="24"/>
    </row>
    <row r="58" s="1" customFormat="1" ht="30" hidden="1" customHeight="1" outlineLevel="2" spans="1:37">
      <c r="A58" s="58"/>
      <c r="B58" s="63" t="s">
        <v>14</v>
      </c>
      <c r="C58" s="78">
        <f t="shared" ref="C58:AG58" si="46">C353</f>
        <v>0</v>
      </c>
      <c r="D58" s="78">
        <f t="shared" si="46"/>
        <v>0</v>
      </c>
      <c r="E58" s="78">
        <f t="shared" si="46"/>
        <v>0</v>
      </c>
      <c r="F58" s="78">
        <f t="shared" si="46"/>
        <v>0</v>
      </c>
      <c r="G58" s="78">
        <f t="shared" si="46"/>
        <v>0</v>
      </c>
      <c r="H58" s="78">
        <f t="shared" si="46"/>
        <v>0</v>
      </c>
      <c r="I58" s="78">
        <f t="shared" si="46"/>
        <v>0</v>
      </c>
      <c r="J58" s="78">
        <f t="shared" si="46"/>
        <v>0</v>
      </c>
      <c r="K58" s="78">
        <f t="shared" si="46"/>
        <v>0</v>
      </c>
      <c r="L58" s="78">
        <f t="shared" si="46"/>
        <v>0</v>
      </c>
      <c r="M58" s="78">
        <f t="shared" si="46"/>
        <v>0</v>
      </c>
      <c r="N58" s="78">
        <f t="shared" si="46"/>
        <v>0</v>
      </c>
      <c r="O58" s="78">
        <f t="shared" si="46"/>
        <v>0</v>
      </c>
      <c r="P58" s="78">
        <f t="shared" si="46"/>
        <v>0</v>
      </c>
      <c r="Q58" s="78">
        <f t="shared" si="46"/>
        <v>0</v>
      </c>
      <c r="R58" s="78">
        <f t="shared" si="46"/>
        <v>0</v>
      </c>
      <c r="S58" s="78">
        <f t="shared" si="46"/>
        <v>0</v>
      </c>
      <c r="T58" s="78">
        <f t="shared" si="46"/>
        <v>0</v>
      </c>
      <c r="U58" s="78">
        <f t="shared" si="46"/>
        <v>0</v>
      </c>
      <c r="V58" s="78">
        <f t="shared" si="46"/>
        <v>0</v>
      </c>
      <c r="W58" s="78">
        <f t="shared" si="46"/>
        <v>0</v>
      </c>
      <c r="X58" s="78">
        <f t="shared" si="46"/>
        <v>0</v>
      </c>
      <c r="Y58" s="78">
        <f t="shared" si="46"/>
        <v>0</v>
      </c>
      <c r="Z58" s="78">
        <f t="shared" si="46"/>
        <v>0</v>
      </c>
      <c r="AA58" s="78">
        <f t="shared" si="46"/>
        <v>-53.171387663507</v>
      </c>
      <c r="AB58" s="78">
        <f t="shared" si="46"/>
        <v>-37.342775327014</v>
      </c>
      <c r="AC58" s="78">
        <f t="shared" si="46"/>
        <v>14.569594716588</v>
      </c>
      <c r="AD58" s="78">
        <f t="shared" si="46"/>
        <v>-286.952312772511</v>
      </c>
      <c r="AE58" s="78">
        <f t="shared" si="46"/>
        <v>-286.952312772511</v>
      </c>
      <c r="AF58" s="78">
        <f t="shared" si="46"/>
        <v>-286.952312772511</v>
      </c>
      <c r="AG58" s="78">
        <f t="shared" si="46"/>
        <v>-286.952312772511</v>
      </c>
      <c r="AH58" s="156">
        <f t="shared" si="29"/>
        <v>-1223.75381936398</v>
      </c>
      <c r="AI58" s="28"/>
      <c r="AJ58" s="290"/>
      <c r="AK58" s="24"/>
    </row>
    <row r="59" s="1" customFormat="1" ht="30" hidden="1" customHeight="1" outlineLevel="2" spans="1:37">
      <c r="A59" s="58"/>
      <c r="B59" s="64" t="s">
        <v>15</v>
      </c>
      <c r="C59" s="78">
        <f t="shared" ref="C59:AG59" si="47">C354</f>
        <v>0</v>
      </c>
      <c r="D59" s="78">
        <f t="shared" si="47"/>
        <v>0</v>
      </c>
      <c r="E59" s="78">
        <f t="shared" si="47"/>
        <v>0</v>
      </c>
      <c r="F59" s="78">
        <f t="shared" si="47"/>
        <v>0</v>
      </c>
      <c r="G59" s="78">
        <f t="shared" si="47"/>
        <v>0</v>
      </c>
      <c r="H59" s="78">
        <f t="shared" si="47"/>
        <v>0</v>
      </c>
      <c r="I59" s="78">
        <f t="shared" si="47"/>
        <v>0</v>
      </c>
      <c r="J59" s="78">
        <f t="shared" si="47"/>
        <v>0</v>
      </c>
      <c r="K59" s="78">
        <f t="shared" si="47"/>
        <v>0</v>
      </c>
      <c r="L59" s="78">
        <f t="shared" si="47"/>
        <v>0</v>
      </c>
      <c r="M59" s="78">
        <f t="shared" si="47"/>
        <v>0</v>
      </c>
      <c r="N59" s="78">
        <f t="shared" si="47"/>
        <v>0</v>
      </c>
      <c r="O59" s="78">
        <f t="shared" si="47"/>
        <v>0</v>
      </c>
      <c r="P59" s="78">
        <f t="shared" si="47"/>
        <v>0</v>
      </c>
      <c r="Q59" s="78">
        <f t="shared" si="47"/>
        <v>0</v>
      </c>
      <c r="R59" s="78">
        <f t="shared" si="47"/>
        <v>0</v>
      </c>
      <c r="S59" s="78">
        <f t="shared" si="47"/>
        <v>0</v>
      </c>
      <c r="T59" s="78">
        <f t="shared" si="47"/>
        <v>0</v>
      </c>
      <c r="U59" s="78">
        <f t="shared" si="47"/>
        <v>0</v>
      </c>
      <c r="V59" s="78">
        <f t="shared" si="47"/>
        <v>0</v>
      </c>
      <c r="W59" s="78">
        <f t="shared" si="47"/>
        <v>0</v>
      </c>
      <c r="X59" s="78">
        <f t="shared" si="47"/>
        <v>0</v>
      </c>
      <c r="Y59" s="78">
        <f t="shared" si="47"/>
        <v>0</v>
      </c>
      <c r="Z59" s="78">
        <f t="shared" si="47"/>
        <v>0</v>
      </c>
      <c r="AA59" s="78">
        <f t="shared" si="47"/>
        <v>119</v>
      </c>
      <c r="AB59" s="78">
        <f t="shared" si="47"/>
        <v>196</v>
      </c>
      <c r="AC59" s="78">
        <f t="shared" si="47"/>
        <v>-67</v>
      </c>
      <c r="AD59" s="78">
        <f t="shared" si="47"/>
        <v>-374</v>
      </c>
      <c r="AE59" s="78">
        <f t="shared" si="47"/>
        <v>-340</v>
      </c>
      <c r="AF59" s="78">
        <f t="shared" si="47"/>
        <v>-340</v>
      </c>
      <c r="AG59" s="78">
        <f t="shared" si="47"/>
        <v>-322</v>
      </c>
      <c r="AH59" s="156">
        <f t="shared" si="29"/>
        <v>-1128</v>
      </c>
      <c r="AI59" s="28"/>
      <c r="AJ59" s="290"/>
      <c r="AK59" s="24"/>
    </row>
    <row r="60" s="1" customFormat="1" ht="30" hidden="1" customHeight="1" outlineLevel="2" spans="1:37">
      <c r="A60" s="58" t="s">
        <v>26</v>
      </c>
      <c r="B60" s="59"/>
      <c r="C60" s="79">
        <f t="shared" ref="C60:AG60" si="48">C208</f>
        <v>0</v>
      </c>
      <c r="D60" s="79">
        <f t="shared" si="48"/>
        <v>0</v>
      </c>
      <c r="E60" s="79">
        <f t="shared" si="48"/>
        <v>0</v>
      </c>
      <c r="F60" s="79">
        <f t="shared" si="48"/>
        <v>0</v>
      </c>
      <c r="G60" s="79">
        <f t="shared" si="48"/>
        <v>0</v>
      </c>
      <c r="H60" s="79">
        <f t="shared" si="48"/>
        <v>0</v>
      </c>
      <c r="I60" s="79">
        <f t="shared" si="48"/>
        <v>0</v>
      </c>
      <c r="J60" s="79">
        <f t="shared" si="48"/>
        <v>0</v>
      </c>
      <c r="K60" s="79">
        <f t="shared" si="48"/>
        <v>0</v>
      </c>
      <c r="L60" s="79">
        <f t="shared" si="48"/>
        <v>0</v>
      </c>
      <c r="M60" s="79">
        <f t="shared" si="48"/>
        <v>0</v>
      </c>
      <c r="N60" s="79">
        <f t="shared" si="48"/>
        <v>0</v>
      </c>
      <c r="O60" s="79">
        <f t="shared" si="48"/>
        <v>0</v>
      </c>
      <c r="P60" s="79">
        <f t="shared" si="48"/>
        <v>0</v>
      </c>
      <c r="Q60" s="79">
        <f t="shared" si="48"/>
        <v>0</v>
      </c>
      <c r="R60" s="79">
        <f t="shared" si="48"/>
        <v>0</v>
      </c>
      <c r="S60" s="79">
        <f t="shared" si="48"/>
        <v>0</v>
      </c>
      <c r="T60" s="79">
        <f t="shared" si="48"/>
        <v>0</v>
      </c>
      <c r="U60" s="79">
        <f t="shared" si="48"/>
        <v>0</v>
      </c>
      <c r="V60" s="79">
        <f t="shared" si="48"/>
        <v>0</v>
      </c>
      <c r="W60" s="79">
        <f t="shared" si="48"/>
        <v>0</v>
      </c>
      <c r="X60" s="79">
        <f t="shared" si="48"/>
        <v>0</v>
      </c>
      <c r="Y60" s="79">
        <f t="shared" si="48"/>
        <v>0</v>
      </c>
      <c r="Z60" s="79">
        <f t="shared" si="48"/>
        <v>0</v>
      </c>
      <c r="AA60" s="79">
        <f t="shared" si="48"/>
        <v>0</v>
      </c>
      <c r="AB60" s="79">
        <f t="shared" si="48"/>
        <v>0</v>
      </c>
      <c r="AC60" s="79">
        <f t="shared" si="48"/>
        <v>0</v>
      </c>
      <c r="AD60" s="79">
        <f t="shared" si="48"/>
        <v>0</v>
      </c>
      <c r="AE60" s="79">
        <f t="shared" si="48"/>
        <v>0</v>
      </c>
      <c r="AF60" s="79">
        <f t="shared" si="48"/>
        <v>0</v>
      </c>
      <c r="AG60" s="79">
        <f t="shared" si="48"/>
        <v>0</v>
      </c>
      <c r="AH60" s="367">
        <f t="shared" si="29"/>
        <v>0</v>
      </c>
      <c r="AI60" s="28"/>
      <c r="AJ60" s="290"/>
      <c r="AK60" s="24"/>
    </row>
    <row r="61" s="1" customFormat="1" ht="30" hidden="1" customHeight="1" outlineLevel="2" spans="1:37">
      <c r="A61" s="58"/>
      <c r="B61" s="61"/>
      <c r="C61" s="79">
        <f t="shared" ref="C61:AG61" si="49">C209</f>
        <v>0</v>
      </c>
      <c r="D61" s="79">
        <f t="shared" si="49"/>
        <v>0</v>
      </c>
      <c r="E61" s="79">
        <f t="shared" si="49"/>
        <v>0</v>
      </c>
      <c r="F61" s="79">
        <f t="shared" si="49"/>
        <v>0</v>
      </c>
      <c r="G61" s="79">
        <f t="shared" si="49"/>
        <v>0</v>
      </c>
      <c r="H61" s="79">
        <f t="shared" si="49"/>
        <v>0</v>
      </c>
      <c r="I61" s="79">
        <f t="shared" si="49"/>
        <v>0</v>
      </c>
      <c r="J61" s="79">
        <f t="shared" si="49"/>
        <v>0</v>
      </c>
      <c r="K61" s="79">
        <f t="shared" si="49"/>
        <v>0</v>
      </c>
      <c r="L61" s="79">
        <f t="shared" si="49"/>
        <v>0</v>
      </c>
      <c r="M61" s="79">
        <f t="shared" si="49"/>
        <v>0</v>
      </c>
      <c r="N61" s="79">
        <f t="shared" si="49"/>
        <v>0</v>
      </c>
      <c r="O61" s="79">
        <f t="shared" si="49"/>
        <v>0</v>
      </c>
      <c r="P61" s="79">
        <f t="shared" si="49"/>
        <v>0</v>
      </c>
      <c r="Q61" s="79">
        <f t="shared" si="49"/>
        <v>0</v>
      </c>
      <c r="R61" s="79">
        <f t="shared" si="49"/>
        <v>0</v>
      </c>
      <c r="S61" s="79">
        <f t="shared" si="49"/>
        <v>0</v>
      </c>
      <c r="T61" s="79">
        <f t="shared" si="49"/>
        <v>0</v>
      </c>
      <c r="U61" s="79">
        <f t="shared" si="49"/>
        <v>0</v>
      </c>
      <c r="V61" s="79">
        <f t="shared" si="49"/>
        <v>0</v>
      </c>
      <c r="W61" s="79">
        <f t="shared" si="49"/>
        <v>0</v>
      </c>
      <c r="X61" s="79">
        <f t="shared" si="49"/>
        <v>0</v>
      </c>
      <c r="Y61" s="79">
        <f t="shared" si="49"/>
        <v>0</v>
      </c>
      <c r="Z61" s="79">
        <f t="shared" si="49"/>
        <v>0</v>
      </c>
      <c r="AA61" s="79">
        <f t="shared" si="49"/>
        <v>0</v>
      </c>
      <c r="AB61" s="79">
        <f t="shared" si="49"/>
        <v>0</v>
      </c>
      <c r="AC61" s="79">
        <f t="shared" si="49"/>
        <v>0</v>
      </c>
      <c r="AD61" s="79">
        <f t="shared" si="49"/>
        <v>0</v>
      </c>
      <c r="AE61" s="79">
        <f t="shared" si="49"/>
        <v>0</v>
      </c>
      <c r="AF61" s="79">
        <f t="shared" si="49"/>
        <v>0</v>
      </c>
      <c r="AG61" s="79">
        <f t="shared" si="49"/>
        <v>0</v>
      </c>
      <c r="AH61" s="367">
        <f t="shared" si="29"/>
        <v>0</v>
      </c>
      <c r="AI61" s="28"/>
      <c r="AJ61" s="290"/>
      <c r="AK61" s="24"/>
    </row>
    <row r="62" s="1" customFormat="1" ht="30" hidden="1" customHeight="1" outlineLevel="2" spans="1:37">
      <c r="A62" s="58"/>
      <c r="B62" s="62" t="s">
        <v>275</v>
      </c>
      <c r="C62" s="79">
        <f t="shared" ref="C62:AG62" si="50">C210</f>
        <v>0</v>
      </c>
      <c r="D62" s="79">
        <f t="shared" si="50"/>
        <v>0</v>
      </c>
      <c r="E62" s="79">
        <f t="shared" si="50"/>
        <v>0</v>
      </c>
      <c r="F62" s="79">
        <f t="shared" si="50"/>
        <v>0</v>
      </c>
      <c r="G62" s="79">
        <f t="shared" si="50"/>
        <v>0</v>
      </c>
      <c r="H62" s="79">
        <f t="shared" si="50"/>
        <v>0</v>
      </c>
      <c r="I62" s="79">
        <f t="shared" si="50"/>
        <v>0</v>
      </c>
      <c r="J62" s="79">
        <f t="shared" si="50"/>
        <v>0</v>
      </c>
      <c r="K62" s="79">
        <f t="shared" si="50"/>
        <v>0</v>
      </c>
      <c r="L62" s="79">
        <f t="shared" si="50"/>
        <v>0</v>
      </c>
      <c r="M62" s="79">
        <f t="shared" si="50"/>
        <v>0</v>
      </c>
      <c r="N62" s="79">
        <f t="shared" si="50"/>
        <v>0</v>
      </c>
      <c r="O62" s="79">
        <f t="shared" si="50"/>
        <v>0</v>
      </c>
      <c r="P62" s="79">
        <f t="shared" si="50"/>
        <v>0</v>
      </c>
      <c r="Q62" s="79">
        <f t="shared" si="50"/>
        <v>0</v>
      </c>
      <c r="R62" s="79">
        <f t="shared" si="50"/>
        <v>0</v>
      </c>
      <c r="S62" s="79">
        <f t="shared" si="50"/>
        <v>0</v>
      </c>
      <c r="T62" s="79">
        <f t="shared" si="50"/>
        <v>0</v>
      </c>
      <c r="U62" s="79">
        <f t="shared" si="50"/>
        <v>0</v>
      </c>
      <c r="V62" s="79">
        <f t="shared" si="50"/>
        <v>0</v>
      </c>
      <c r="W62" s="79">
        <f t="shared" si="50"/>
        <v>0</v>
      </c>
      <c r="X62" s="79">
        <f t="shared" si="50"/>
        <v>0</v>
      </c>
      <c r="Y62" s="79">
        <f t="shared" si="50"/>
        <v>0</v>
      </c>
      <c r="Z62" s="79">
        <f t="shared" si="50"/>
        <v>0</v>
      </c>
      <c r="AA62" s="79">
        <f t="shared" si="50"/>
        <v>0</v>
      </c>
      <c r="AB62" s="79">
        <f t="shared" si="50"/>
        <v>0</v>
      </c>
      <c r="AC62" s="79">
        <f t="shared" si="50"/>
        <v>0</v>
      </c>
      <c r="AD62" s="79">
        <f t="shared" si="50"/>
        <v>0</v>
      </c>
      <c r="AE62" s="79">
        <f t="shared" si="50"/>
        <v>0</v>
      </c>
      <c r="AF62" s="79">
        <f t="shared" si="50"/>
        <v>0</v>
      </c>
      <c r="AG62" s="79">
        <f t="shared" si="50"/>
        <v>0</v>
      </c>
      <c r="AH62" s="367">
        <f t="shared" si="29"/>
        <v>0</v>
      </c>
      <c r="AI62" s="28"/>
      <c r="AJ62" s="290"/>
      <c r="AK62" s="24"/>
    </row>
    <row r="63" s="1" customFormat="1" ht="30" hidden="1" customHeight="1" outlineLevel="2" spans="1:37">
      <c r="A63" s="58"/>
      <c r="B63" s="63" t="s">
        <v>14</v>
      </c>
      <c r="C63" s="79">
        <f t="shared" ref="C63:AG63" si="51">C211</f>
        <v>0</v>
      </c>
      <c r="D63" s="79">
        <f t="shared" si="51"/>
        <v>0</v>
      </c>
      <c r="E63" s="79">
        <f t="shared" si="51"/>
        <v>0</v>
      </c>
      <c r="F63" s="79">
        <f t="shared" si="51"/>
        <v>0</v>
      </c>
      <c r="G63" s="79">
        <f t="shared" si="51"/>
        <v>0</v>
      </c>
      <c r="H63" s="79">
        <f t="shared" si="51"/>
        <v>0</v>
      </c>
      <c r="I63" s="79">
        <f t="shared" si="51"/>
        <v>0</v>
      </c>
      <c r="J63" s="79">
        <f t="shared" si="51"/>
        <v>0</v>
      </c>
      <c r="K63" s="79">
        <f t="shared" si="51"/>
        <v>0</v>
      </c>
      <c r="L63" s="79">
        <f t="shared" si="51"/>
        <v>0</v>
      </c>
      <c r="M63" s="79">
        <f t="shared" si="51"/>
        <v>0</v>
      </c>
      <c r="N63" s="79">
        <f t="shared" si="51"/>
        <v>0</v>
      </c>
      <c r="O63" s="79">
        <f t="shared" si="51"/>
        <v>0</v>
      </c>
      <c r="P63" s="79">
        <f t="shared" si="51"/>
        <v>0</v>
      </c>
      <c r="Q63" s="79">
        <f t="shared" si="51"/>
        <v>0</v>
      </c>
      <c r="R63" s="79">
        <f t="shared" si="51"/>
        <v>0</v>
      </c>
      <c r="S63" s="79">
        <f t="shared" si="51"/>
        <v>0</v>
      </c>
      <c r="T63" s="79">
        <f t="shared" si="51"/>
        <v>0</v>
      </c>
      <c r="U63" s="79">
        <f t="shared" si="51"/>
        <v>0</v>
      </c>
      <c r="V63" s="79">
        <f t="shared" si="51"/>
        <v>0</v>
      </c>
      <c r="W63" s="79">
        <f t="shared" si="51"/>
        <v>0</v>
      </c>
      <c r="X63" s="79">
        <f t="shared" si="51"/>
        <v>0</v>
      </c>
      <c r="Y63" s="79">
        <f t="shared" si="51"/>
        <v>0</v>
      </c>
      <c r="Z63" s="79">
        <f t="shared" si="51"/>
        <v>0</v>
      </c>
      <c r="AA63" s="79">
        <f t="shared" si="51"/>
        <v>0</v>
      </c>
      <c r="AB63" s="79">
        <f t="shared" si="51"/>
        <v>0</v>
      </c>
      <c r="AC63" s="79">
        <f t="shared" si="51"/>
        <v>0</v>
      </c>
      <c r="AD63" s="79">
        <f t="shared" si="51"/>
        <v>0</v>
      </c>
      <c r="AE63" s="79">
        <f t="shared" si="51"/>
        <v>0</v>
      </c>
      <c r="AF63" s="79">
        <f t="shared" si="51"/>
        <v>0</v>
      </c>
      <c r="AG63" s="79">
        <f t="shared" si="51"/>
        <v>0</v>
      </c>
      <c r="AH63" s="367">
        <f t="shared" si="29"/>
        <v>0</v>
      </c>
      <c r="AI63" s="28"/>
      <c r="AJ63" s="290"/>
      <c r="AK63" s="24"/>
    </row>
    <row r="64" s="1" customFormat="1" ht="30" hidden="1" customHeight="1" outlineLevel="2" spans="1:37">
      <c r="A64" s="58"/>
      <c r="B64" s="64" t="s">
        <v>15</v>
      </c>
      <c r="C64" s="79">
        <f t="shared" ref="C64:AG64" si="52">C212</f>
        <v>0</v>
      </c>
      <c r="D64" s="79">
        <f t="shared" si="52"/>
        <v>0</v>
      </c>
      <c r="E64" s="79">
        <f t="shared" si="52"/>
        <v>0</v>
      </c>
      <c r="F64" s="79">
        <f t="shared" si="52"/>
        <v>0</v>
      </c>
      <c r="G64" s="79">
        <f t="shared" si="52"/>
        <v>0</v>
      </c>
      <c r="H64" s="79">
        <f t="shared" si="52"/>
        <v>0</v>
      </c>
      <c r="I64" s="79">
        <f t="shared" si="52"/>
        <v>0</v>
      </c>
      <c r="J64" s="79">
        <f t="shared" si="52"/>
        <v>0</v>
      </c>
      <c r="K64" s="79">
        <f t="shared" si="52"/>
        <v>0</v>
      </c>
      <c r="L64" s="79">
        <f t="shared" si="52"/>
        <v>0</v>
      </c>
      <c r="M64" s="79">
        <f t="shared" si="52"/>
        <v>0</v>
      </c>
      <c r="N64" s="79">
        <f t="shared" si="52"/>
        <v>0</v>
      </c>
      <c r="O64" s="79">
        <f t="shared" si="52"/>
        <v>0</v>
      </c>
      <c r="P64" s="79">
        <f t="shared" si="52"/>
        <v>0</v>
      </c>
      <c r="Q64" s="79">
        <f t="shared" si="52"/>
        <v>0</v>
      </c>
      <c r="R64" s="79">
        <f t="shared" si="52"/>
        <v>0</v>
      </c>
      <c r="S64" s="79">
        <f t="shared" si="52"/>
        <v>0</v>
      </c>
      <c r="T64" s="79">
        <f t="shared" si="52"/>
        <v>0</v>
      </c>
      <c r="U64" s="79">
        <f t="shared" si="52"/>
        <v>0</v>
      </c>
      <c r="V64" s="79">
        <f t="shared" si="52"/>
        <v>0</v>
      </c>
      <c r="W64" s="79">
        <f t="shared" si="52"/>
        <v>0</v>
      </c>
      <c r="X64" s="79">
        <f t="shared" si="52"/>
        <v>0</v>
      </c>
      <c r="Y64" s="79">
        <f t="shared" si="52"/>
        <v>0</v>
      </c>
      <c r="Z64" s="79">
        <f t="shared" si="52"/>
        <v>0</v>
      </c>
      <c r="AA64" s="79">
        <f t="shared" si="52"/>
        <v>0</v>
      </c>
      <c r="AB64" s="79">
        <f t="shared" si="52"/>
        <v>0</v>
      </c>
      <c r="AC64" s="79">
        <f t="shared" si="52"/>
        <v>0</v>
      </c>
      <c r="AD64" s="79">
        <f t="shared" si="52"/>
        <v>0</v>
      </c>
      <c r="AE64" s="79">
        <f t="shared" si="52"/>
        <v>0</v>
      </c>
      <c r="AF64" s="79">
        <f t="shared" si="52"/>
        <v>0</v>
      </c>
      <c r="AG64" s="79">
        <f t="shared" si="52"/>
        <v>0</v>
      </c>
      <c r="AH64" s="367">
        <f t="shared" si="29"/>
        <v>0</v>
      </c>
      <c r="AI64" s="28"/>
      <c r="AJ64" s="290"/>
      <c r="AK64" s="24"/>
    </row>
    <row r="65" s="1" customFormat="1" ht="30" hidden="1" customHeight="1" outlineLevel="2" spans="1:37">
      <c r="A65" s="58" t="s">
        <v>27</v>
      </c>
      <c r="B65" s="59"/>
      <c r="C65" s="71">
        <f t="shared" ref="C65:AG65" si="53">C355</f>
        <v>0</v>
      </c>
      <c r="D65" s="71">
        <f t="shared" si="53"/>
        <v>0</v>
      </c>
      <c r="E65" s="71">
        <f t="shared" si="53"/>
        <v>0</v>
      </c>
      <c r="F65" s="71">
        <f t="shared" si="53"/>
        <v>0</v>
      </c>
      <c r="G65" s="71">
        <f t="shared" si="53"/>
        <v>0</v>
      </c>
      <c r="H65" s="71">
        <f t="shared" si="53"/>
        <v>0</v>
      </c>
      <c r="I65" s="71">
        <f t="shared" si="53"/>
        <v>0</v>
      </c>
      <c r="J65" s="71">
        <f t="shared" si="53"/>
        <v>0</v>
      </c>
      <c r="K65" s="71">
        <f t="shared" si="53"/>
        <v>0</v>
      </c>
      <c r="L65" s="71">
        <f t="shared" si="53"/>
        <v>0</v>
      </c>
      <c r="M65" s="71">
        <f t="shared" si="53"/>
        <v>0</v>
      </c>
      <c r="N65" s="71">
        <f t="shared" si="53"/>
        <v>0</v>
      </c>
      <c r="O65" s="71">
        <f t="shared" si="53"/>
        <v>0</v>
      </c>
      <c r="P65" s="71">
        <f t="shared" si="53"/>
        <v>0</v>
      </c>
      <c r="Q65" s="71">
        <f t="shared" si="53"/>
        <v>0</v>
      </c>
      <c r="R65" s="71">
        <f t="shared" si="53"/>
        <v>0</v>
      </c>
      <c r="S65" s="71">
        <f t="shared" si="53"/>
        <v>0</v>
      </c>
      <c r="T65" s="71">
        <f t="shared" si="53"/>
        <v>0</v>
      </c>
      <c r="U65" s="71">
        <f t="shared" si="53"/>
        <v>0</v>
      </c>
      <c r="V65" s="71">
        <f t="shared" si="53"/>
        <v>0</v>
      </c>
      <c r="W65" s="71">
        <f t="shared" si="53"/>
        <v>0</v>
      </c>
      <c r="X65" s="71">
        <f t="shared" si="53"/>
        <v>0</v>
      </c>
      <c r="Y65" s="71">
        <f t="shared" si="53"/>
        <v>0</v>
      </c>
      <c r="Z65" s="71">
        <f t="shared" si="53"/>
        <v>0</v>
      </c>
      <c r="AA65" s="71">
        <f t="shared" si="53"/>
        <v>0</v>
      </c>
      <c r="AB65" s="71">
        <f t="shared" si="53"/>
        <v>87.7531731950321</v>
      </c>
      <c r="AC65" s="71">
        <f t="shared" si="53"/>
        <v>286.931895728129</v>
      </c>
      <c r="AD65" s="71">
        <f t="shared" si="53"/>
        <v>281.380510440835</v>
      </c>
      <c r="AE65" s="71">
        <f t="shared" si="53"/>
        <v>256.264501160093</v>
      </c>
      <c r="AF65" s="71">
        <f t="shared" si="53"/>
        <v>248.143851508121</v>
      </c>
      <c r="AG65" s="71">
        <f t="shared" si="53"/>
        <v>235.336426914153</v>
      </c>
      <c r="AH65" s="156">
        <f t="shared" si="29"/>
        <v>1395.81035894636</v>
      </c>
      <c r="AI65" s="28"/>
      <c r="AJ65" s="290"/>
      <c r="AK65" s="24"/>
    </row>
    <row r="66" s="1" customFormat="1" ht="30" hidden="1" customHeight="1" outlineLevel="2" spans="1:37">
      <c r="A66" s="58"/>
      <c r="B66" s="61"/>
      <c r="C66" s="71">
        <f t="shared" ref="C66:AG66" si="54">C356</f>
        <v>0</v>
      </c>
      <c r="D66" s="71">
        <f t="shared" si="54"/>
        <v>0</v>
      </c>
      <c r="E66" s="71">
        <f t="shared" si="54"/>
        <v>0</v>
      </c>
      <c r="F66" s="71">
        <f t="shared" si="54"/>
        <v>0</v>
      </c>
      <c r="G66" s="71">
        <f t="shared" si="54"/>
        <v>0</v>
      </c>
      <c r="H66" s="71">
        <f t="shared" si="54"/>
        <v>0</v>
      </c>
      <c r="I66" s="71">
        <f t="shared" si="54"/>
        <v>0</v>
      </c>
      <c r="J66" s="71">
        <f t="shared" si="54"/>
        <v>0</v>
      </c>
      <c r="K66" s="71">
        <f t="shared" si="54"/>
        <v>0</v>
      </c>
      <c r="L66" s="71">
        <f t="shared" si="54"/>
        <v>0</v>
      </c>
      <c r="M66" s="71">
        <f t="shared" si="54"/>
        <v>0</v>
      </c>
      <c r="N66" s="71">
        <f t="shared" si="54"/>
        <v>0</v>
      </c>
      <c r="O66" s="71">
        <f t="shared" si="54"/>
        <v>0</v>
      </c>
      <c r="P66" s="71">
        <f t="shared" si="54"/>
        <v>0</v>
      </c>
      <c r="Q66" s="71">
        <f t="shared" si="54"/>
        <v>0</v>
      </c>
      <c r="R66" s="71">
        <f t="shared" si="54"/>
        <v>0</v>
      </c>
      <c r="S66" s="71">
        <f t="shared" si="54"/>
        <v>0</v>
      </c>
      <c r="T66" s="71">
        <f t="shared" si="54"/>
        <v>0</v>
      </c>
      <c r="U66" s="71">
        <f t="shared" si="54"/>
        <v>0</v>
      </c>
      <c r="V66" s="71">
        <f t="shared" si="54"/>
        <v>0</v>
      </c>
      <c r="W66" s="71">
        <f t="shared" si="54"/>
        <v>0</v>
      </c>
      <c r="X66" s="71">
        <f t="shared" si="54"/>
        <v>0</v>
      </c>
      <c r="Y66" s="71">
        <f t="shared" si="54"/>
        <v>0</v>
      </c>
      <c r="Z66" s="71">
        <f t="shared" si="54"/>
        <v>0</v>
      </c>
      <c r="AA66" s="71">
        <f t="shared" si="54"/>
        <v>83.3178654292343</v>
      </c>
      <c r="AB66" s="71">
        <f t="shared" si="54"/>
        <v>237.676743551249</v>
      </c>
      <c r="AC66" s="71">
        <f t="shared" si="54"/>
        <v>242.962672307902</v>
      </c>
      <c r="AD66" s="71">
        <f t="shared" si="54"/>
        <v>0</v>
      </c>
      <c r="AE66" s="71">
        <f t="shared" si="54"/>
        <v>0</v>
      </c>
      <c r="AF66" s="71">
        <f t="shared" si="54"/>
        <v>0</v>
      </c>
      <c r="AG66" s="71">
        <f t="shared" si="54"/>
        <v>0</v>
      </c>
      <c r="AH66" s="156">
        <f t="shared" si="29"/>
        <v>563.957281288385</v>
      </c>
      <c r="AI66" s="28"/>
      <c r="AJ66" s="290"/>
      <c r="AK66" s="24"/>
    </row>
    <row r="67" s="1" customFormat="1" ht="30" hidden="1" customHeight="1" outlineLevel="2" spans="1:37">
      <c r="A67" s="58"/>
      <c r="B67" s="62" t="s">
        <v>275</v>
      </c>
      <c r="C67" s="71">
        <f t="shared" ref="C67:AG67" si="55">C357</f>
        <v>0</v>
      </c>
      <c r="D67" s="71">
        <f t="shared" si="55"/>
        <v>0</v>
      </c>
      <c r="E67" s="71">
        <f t="shared" si="55"/>
        <v>0</v>
      </c>
      <c r="F67" s="71">
        <f t="shared" si="55"/>
        <v>0</v>
      </c>
      <c r="G67" s="71">
        <f t="shared" si="55"/>
        <v>0</v>
      </c>
      <c r="H67" s="71">
        <f t="shared" si="55"/>
        <v>0</v>
      </c>
      <c r="I67" s="71">
        <f t="shared" si="55"/>
        <v>0</v>
      </c>
      <c r="J67" s="71">
        <f t="shared" si="55"/>
        <v>0</v>
      </c>
      <c r="K67" s="71">
        <f t="shared" si="55"/>
        <v>0</v>
      </c>
      <c r="L67" s="71">
        <f t="shared" si="55"/>
        <v>0</v>
      </c>
      <c r="M67" s="71">
        <f t="shared" si="55"/>
        <v>0</v>
      </c>
      <c r="N67" s="71">
        <f t="shared" si="55"/>
        <v>0</v>
      </c>
      <c r="O67" s="71">
        <f t="shared" si="55"/>
        <v>0</v>
      </c>
      <c r="P67" s="71">
        <f t="shared" si="55"/>
        <v>0</v>
      </c>
      <c r="Q67" s="71">
        <f t="shared" si="55"/>
        <v>0</v>
      </c>
      <c r="R67" s="71">
        <f t="shared" si="55"/>
        <v>0</v>
      </c>
      <c r="S67" s="71">
        <f t="shared" si="55"/>
        <v>0</v>
      </c>
      <c r="T67" s="71">
        <f t="shared" si="55"/>
        <v>0</v>
      </c>
      <c r="U67" s="71">
        <f t="shared" si="55"/>
        <v>0</v>
      </c>
      <c r="V67" s="71">
        <f t="shared" si="55"/>
        <v>0</v>
      </c>
      <c r="W67" s="71">
        <f t="shared" si="55"/>
        <v>0</v>
      </c>
      <c r="X67" s="71">
        <f t="shared" si="55"/>
        <v>0</v>
      </c>
      <c r="Y67" s="71">
        <f t="shared" si="55"/>
        <v>0</v>
      </c>
      <c r="Z67" s="71">
        <f t="shared" si="55"/>
        <v>0</v>
      </c>
      <c r="AA67" s="71">
        <f t="shared" si="55"/>
        <v>112.262700226887</v>
      </c>
      <c r="AB67" s="71">
        <f t="shared" si="55"/>
        <v>224.525400453775</v>
      </c>
      <c r="AC67" s="71">
        <f t="shared" si="55"/>
        <v>194.588680393271</v>
      </c>
      <c r="AD67" s="71">
        <f t="shared" si="55"/>
        <v>187.104500378146</v>
      </c>
      <c r="AE67" s="71">
        <f t="shared" si="55"/>
        <v>187.104500378146</v>
      </c>
      <c r="AF67" s="71">
        <f t="shared" si="55"/>
        <v>187.104500378146</v>
      </c>
      <c r="AG67" s="71">
        <f t="shared" si="55"/>
        <v>187.104500378146</v>
      </c>
      <c r="AH67" s="156">
        <f t="shared" si="29"/>
        <v>1279.79478258652</v>
      </c>
      <c r="AI67" s="28"/>
      <c r="AJ67" s="290"/>
      <c r="AK67" s="24"/>
    </row>
    <row r="68" s="1" customFormat="1" ht="30" hidden="1" customHeight="1" outlineLevel="2" spans="1:37">
      <c r="A68" s="58"/>
      <c r="B68" s="63" t="s">
        <v>14</v>
      </c>
      <c r="C68" s="71">
        <f t="shared" ref="C68:AG68" si="56">C358</f>
        <v>0</v>
      </c>
      <c r="D68" s="71">
        <f t="shared" si="56"/>
        <v>0</v>
      </c>
      <c r="E68" s="71">
        <f t="shared" si="56"/>
        <v>0</v>
      </c>
      <c r="F68" s="71">
        <f t="shared" si="56"/>
        <v>0</v>
      </c>
      <c r="G68" s="71">
        <f t="shared" si="56"/>
        <v>0</v>
      </c>
      <c r="H68" s="71">
        <f t="shared" si="56"/>
        <v>0</v>
      </c>
      <c r="I68" s="71">
        <f t="shared" si="56"/>
        <v>0</v>
      </c>
      <c r="J68" s="71">
        <f t="shared" si="56"/>
        <v>0</v>
      </c>
      <c r="K68" s="71">
        <f t="shared" si="56"/>
        <v>0</v>
      </c>
      <c r="L68" s="71">
        <f t="shared" si="56"/>
        <v>0</v>
      </c>
      <c r="M68" s="71">
        <f t="shared" si="56"/>
        <v>0</v>
      </c>
      <c r="N68" s="71">
        <f t="shared" si="56"/>
        <v>0</v>
      </c>
      <c r="O68" s="71">
        <f t="shared" si="56"/>
        <v>0</v>
      </c>
      <c r="P68" s="71">
        <f t="shared" si="56"/>
        <v>0</v>
      </c>
      <c r="Q68" s="71">
        <f t="shared" si="56"/>
        <v>0</v>
      </c>
      <c r="R68" s="71">
        <f t="shared" si="56"/>
        <v>0</v>
      </c>
      <c r="S68" s="71">
        <f t="shared" si="56"/>
        <v>0</v>
      </c>
      <c r="T68" s="71">
        <f t="shared" si="56"/>
        <v>0</v>
      </c>
      <c r="U68" s="71">
        <f t="shared" si="56"/>
        <v>0</v>
      </c>
      <c r="V68" s="71">
        <f t="shared" si="56"/>
        <v>0</v>
      </c>
      <c r="W68" s="71">
        <f t="shared" si="56"/>
        <v>0</v>
      </c>
      <c r="X68" s="71">
        <f t="shared" si="56"/>
        <v>0</v>
      </c>
      <c r="Y68" s="71">
        <f t="shared" si="56"/>
        <v>0</v>
      </c>
      <c r="Z68" s="71">
        <f t="shared" si="56"/>
        <v>0</v>
      </c>
      <c r="AA68" s="71">
        <f t="shared" si="56"/>
        <v>-28.9448347976527</v>
      </c>
      <c r="AB68" s="71">
        <f t="shared" si="56"/>
        <v>13.1513430974738</v>
      </c>
      <c r="AC68" s="71">
        <f t="shared" si="56"/>
        <v>48.3739919146313</v>
      </c>
      <c r="AD68" s="71">
        <f t="shared" si="56"/>
        <v>-187.104500378146</v>
      </c>
      <c r="AE68" s="71">
        <f t="shared" si="56"/>
        <v>-187.104500378146</v>
      </c>
      <c r="AF68" s="71">
        <f t="shared" si="56"/>
        <v>-187.104500378146</v>
      </c>
      <c r="AG68" s="71">
        <f t="shared" si="56"/>
        <v>-187.104500378146</v>
      </c>
      <c r="AH68" s="156">
        <f t="shared" si="29"/>
        <v>-715.837501298132</v>
      </c>
      <c r="AI68" s="28"/>
      <c r="AJ68" s="290"/>
      <c r="AK68" s="24"/>
    </row>
    <row r="69" s="1" customFormat="1" ht="30" hidden="1" customHeight="1" outlineLevel="2" spans="1:37">
      <c r="A69" s="58"/>
      <c r="B69" s="64" t="s">
        <v>15</v>
      </c>
      <c r="C69" s="71">
        <f t="shared" ref="C69:AG69" si="57">C359</f>
        <v>0</v>
      </c>
      <c r="D69" s="71">
        <f t="shared" si="57"/>
        <v>0</v>
      </c>
      <c r="E69" s="71">
        <f t="shared" si="57"/>
        <v>0</v>
      </c>
      <c r="F69" s="71">
        <f t="shared" si="57"/>
        <v>0</v>
      </c>
      <c r="G69" s="71">
        <f t="shared" si="57"/>
        <v>0</v>
      </c>
      <c r="H69" s="71">
        <f t="shared" si="57"/>
        <v>0</v>
      </c>
      <c r="I69" s="71">
        <f t="shared" si="57"/>
        <v>0</v>
      </c>
      <c r="J69" s="71">
        <f t="shared" si="57"/>
        <v>0</v>
      </c>
      <c r="K69" s="71">
        <f t="shared" si="57"/>
        <v>0</v>
      </c>
      <c r="L69" s="71">
        <f t="shared" si="57"/>
        <v>0</v>
      </c>
      <c r="M69" s="71">
        <f t="shared" si="57"/>
        <v>0</v>
      </c>
      <c r="N69" s="71">
        <f t="shared" si="57"/>
        <v>0</v>
      </c>
      <c r="O69" s="71">
        <f t="shared" si="57"/>
        <v>0</v>
      </c>
      <c r="P69" s="71">
        <f t="shared" si="57"/>
        <v>0</v>
      </c>
      <c r="Q69" s="71">
        <f t="shared" si="57"/>
        <v>0</v>
      </c>
      <c r="R69" s="71">
        <f t="shared" si="57"/>
        <v>0</v>
      </c>
      <c r="S69" s="71">
        <f t="shared" si="57"/>
        <v>0</v>
      </c>
      <c r="T69" s="71">
        <f t="shared" si="57"/>
        <v>0</v>
      </c>
      <c r="U69" s="71">
        <f t="shared" si="57"/>
        <v>0</v>
      </c>
      <c r="V69" s="71">
        <f t="shared" si="57"/>
        <v>0</v>
      </c>
      <c r="W69" s="71">
        <f t="shared" si="57"/>
        <v>0</v>
      </c>
      <c r="X69" s="71">
        <f t="shared" si="57"/>
        <v>0</v>
      </c>
      <c r="Y69" s="71">
        <f t="shared" si="57"/>
        <v>0</v>
      </c>
      <c r="Z69" s="71">
        <f t="shared" si="57"/>
        <v>0</v>
      </c>
      <c r="AA69" s="71">
        <f t="shared" si="57"/>
        <v>83.3178654292343</v>
      </c>
      <c r="AB69" s="71">
        <f t="shared" si="57"/>
        <v>149.923570356217</v>
      </c>
      <c r="AC69" s="71">
        <f t="shared" si="57"/>
        <v>-43.9692234202267</v>
      </c>
      <c r="AD69" s="71">
        <f t="shared" si="57"/>
        <v>-281.380510440835</v>
      </c>
      <c r="AE69" s="71">
        <f t="shared" si="57"/>
        <v>-256.264501160093</v>
      </c>
      <c r="AF69" s="71">
        <f t="shared" si="57"/>
        <v>-248.143851508121</v>
      </c>
      <c r="AG69" s="71">
        <f t="shared" si="57"/>
        <v>-235.336426914153</v>
      </c>
      <c r="AH69" s="156">
        <f t="shared" si="29"/>
        <v>-831.853077657978</v>
      </c>
      <c r="AI69" s="28"/>
      <c r="AJ69" s="290"/>
      <c r="AK69" s="24"/>
    </row>
    <row r="70" s="1" customFormat="1" ht="30" hidden="1" customHeight="1" outlineLevel="2" spans="1:37">
      <c r="A70" s="72" t="s">
        <v>28</v>
      </c>
      <c r="B70" s="59"/>
      <c r="C70" s="71">
        <f t="shared" ref="C70:AG70" si="58">C444</f>
        <v>0</v>
      </c>
      <c r="D70" s="71">
        <f t="shared" si="58"/>
        <v>0</v>
      </c>
      <c r="E70" s="71">
        <f t="shared" si="58"/>
        <v>0</v>
      </c>
      <c r="F70" s="71">
        <f t="shared" si="58"/>
        <v>0</v>
      </c>
      <c r="G70" s="71">
        <f t="shared" si="58"/>
        <v>0</v>
      </c>
      <c r="H70" s="71">
        <f t="shared" si="58"/>
        <v>0</v>
      </c>
      <c r="I70" s="71">
        <f t="shared" si="58"/>
        <v>0</v>
      </c>
      <c r="J70" s="71">
        <f t="shared" si="58"/>
        <v>0</v>
      </c>
      <c r="K70" s="71">
        <f t="shared" si="58"/>
        <v>0</v>
      </c>
      <c r="L70" s="71">
        <f t="shared" si="58"/>
        <v>0</v>
      </c>
      <c r="M70" s="71">
        <f t="shared" si="58"/>
        <v>0</v>
      </c>
      <c r="N70" s="71">
        <f t="shared" si="58"/>
        <v>0</v>
      </c>
      <c r="O70" s="71">
        <f t="shared" si="58"/>
        <v>0</v>
      </c>
      <c r="P70" s="71">
        <f t="shared" si="58"/>
        <v>0</v>
      </c>
      <c r="Q70" s="71">
        <f t="shared" si="58"/>
        <v>0</v>
      </c>
      <c r="R70" s="71">
        <f t="shared" si="58"/>
        <v>0</v>
      </c>
      <c r="S70" s="71">
        <f t="shared" si="58"/>
        <v>0</v>
      </c>
      <c r="T70" s="71">
        <f t="shared" si="58"/>
        <v>0</v>
      </c>
      <c r="U70" s="71">
        <f t="shared" si="58"/>
        <v>0</v>
      </c>
      <c r="V70" s="71">
        <f t="shared" si="58"/>
        <v>0</v>
      </c>
      <c r="W70" s="71">
        <f t="shared" si="58"/>
        <v>0</v>
      </c>
      <c r="X70" s="71">
        <f t="shared" si="58"/>
        <v>0</v>
      </c>
      <c r="Y70" s="71">
        <f t="shared" si="58"/>
        <v>0</v>
      </c>
      <c r="Z70" s="71">
        <f t="shared" si="58"/>
        <v>0</v>
      </c>
      <c r="AA70" s="71">
        <f t="shared" si="58"/>
        <v>0</v>
      </c>
      <c r="AB70" s="71">
        <f t="shared" si="58"/>
        <v>0</v>
      </c>
      <c r="AC70" s="71">
        <f t="shared" si="58"/>
        <v>0</v>
      </c>
      <c r="AD70" s="71">
        <f t="shared" si="58"/>
        <v>0</v>
      </c>
      <c r="AE70" s="71">
        <f t="shared" si="58"/>
        <v>0</v>
      </c>
      <c r="AF70" s="71">
        <f t="shared" si="58"/>
        <v>0</v>
      </c>
      <c r="AG70" s="71">
        <f t="shared" si="58"/>
        <v>0</v>
      </c>
      <c r="AH70" s="156">
        <f t="shared" si="29"/>
        <v>0</v>
      </c>
      <c r="AI70" s="28"/>
      <c r="AJ70" s="290"/>
      <c r="AK70" s="24"/>
    </row>
    <row r="71" s="1" customFormat="1" ht="30" hidden="1" customHeight="1" outlineLevel="2" spans="1:37">
      <c r="A71" s="72"/>
      <c r="B71" s="61"/>
      <c r="C71" s="71">
        <f t="shared" ref="C71:AG71" si="59">C445</f>
        <v>0</v>
      </c>
      <c r="D71" s="71">
        <f t="shared" si="59"/>
        <v>0</v>
      </c>
      <c r="E71" s="71">
        <f t="shared" si="59"/>
        <v>0</v>
      </c>
      <c r="F71" s="71">
        <f t="shared" si="59"/>
        <v>0</v>
      </c>
      <c r="G71" s="71">
        <f t="shared" si="59"/>
        <v>0</v>
      </c>
      <c r="H71" s="71">
        <f t="shared" si="59"/>
        <v>0</v>
      </c>
      <c r="I71" s="71">
        <f t="shared" si="59"/>
        <v>0</v>
      </c>
      <c r="J71" s="71">
        <f t="shared" si="59"/>
        <v>0</v>
      </c>
      <c r="K71" s="71">
        <f t="shared" si="59"/>
        <v>0</v>
      </c>
      <c r="L71" s="71">
        <f t="shared" si="59"/>
        <v>0</v>
      </c>
      <c r="M71" s="71">
        <f t="shared" si="59"/>
        <v>0</v>
      </c>
      <c r="N71" s="71">
        <f t="shared" si="59"/>
        <v>0</v>
      </c>
      <c r="O71" s="71">
        <f t="shared" si="59"/>
        <v>0</v>
      </c>
      <c r="P71" s="71">
        <f t="shared" si="59"/>
        <v>0</v>
      </c>
      <c r="Q71" s="71">
        <f t="shared" si="59"/>
        <v>0</v>
      </c>
      <c r="R71" s="71">
        <f t="shared" si="59"/>
        <v>0</v>
      </c>
      <c r="S71" s="71">
        <f t="shared" si="59"/>
        <v>0</v>
      </c>
      <c r="T71" s="71">
        <f t="shared" si="59"/>
        <v>0</v>
      </c>
      <c r="U71" s="71">
        <f t="shared" si="59"/>
        <v>0</v>
      </c>
      <c r="V71" s="71">
        <f t="shared" si="59"/>
        <v>0</v>
      </c>
      <c r="W71" s="71">
        <f t="shared" si="59"/>
        <v>0</v>
      </c>
      <c r="X71" s="71">
        <f t="shared" si="59"/>
        <v>0</v>
      </c>
      <c r="Y71" s="71">
        <f t="shared" si="59"/>
        <v>0</v>
      </c>
      <c r="Z71" s="71">
        <f t="shared" si="59"/>
        <v>0</v>
      </c>
      <c r="AA71" s="71">
        <f t="shared" si="59"/>
        <v>0</v>
      </c>
      <c r="AB71" s="71">
        <f t="shared" si="59"/>
        <v>0</v>
      </c>
      <c r="AC71" s="71">
        <f t="shared" si="59"/>
        <v>0</v>
      </c>
      <c r="AD71" s="71">
        <f t="shared" si="59"/>
        <v>0</v>
      </c>
      <c r="AE71" s="71">
        <f t="shared" si="59"/>
        <v>0</v>
      </c>
      <c r="AF71" s="71">
        <f t="shared" si="59"/>
        <v>0</v>
      </c>
      <c r="AG71" s="71">
        <f t="shared" si="59"/>
        <v>0</v>
      </c>
      <c r="AH71" s="156">
        <f t="shared" si="29"/>
        <v>0</v>
      </c>
      <c r="AI71" s="28"/>
      <c r="AJ71" s="290"/>
      <c r="AK71" s="24"/>
    </row>
    <row r="72" s="1" customFormat="1" ht="30" hidden="1" customHeight="1" outlineLevel="2" spans="1:37">
      <c r="A72" s="72"/>
      <c r="B72" s="62" t="s">
        <v>275</v>
      </c>
      <c r="C72" s="71">
        <f t="shared" ref="C72:AG72" si="60">C445</f>
        <v>0</v>
      </c>
      <c r="D72" s="71">
        <f t="shared" si="60"/>
        <v>0</v>
      </c>
      <c r="E72" s="71">
        <f t="shared" si="60"/>
        <v>0</v>
      </c>
      <c r="F72" s="71">
        <f t="shared" si="60"/>
        <v>0</v>
      </c>
      <c r="G72" s="71">
        <f t="shared" si="60"/>
        <v>0</v>
      </c>
      <c r="H72" s="71">
        <f t="shared" si="60"/>
        <v>0</v>
      </c>
      <c r="I72" s="71">
        <f t="shared" si="60"/>
        <v>0</v>
      </c>
      <c r="J72" s="71">
        <f t="shared" si="60"/>
        <v>0</v>
      </c>
      <c r="K72" s="71">
        <f t="shared" si="60"/>
        <v>0</v>
      </c>
      <c r="L72" s="71">
        <f t="shared" si="60"/>
        <v>0</v>
      </c>
      <c r="M72" s="71">
        <f t="shared" si="60"/>
        <v>0</v>
      </c>
      <c r="N72" s="71">
        <f t="shared" si="60"/>
        <v>0</v>
      </c>
      <c r="O72" s="71">
        <f t="shared" si="60"/>
        <v>0</v>
      </c>
      <c r="P72" s="71">
        <f t="shared" si="60"/>
        <v>0</v>
      </c>
      <c r="Q72" s="71">
        <f t="shared" si="60"/>
        <v>0</v>
      </c>
      <c r="R72" s="71">
        <f t="shared" si="60"/>
        <v>0</v>
      </c>
      <c r="S72" s="71">
        <f t="shared" si="60"/>
        <v>0</v>
      </c>
      <c r="T72" s="71">
        <f t="shared" si="60"/>
        <v>0</v>
      </c>
      <c r="U72" s="71">
        <f t="shared" si="60"/>
        <v>0</v>
      </c>
      <c r="V72" s="71">
        <f t="shared" si="60"/>
        <v>0</v>
      </c>
      <c r="W72" s="71">
        <f t="shared" si="60"/>
        <v>0</v>
      </c>
      <c r="X72" s="71">
        <f t="shared" si="60"/>
        <v>0</v>
      </c>
      <c r="Y72" s="71">
        <f t="shared" si="60"/>
        <v>0</v>
      </c>
      <c r="Z72" s="71">
        <f t="shared" si="60"/>
        <v>0</v>
      </c>
      <c r="AA72" s="71">
        <f t="shared" si="60"/>
        <v>0</v>
      </c>
      <c r="AB72" s="71">
        <f t="shared" si="60"/>
        <v>0</v>
      </c>
      <c r="AC72" s="71">
        <f t="shared" si="60"/>
        <v>0</v>
      </c>
      <c r="AD72" s="71">
        <f t="shared" si="60"/>
        <v>0</v>
      </c>
      <c r="AE72" s="71">
        <f t="shared" si="60"/>
        <v>0</v>
      </c>
      <c r="AF72" s="71">
        <f t="shared" si="60"/>
        <v>0</v>
      </c>
      <c r="AG72" s="71">
        <f t="shared" si="60"/>
        <v>0</v>
      </c>
      <c r="AH72" s="156">
        <f t="shared" si="29"/>
        <v>0</v>
      </c>
      <c r="AI72" s="28"/>
      <c r="AJ72" s="290"/>
      <c r="AK72" s="24"/>
    </row>
    <row r="73" s="1" customFormat="1" ht="30" hidden="1" customHeight="1" outlineLevel="2" spans="1:37">
      <c r="A73" s="72"/>
      <c r="B73" s="63" t="s">
        <v>14</v>
      </c>
      <c r="C73" s="71">
        <f t="shared" ref="C73:AG73" si="61">C71-C72</f>
        <v>0</v>
      </c>
      <c r="D73" s="71">
        <f t="shared" si="61"/>
        <v>0</v>
      </c>
      <c r="E73" s="71">
        <f t="shared" si="61"/>
        <v>0</v>
      </c>
      <c r="F73" s="71">
        <f t="shared" si="61"/>
        <v>0</v>
      </c>
      <c r="G73" s="71">
        <f t="shared" si="61"/>
        <v>0</v>
      </c>
      <c r="H73" s="71">
        <f t="shared" si="61"/>
        <v>0</v>
      </c>
      <c r="I73" s="71">
        <f t="shared" si="61"/>
        <v>0</v>
      </c>
      <c r="J73" s="71">
        <f t="shared" si="61"/>
        <v>0</v>
      </c>
      <c r="K73" s="71">
        <f t="shared" si="61"/>
        <v>0</v>
      </c>
      <c r="L73" s="71">
        <f t="shared" si="61"/>
        <v>0</v>
      </c>
      <c r="M73" s="71">
        <f t="shared" si="61"/>
        <v>0</v>
      </c>
      <c r="N73" s="71">
        <f t="shared" si="61"/>
        <v>0</v>
      </c>
      <c r="O73" s="71">
        <f t="shared" si="61"/>
        <v>0</v>
      </c>
      <c r="P73" s="71">
        <f t="shared" si="61"/>
        <v>0</v>
      </c>
      <c r="Q73" s="71">
        <f t="shared" si="61"/>
        <v>0</v>
      </c>
      <c r="R73" s="71">
        <f t="shared" si="61"/>
        <v>0</v>
      </c>
      <c r="S73" s="71">
        <f t="shared" si="61"/>
        <v>0</v>
      </c>
      <c r="T73" s="71">
        <f t="shared" si="61"/>
        <v>0</v>
      </c>
      <c r="U73" s="71">
        <f t="shared" si="61"/>
        <v>0</v>
      </c>
      <c r="V73" s="71">
        <f t="shared" si="61"/>
        <v>0</v>
      </c>
      <c r="W73" s="71">
        <f t="shared" si="61"/>
        <v>0</v>
      </c>
      <c r="X73" s="71">
        <f t="shared" si="61"/>
        <v>0</v>
      </c>
      <c r="Y73" s="71">
        <f t="shared" si="61"/>
        <v>0</v>
      </c>
      <c r="Z73" s="71">
        <f t="shared" si="61"/>
        <v>0</v>
      </c>
      <c r="AA73" s="71">
        <f t="shared" si="61"/>
        <v>0</v>
      </c>
      <c r="AB73" s="71">
        <f t="shared" si="61"/>
        <v>0</v>
      </c>
      <c r="AC73" s="71">
        <f t="shared" si="61"/>
        <v>0</v>
      </c>
      <c r="AD73" s="71">
        <f t="shared" si="61"/>
        <v>0</v>
      </c>
      <c r="AE73" s="71">
        <f t="shared" si="61"/>
        <v>0</v>
      </c>
      <c r="AF73" s="71">
        <f t="shared" si="61"/>
        <v>0</v>
      </c>
      <c r="AG73" s="71">
        <f t="shared" si="61"/>
        <v>0</v>
      </c>
      <c r="AH73" s="156">
        <f t="shared" si="29"/>
        <v>0</v>
      </c>
      <c r="AI73" s="28"/>
      <c r="AJ73" s="290"/>
      <c r="AK73" s="24"/>
    </row>
    <row r="74" s="1" customFormat="1" ht="30" hidden="1" customHeight="1" outlineLevel="2" spans="1:37">
      <c r="A74" s="72"/>
      <c r="B74" s="64" t="s">
        <v>15</v>
      </c>
      <c r="C74" s="71">
        <f t="shared" ref="C74:AG74" si="62">C71-C70</f>
        <v>0</v>
      </c>
      <c r="D74" s="71">
        <f t="shared" si="62"/>
        <v>0</v>
      </c>
      <c r="E74" s="71">
        <f t="shared" si="62"/>
        <v>0</v>
      </c>
      <c r="F74" s="71">
        <f t="shared" si="62"/>
        <v>0</v>
      </c>
      <c r="G74" s="71">
        <f t="shared" si="62"/>
        <v>0</v>
      </c>
      <c r="H74" s="71">
        <f t="shared" si="62"/>
        <v>0</v>
      </c>
      <c r="I74" s="71">
        <f t="shared" si="62"/>
        <v>0</v>
      </c>
      <c r="J74" s="71">
        <f t="shared" si="62"/>
        <v>0</v>
      </c>
      <c r="K74" s="71">
        <f t="shared" si="62"/>
        <v>0</v>
      </c>
      <c r="L74" s="71">
        <f t="shared" si="62"/>
        <v>0</v>
      </c>
      <c r="M74" s="71">
        <f t="shared" si="62"/>
        <v>0</v>
      </c>
      <c r="N74" s="71">
        <f t="shared" si="62"/>
        <v>0</v>
      </c>
      <c r="O74" s="71">
        <f t="shared" si="62"/>
        <v>0</v>
      </c>
      <c r="P74" s="71">
        <f t="shared" si="62"/>
        <v>0</v>
      </c>
      <c r="Q74" s="71">
        <f t="shared" si="62"/>
        <v>0</v>
      </c>
      <c r="R74" s="71">
        <f t="shared" si="62"/>
        <v>0</v>
      </c>
      <c r="S74" s="71">
        <f t="shared" si="62"/>
        <v>0</v>
      </c>
      <c r="T74" s="71">
        <f t="shared" si="62"/>
        <v>0</v>
      </c>
      <c r="U74" s="71">
        <f t="shared" si="62"/>
        <v>0</v>
      </c>
      <c r="V74" s="71">
        <f t="shared" si="62"/>
        <v>0</v>
      </c>
      <c r="W74" s="71">
        <f t="shared" si="62"/>
        <v>0</v>
      </c>
      <c r="X74" s="71">
        <f t="shared" si="62"/>
        <v>0</v>
      </c>
      <c r="Y74" s="71">
        <f t="shared" si="62"/>
        <v>0</v>
      </c>
      <c r="Z74" s="71">
        <f t="shared" si="62"/>
        <v>0</v>
      </c>
      <c r="AA74" s="71">
        <f t="shared" si="62"/>
        <v>0</v>
      </c>
      <c r="AB74" s="71">
        <f t="shared" si="62"/>
        <v>0</v>
      </c>
      <c r="AC74" s="71">
        <f t="shared" si="62"/>
        <v>0</v>
      </c>
      <c r="AD74" s="71">
        <f t="shared" si="62"/>
        <v>0</v>
      </c>
      <c r="AE74" s="71">
        <f t="shared" si="62"/>
        <v>0</v>
      </c>
      <c r="AF74" s="71">
        <f t="shared" si="62"/>
        <v>0</v>
      </c>
      <c r="AG74" s="71">
        <f t="shared" si="62"/>
        <v>0</v>
      </c>
      <c r="AH74" s="156">
        <f t="shared" si="29"/>
        <v>0</v>
      </c>
      <c r="AI74" s="28"/>
      <c r="AJ74" s="290"/>
      <c r="AK74" s="24"/>
    </row>
    <row r="75" s="1" customFormat="1" ht="30" hidden="1" customHeight="1" outlineLevel="2" spans="1:37">
      <c r="A75" s="80" t="s">
        <v>29</v>
      </c>
      <c r="B75" s="59"/>
      <c r="C75" s="71">
        <f t="shared" ref="C75:AG75" si="63">C221</f>
        <v>0</v>
      </c>
      <c r="D75" s="71">
        <f t="shared" si="63"/>
        <v>0</v>
      </c>
      <c r="E75" s="71">
        <f t="shared" si="63"/>
        <v>0</v>
      </c>
      <c r="F75" s="71">
        <f t="shared" si="63"/>
        <v>0</v>
      </c>
      <c r="G75" s="71">
        <f t="shared" si="63"/>
        <v>0</v>
      </c>
      <c r="H75" s="71">
        <f t="shared" si="63"/>
        <v>0</v>
      </c>
      <c r="I75" s="71">
        <f t="shared" si="63"/>
        <v>0</v>
      </c>
      <c r="J75" s="71">
        <f t="shared" si="63"/>
        <v>0</v>
      </c>
      <c r="K75" s="71">
        <f t="shared" si="63"/>
        <v>0</v>
      </c>
      <c r="L75" s="71">
        <f t="shared" si="63"/>
        <v>0</v>
      </c>
      <c r="M75" s="71">
        <f t="shared" si="63"/>
        <v>0</v>
      </c>
      <c r="N75" s="71">
        <f t="shared" si="63"/>
        <v>0</v>
      </c>
      <c r="O75" s="71">
        <f t="shared" si="63"/>
        <v>0</v>
      </c>
      <c r="P75" s="71">
        <f t="shared" si="63"/>
        <v>0</v>
      </c>
      <c r="Q75" s="71">
        <f t="shared" si="63"/>
        <v>0</v>
      </c>
      <c r="R75" s="71">
        <f t="shared" si="63"/>
        <v>0</v>
      </c>
      <c r="S75" s="71">
        <f t="shared" si="63"/>
        <v>0</v>
      </c>
      <c r="T75" s="71">
        <f t="shared" si="63"/>
        <v>0</v>
      </c>
      <c r="U75" s="71">
        <f t="shared" si="63"/>
        <v>0</v>
      </c>
      <c r="V75" s="71">
        <f t="shared" si="63"/>
        <v>0</v>
      </c>
      <c r="W75" s="71">
        <f t="shared" si="63"/>
        <v>0</v>
      </c>
      <c r="X75" s="71">
        <f t="shared" si="63"/>
        <v>0</v>
      </c>
      <c r="Y75" s="71">
        <f t="shared" si="63"/>
        <v>0</v>
      </c>
      <c r="Z75" s="71">
        <f t="shared" si="63"/>
        <v>0</v>
      </c>
      <c r="AA75" s="71">
        <f t="shared" si="63"/>
        <v>0</v>
      </c>
      <c r="AB75" s="71">
        <f t="shared" si="63"/>
        <v>0</v>
      </c>
      <c r="AC75" s="71">
        <f t="shared" si="63"/>
        <v>0</v>
      </c>
      <c r="AD75" s="71">
        <f t="shared" si="63"/>
        <v>0</v>
      </c>
      <c r="AE75" s="71">
        <f t="shared" si="63"/>
        <v>0</v>
      </c>
      <c r="AF75" s="71">
        <f t="shared" si="63"/>
        <v>0</v>
      </c>
      <c r="AG75" s="71">
        <f t="shared" si="63"/>
        <v>0</v>
      </c>
      <c r="AH75" s="156">
        <f t="shared" si="29"/>
        <v>0</v>
      </c>
      <c r="AI75" s="28"/>
      <c r="AJ75" s="290"/>
      <c r="AK75" s="24"/>
    </row>
    <row r="76" s="1" customFormat="1" ht="30" hidden="1" customHeight="1" outlineLevel="2" spans="1:37">
      <c r="A76" s="80"/>
      <c r="B76" s="81"/>
      <c r="C76" s="71">
        <f t="shared" ref="C76:AG76" si="64">C219</f>
        <v>278</v>
      </c>
      <c r="D76" s="71">
        <f t="shared" si="64"/>
        <v>340</v>
      </c>
      <c r="E76" s="71">
        <f t="shared" si="64"/>
        <v>298</v>
      </c>
      <c r="F76" s="71">
        <f t="shared" si="64"/>
        <v>287</v>
      </c>
      <c r="G76" s="71">
        <f t="shared" si="64"/>
        <v>267</v>
      </c>
      <c r="H76" s="71">
        <f t="shared" si="64"/>
        <v>234</v>
      </c>
      <c r="I76" s="71">
        <f t="shared" si="64"/>
        <v>232</v>
      </c>
      <c r="J76" s="71">
        <f t="shared" si="64"/>
        <v>307</v>
      </c>
      <c r="K76" s="71">
        <f t="shared" si="64"/>
        <v>262</v>
      </c>
      <c r="L76" s="71">
        <f t="shared" si="64"/>
        <v>272</v>
      </c>
      <c r="M76" s="71">
        <f t="shared" si="64"/>
        <v>235</v>
      </c>
      <c r="N76" s="71">
        <f t="shared" si="64"/>
        <v>286</v>
      </c>
      <c r="O76" s="71">
        <f t="shared" si="64"/>
        <v>319</v>
      </c>
      <c r="P76" s="71">
        <f t="shared" si="64"/>
        <v>317</v>
      </c>
      <c r="Q76" s="71">
        <f t="shared" si="64"/>
        <v>226</v>
      </c>
      <c r="R76" s="71">
        <f t="shared" si="64"/>
        <v>609</v>
      </c>
      <c r="S76" s="71">
        <f t="shared" si="64"/>
        <v>1318</v>
      </c>
      <c r="T76" s="71">
        <f t="shared" si="64"/>
        <v>2849</v>
      </c>
      <c r="U76" s="71">
        <f t="shared" si="64"/>
        <v>866</v>
      </c>
      <c r="V76" s="71">
        <f t="shared" si="64"/>
        <v>524</v>
      </c>
      <c r="W76" s="71">
        <f t="shared" si="64"/>
        <v>460</v>
      </c>
      <c r="X76" s="71">
        <f t="shared" si="64"/>
        <v>466</v>
      </c>
      <c r="Y76" s="71">
        <f t="shared" si="64"/>
        <v>453</v>
      </c>
      <c r="Z76" s="71">
        <f t="shared" si="64"/>
        <v>502</v>
      </c>
      <c r="AA76" s="71">
        <f t="shared" si="64"/>
        <v>413</v>
      </c>
      <c r="AB76" s="71">
        <f t="shared" si="64"/>
        <v>477</v>
      </c>
      <c r="AC76" s="71">
        <f t="shared" si="64"/>
        <v>1005</v>
      </c>
      <c r="AD76" s="71">
        <f t="shared" si="64"/>
        <v>0</v>
      </c>
      <c r="AE76" s="71">
        <f t="shared" si="64"/>
        <v>0</v>
      </c>
      <c r="AF76" s="71">
        <f t="shared" si="64"/>
        <v>0</v>
      </c>
      <c r="AG76" s="71">
        <f t="shared" si="64"/>
        <v>0</v>
      </c>
      <c r="AH76" s="156">
        <f t="shared" si="29"/>
        <v>14102</v>
      </c>
      <c r="AI76" s="28"/>
      <c r="AJ76" s="290"/>
      <c r="AK76" s="24"/>
    </row>
    <row r="77" s="1" customFormat="1" ht="30" hidden="1" customHeight="1" outlineLevel="2" spans="1:37">
      <c r="A77" s="80"/>
      <c r="B77" s="64" t="s">
        <v>15</v>
      </c>
      <c r="C77" s="71">
        <f t="shared" ref="C77:AG77" si="65">C76-C75</f>
        <v>278</v>
      </c>
      <c r="D77" s="71">
        <f t="shared" si="65"/>
        <v>340</v>
      </c>
      <c r="E77" s="71">
        <f t="shared" si="65"/>
        <v>298</v>
      </c>
      <c r="F77" s="71">
        <f t="shared" si="65"/>
        <v>287</v>
      </c>
      <c r="G77" s="71">
        <f t="shared" si="65"/>
        <v>267</v>
      </c>
      <c r="H77" s="71">
        <f t="shared" si="65"/>
        <v>234</v>
      </c>
      <c r="I77" s="71">
        <f t="shared" si="65"/>
        <v>232</v>
      </c>
      <c r="J77" s="71">
        <f t="shared" si="65"/>
        <v>307</v>
      </c>
      <c r="K77" s="71">
        <f t="shared" si="65"/>
        <v>262</v>
      </c>
      <c r="L77" s="71">
        <f t="shared" si="65"/>
        <v>272</v>
      </c>
      <c r="M77" s="71">
        <f t="shared" si="65"/>
        <v>235</v>
      </c>
      <c r="N77" s="71">
        <f t="shared" si="65"/>
        <v>286</v>
      </c>
      <c r="O77" s="71">
        <f t="shared" si="65"/>
        <v>319</v>
      </c>
      <c r="P77" s="71">
        <f t="shared" si="65"/>
        <v>317</v>
      </c>
      <c r="Q77" s="71">
        <f t="shared" si="65"/>
        <v>226</v>
      </c>
      <c r="R77" s="71">
        <f t="shared" si="65"/>
        <v>609</v>
      </c>
      <c r="S77" s="71">
        <f t="shared" si="65"/>
        <v>1318</v>
      </c>
      <c r="T77" s="71">
        <f t="shared" si="65"/>
        <v>2849</v>
      </c>
      <c r="U77" s="71">
        <f t="shared" si="65"/>
        <v>866</v>
      </c>
      <c r="V77" s="71">
        <f t="shared" si="65"/>
        <v>524</v>
      </c>
      <c r="W77" s="71">
        <f t="shared" si="65"/>
        <v>460</v>
      </c>
      <c r="X77" s="71">
        <f t="shared" si="65"/>
        <v>466</v>
      </c>
      <c r="Y77" s="71">
        <f t="shared" si="65"/>
        <v>453</v>
      </c>
      <c r="Z77" s="71">
        <f t="shared" si="65"/>
        <v>502</v>
      </c>
      <c r="AA77" s="71">
        <f t="shared" si="65"/>
        <v>413</v>
      </c>
      <c r="AB77" s="71">
        <f t="shared" si="65"/>
        <v>477</v>
      </c>
      <c r="AC77" s="71">
        <f t="shared" si="65"/>
        <v>1005</v>
      </c>
      <c r="AD77" s="71">
        <f t="shared" si="65"/>
        <v>0</v>
      </c>
      <c r="AE77" s="71">
        <f t="shared" si="65"/>
        <v>0</v>
      </c>
      <c r="AF77" s="71">
        <f t="shared" si="65"/>
        <v>0</v>
      </c>
      <c r="AG77" s="71">
        <f t="shared" si="65"/>
        <v>0</v>
      </c>
      <c r="AH77" s="156">
        <f t="shared" si="29"/>
        <v>14102</v>
      </c>
      <c r="AI77" s="28"/>
      <c r="AJ77" s="290"/>
      <c r="AK77" s="24"/>
    </row>
    <row r="78" s="1" customFormat="1" ht="30" hidden="1" customHeight="1" outlineLevel="2" spans="1:37">
      <c r="A78" s="58" t="s">
        <v>30</v>
      </c>
      <c r="B78" s="59"/>
      <c r="C78" s="71">
        <f t="shared" ref="C78:AG78" si="66">C226+C365</f>
        <v>0</v>
      </c>
      <c r="D78" s="71">
        <f t="shared" si="66"/>
        <v>0</v>
      </c>
      <c r="E78" s="71">
        <f t="shared" si="66"/>
        <v>0</v>
      </c>
      <c r="F78" s="71">
        <f t="shared" si="66"/>
        <v>0</v>
      </c>
      <c r="G78" s="71">
        <f t="shared" si="66"/>
        <v>0</v>
      </c>
      <c r="H78" s="71">
        <f t="shared" si="66"/>
        <v>0</v>
      </c>
      <c r="I78" s="71">
        <f t="shared" si="66"/>
        <v>0</v>
      </c>
      <c r="J78" s="71">
        <f t="shared" si="66"/>
        <v>0</v>
      </c>
      <c r="K78" s="71">
        <f t="shared" si="66"/>
        <v>0</v>
      </c>
      <c r="L78" s="71">
        <f t="shared" si="66"/>
        <v>0</v>
      </c>
      <c r="M78" s="71">
        <f t="shared" si="66"/>
        <v>0</v>
      </c>
      <c r="N78" s="71">
        <f t="shared" si="66"/>
        <v>0</v>
      </c>
      <c r="O78" s="71">
        <f t="shared" si="66"/>
        <v>0</v>
      </c>
      <c r="P78" s="71">
        <f t="shared" si="66"/>
        <v>0</v>
      </c>
      <c r="Q78" s="71">
        <f t="shared" si="66"/>
        <v>0</v>
      </c>
      <c r="R78" s="71">
        <f t="shared" si="66"/>
        <v>0</v>
      </c>
      <c r="S78" s="71">
        <f t="shared" si="66"/>
        <v>0</v>
      </c>
      <c r="T78" s="71">
        <f t="shared" si="66"/>
        <v>2669</v>
      </c>
      <c r="U78" s="71">
        <f t="shared" si="66"/>
        <v>2517</v>
      </c>
      <c r="V78" s="71">
        <f t="shared" si="66"/>
        <v>2724</v>
      </c>
      <c r="W78" s="71">
        <f t="shared" si="66"/>
        <v>2327</v>
      </c>
      <c r="X78" s="71">
        <f t="shared" si="66"/>
        <v>1766</v>
      </c>
      <c r="Y78" s="71">
        <f t="shared" si="66"/>
        <v>2038</v>
      </c>
      <c r="Z78" s="71">
        <f t="shared" si="66"/>
        <v>2591</v>
      </c>
      <c r="AA78" s="71">
        <f t="shared" si="66"/>
        <v>2932</v>
      </c>
      <c r="AB78" s="71">
        <f t="shared" si="66"/>
        <v>3700</v>
      </c>
      <c r="AC78" s="71">
        <f t="shared" si="66"/>
        <v>1776</v>
      </c>
      <c r="AD78" s="71">
        <f t="shared" si="66"/>
        <v>1295</v>
      </c>
      <c r="AE78" s="71">
        <f t="shared" si="66"/>
        <v>1685</v>
      </c>
      <c r="AF78" s="71">
        <f t="shared" si="66"/>
        <v>1428</v>
      </c>
      <c r="AG78" s="71">
        <f t="shared" si="66"/>
        <v>2121</v>
      </c>
      <c r="AH78" s="156">
        <f t="shared" si="29"/>
        <v>31569</v>
      </c>
      <c r="AI78" s="28"/>
      <c r="AJ78" s="290"/>
      <c r="AK78" s="24"/>
    </row>
    <row r="79" s="1" customFormat="1" ht="30" hidden="1" customHeight="1" outlineLevel="2" spans="1:37">
      <c r="A79" s="58"/>
      <c r="B79" s="81"/>
      <c r="C79" s="71">
        <f t="shared" ref="C79:AG79" si="67">C227</f>
        <v>0</v>
      </c>
      <c r="D79" s="71">
        <f t="shared" si="67"/>
        <v>0</v>
      </c>
      <c r="E79" s="71">
        <f t="shared" si="67"/>
        <v>0</v>
      </c>
      <c r="F79" s="71">
        <f t="shared" si="67"/>
        <v>0</v>
      </c>
      <c r="G79" s="71">
        <f t="shared" si="67"/>
        <v>0</v>
      </c>
      <c r="H79" s="71">
        <f t="shared" si="67"/>
        <v>0</v>
      </c>
      <c r="I79" s="71">
        <f t="shared" si="67"/>
        <v>0</v>
      </c>
      <c r="J79" s="71">
        <f t="shared" si="67"/>
        <v>0</v>
      </c>
      <c r="K79" s="71">
        <f t="shared" si="67"/>
        <v>0</v>
      </c>
      <c r="L79" s="71">
        <f t="shared" si="67"/>
        <v>0</v>
      </c>
      <c r="M79" s="71">
        <f t="shared" si="67"/>
        <v>0</v>
      </c>
      <c r="N79" s="71">
        <f t="shared" si="67"/>
        <v>0</v>
      </c>
      <c r="O79" s="71">
        <f t="shared" si="67"/>
        <v>0</v>
      </c>
      <c r="P79" s="71">
        <f t="shared" si="67"/>
        <v>0</v>
      </c>
      <c r="Q79" s="71">
        <f t="shared" si="67"/>
        <v>399</v>
      </c>
      <c r="R79" s="71">
        <f t="shared" si="67"/>
        <v>2362</v>
      </c>
      <c r="S79" s="71">
        <f t="shared" si="67"/>
        <v>2999</v>
      </c>
      <c r="T79" s="71">
        <f t="shared" si="67"/>
        <v>3070</v>
      </c>
      <c r="U79" s="71">
        <f t="shared" si="67"/>
        <v>2731</v>
      </c>
      <c r="V79" s="71">
        <f t="shared" si="67"/>
        <v>1819</v>
      </c>
      <c r="W79" s="71">
        <f t="shared" si="67"/>
        <v>1409</v>
      </c>
      <c r="X79" s="71">
        <f t="shared" si="67"/>
        <v>1511</v>
      </c>
      <c r="Y79" s="71">
        <f t="shared" si="67"/>
        <v>1704</v>
      </c>
      <c r="Z79" s="71">
        <f t="shared" si="67"/>
        <v>3648</v>
      </c>
      <c r="AA79" s="71">
        <f t="shared" si="67"/>
        <v>2699</v>
      </c>
      <c r="AB79" s="71">
        <f t="shared" si="67"/>
        <v>2633</v>
      </c>
      <c r="AC79" s="71">
        <f t="shared" si="67"/>
        <v>3055</v>
      </c>
      <c r="AD79" s="71">
        <f t="shared" si="67"/>
        <v>0</v>
      </c>
      <c r="AE79" s="71">
        <f t="shared" si="67"/>
        <v>0</v>
      </c>
      <c r="AF79" s="71">
        <f t="shared" si="67"/>
        <v>0</v>
      </c>
      <c r="AG79" s="71">
        <f t="shared" si="67"/>
        <v>0</v>
      </c>
      <c r="AH79" s="156">
        <f t="shared" si="29"/>
        <v>30039</v>
      </c>
      <c r="AI79" s="28"/>
      <c r="AJ79" s="290"/>
      <c r="AK79" s="24"/>
    </row>
    <row r="80" s="1" customFormat="1" ht="30" hidden="1" customHeight="1" outlineLevel="2" spans="1:37">
      <c r="A80" s="58"/>
      <c r="B80" s="64" t="s">
        <v>15</v>
      </c>
      <c r="C80" s="71">
        <f t="shared" ref="C80:AG80" si="68">C79-C78</f>
        <v>0</v>
      </c>
      <c r="D80" s="71">
        <f t="shared" si="68"/>
        <v>0</v>
      </c>
      <c r="E80" s="71">
        <f t="shared" si="68"/>
        <v>0</v>
      </c>
      <c r="F80" s="71">
        <f t="shared" si="68"/>
        <v>0</v>
      </c>
      <c r="G80" s="71">
        <f t="shared" si="68"/>
        <v>0</v>
      </c>
      <c r="H80" s="71">
        <f t="shared" si="68"/>
        <v>0</v>
      </c>
      <c r="I80" s="71">
        <f t="shared" si="68"/>
        <v>0</v>
      </c>
      <c r="J80" s="71">
        <f t="shared" si="68"/>
        <v>0</v>
      </c>
      <c r="K80" s="71">
        <f t="shared" si="68"/>
        <v>0</v>
      </c>
      <c r="L80" s="71">
        <f t="shared" si="68"/>
        <v>0</v>
      </c>
      <c r="M80" s="71">
        <f t="shared" si="68"/>
        <v>0</v>
      </c>
      <c r="N80" s="71">
        <f t="shared" si="68"/>
        <v>0</v>
      </c>
      <c r="O80" s="71">
        <f t="shared" si="68"/>
        <v>0</v>
      </c>
      <c r="P80" s="71">
        <f t="shared" si="68"/>
        <v>0</v>
      </c>
      <c r="Q80" s="71">
        <f t="shared" si="68"/>
        <v>399</v>
      </c>
      <c r="R80" s="71">
        <f t="shared" si="68"/>
        <v>2362</v>
      </c>
      <c r="S80" s="71">
        <f t="shared" si="68"/>
        <v>2999</v>
      </c>
      <c r="T80" s="71">
        <f t="shared" si="68"/>
        <v>401</v>
      </c>
      <c r="U80" s="71">
        <f t="shared" si="68"/>
        <v>214</v>
      </c>
      <c r="V80" s="71">
        <f t="shared" si="68"/>
        <v>-905</v>
      </c>
      <c r="W80" s="71">
        <f t="shared" si="68"/>
        <v>-918</v>
      </c>
      <c r="X80" s="71">
        <f t="shared" si="68"/>
        <v>-255</v>
      </c>
      <c r="Y80" s="71">
        <f t="shared" si="68"/>
        <v>-334</v>
      </c>
      <c r="Z80" s="71">
        <f t="shared" si="68"/>
        <v>1057</v>
      </c>
      <c r="AA80" s="71">
        <f t="shared" si="68"/>
        <v>-233</v>
      </c>
      <c r="AB80" s="71">
        <f t="shared" si="68"/>
        <v>-1067</v>
      </c>
      <c r="AC80" s="71">
        <f t="shared" si="68"/>
        <v>1279</v>
      </c>
      <c r="AD80" s="71">
        <f t="shared" si="68"/>
        <v>-1295</v>
      </c>
      <c r="AE80" s="71">
        <f t="shared" si="68"/>
        <v>-1685</v>
      </c>
      <c r="AF80" s="71">
        <f t="shared" si="68"/>
        <v>-1428</v>
      </c>
      <c r="AG80" s="71">
        <f t="shared" si="68"/>
        <v>-2121</v>
      </c>
      <c r="AH80" s="156">
        <f t="shared" si="29"/>
        <v>-1530</v>
      </c>
      <c r="AI80" s="28"/>
      <c r="AJ80" s="290"/>
      <c r="AK80" s="24"/>
    </row>
    <row r="81" s="1" customFormat="1" ht="30" hidden="1" customHeight="1" outlineLevel="2" spans="1:37">
      <c r="A81" s="82" t="s">
        <v>31</v>
      </c>
      <c r="B81" s="59"/>
      <c r="C81" s="71">
        <f t="shared" ref="C81:AG81" si="69">C221</f>
        <v>0</v>
      </c>
      <c r="D81" s="71">
        <f t="shared" si="69"/>
        <v>0</v>
      </c>
      <c r="E81" s="71">
        <f t="shared" si="69"/>
        <v>0</v>
      </c>
      <c r="F81" s="71">
        <f t="shared" si="69"/>
        <v>0</v>
      </c>
      <c r="G81" s="71">
        <f t="shared" si="69"/>
        <v>0</v>
      </c>
      <c r="H81" s="71">
        <f t="shared" si="69"/>
        <v>0</v>
      </c>
      <c r="I81" s="71">
        <f t="shared" si="69"/>
        <v>0</v>
      </c>
      <c r="J81" s="71">
        <f t="shared" si="69"/>
        <v>0</v>
      </c>
      <c r="K81" s="71">
        <f t="shared" si="69"/>
        <v>0</v>
      </c>
      <c r="L81" s="71">
        <f t="shared" si="69"/>
        <v>0</v>
      </c>
      <c r="M81" s="71">
        <f t="shared" si="69"/>
        <v>0</v>
      </c>
      <c r="N81" s="71">
        <f t="shared" si="69"/>
        <v>0</v>
      </c>
      <c r="O81" s="71">
        <f t="shared" si="69"/>
        <v>0</v>
      </c>
      <c r="P81" s="71">
        <f t="shared" si="69"/>
        <v>0</v>
      </c>
      <c r="Q81" s="71">
        <f t="shared" si="69"/>
        <v>0</v>
      </c>
      <c r="R81" s="71">
        <f t="shared" si="69"/>
        <v>0</v>
      </c>
      <c r="S81" s="71">
        <f t="shared" si="69"/>
        <v>0</v>
      </c>
      <c r="T81" s="71">
        <f t="shared" si="69"/>
        <v>0</v>
      </c>
      <c r="U81" s="71">
        <f t="shared" si="69"/>
        <v>0</v>
      </c>
      <c r="V81" s="71">
        <f t="shared" si="69"/>
        <v>0</v>
      </c>
      <c r="W81" s="71">
        <f t="shared" si="69"/>
        <v>0</v>
      </c>
      <c r="X81" s="71">
        <f t="shared" si="69"/>
        <v>0</v>
      </c>
      <c r="Y81" s="71">
        <f t="shared" si="69"/>
        <v>0</v>
      </c>
      <c r="Z81" s="71">
        <f t="shared" si="69"/>
        <v>0</v>
      </c>
      <c r="AA81" s="71">
        <f t="shared" si="69"/>
        <v>0</v>
      </c>
      <c r="AB81" s="71">
        <f t="shared" si="69"/>
        <v>0</v>
      </c>
      <c r="AC81" s="71">
        <f t="shared" si="69"/>
        <v>0</v>
      </c>
      <c r="AD81" s="71">
        <f t="shared" si="69"/>
        <v>0</v>
      </c>
      <c r="AE81" s="71">
        <f t="shared" si="69"/>
        <v>0</v>
      </c>
      <c r="AF81" s="71">
        <f t="shared" si="69"/>
        <v>0</v>
      </c>
      <c r="AG81" s="71">
        <f t="shared" si="69"/>
        <v>0</v>
      </c>
      <c r="AH81" s="156">
        <f t="shared" si="29"/>
        <v>0</v>
      </c>
      <c r="AI81" s="28"/>
      <c r="AJ81" s="290"/>
      <c r="AK81" s="24"/>
    </row>
    <row r="82" s="1" customFormat="1" ht="30" hidden="1" customHeight="1" outlineLevel="2" spans="1:37">
      <c r="A82" s="82"/>
      <c r="B82" s="61"/>
      <c r="C82" s="71">
        <f t="shared" ref="C82:AG82" si="70">C222</f>
        <v>278</v>
      </c>
      <c r="D82" s="71">
        <f t="shared" si="70"/>
        <v>340</v>
      </c>
      <c r="E82" s="71">
        <f t="shared" si="70"/>
        <v>298</v>
      </c>
      <c r="F82" s="71">
        <f t="shared" si="70"/>
        <v>287</v>
      </c>
      <c r="G82" s="71">
        <f t="shared" si="70"/>
        <v>267</v>
      </c>
      <c r="H82" s="71">
        <f t="shared" si="70"/>
        <v>234</v>
      </c>
      <c r="I82" s="71">
        <f t="shared" si="70"/>
        <v>232</v>
      </c>
      <c r="J82" s="71">
        <f t="shared" si="70"/>
        <v>307</v>
      </c>
      <c r="K82" s="71">
        <f t="shared" si="70"/>
        <v>262</v>
      </c>
      <c r="L82" s="71">
        <f t="shared" si="70"/>
        <v>272</v>
      </c>
      <c r="M82" s="71">
        <f t="shared" si="70"/>
        <v>235</v>
      </c>
      <c r="N82" s="71">
        <f t="shared" si="70"/>
        <v>286</v>
      </c>
      <c r="O82" s="71">
        <f t="shared" si="70"/>
        <v>319</v>
      </c>
      <c r="P82" s="71">
        <f t="shared" si="70"/>
        <v>317</v>
      </c>
      <c r="Q82" s="71">
        <f t="shared" si="70"/>
        <v>625</v>
      </c>
      <c r="R82" s="71">
        <f t="shared" si="70"/>
        <v>976</v>
      </c>
      <c r="S82" s="71">
        <f t="shared" si="70"/>
        <v>620</v>
      </c>
      <c r="T82" s="71">
        <f t="shared" si="70"/>
        <v>-981</v>
      </c>
      <c r="U82" s="71">
        <f t="shared" si="70"/>
        <v>-1393</v>
      </c>
      <c r="V82" s="71">
        <f t="shared" si="70"/>
        <v>1492</v>
      </c>
      <c r="W82" s="71">
        <f t="shared" si="70"/>
        <v>953</v>
      </c>
      <c r="X82" s="71">
        <f t="shared" si="70"/>
        <v>1140</v>
      </c>
      <c r="Y82" s="71">
        <f t="shared" si="70"/>
        <v>609</v>
      </c>
      <c r="Z82" s="71">
        <f t="shared" si="70"/>
        <v>1255</v>
      </c>
      <c r="AA82" s="71">
        <f t="shared" si="70"/>
        <v>921</v>
      </c>
      <c r="AB82" s="71">
        <f t="shared" si="70"/>
        <v>1069</v>
      </c>
      <c r="AC82" s="71">
        <f t="shared" si="70"/>
        <v>483</v>
      </c>
      <c r="AD82" s="71">
        <f t="shared" si="70"/>
        <v>0</v>
      </c>
      <c r="AE82" s="71">
        <f t="shared" si="70"/>
        <v>0</v>
      </c>
      <c r="AF82" s="71">
        <f t="shared" si="70"/>
        <v>0</v>
      </c>
      <c r="AG82" s="71">
        <f t="shared" si="70"/>
        <v>0</v>
      </c>
      <c r="AH82" s="156">
        <f t="shared" si="29"/>
        <v>11703</v>
      </c>
      <c r="AI82" s="28"/>
      <c r="AJ82" s="290"/>
      <c r="AK82" s="24"/>
    </row>
    <row r="83" s="1" customFormat="1" ht="30" hidden="1" customHeight="1" outlineLevel="2" spans="1:37">
      <c r="A83" s="82"/>
      <c r="B83" s="62" t="s">
        <v>275</v>
      </c>
      <c r="C83" s="71">
        <f t="shared" ref="C83:AG83" si="71">C223</f>
        <v>0</v>
      </c>
      <c r="D83" s="71">
        <f t="shared" si="71"/>
        <v>0</v>
      </c>
      <c r="E83" s="71">
        <f t="shared" si="71"/>
        <v>0</v>
      </c>
      <c r="F83" s="71">
        <f t="shared" si="71"/>
        <v>0</v>
      </c>
      <c r="G83" s="71">
        <f t="shared" si="71"/>
        <v>0</v>
      </c>
      <c r="H83" s="71">
        <f t="shared" si="71"/>
        <v>0</v>
      </c>
      <c r="I83" s="71">
        <f t="shared" si="71"/>
        <v>0</v>
      </c>
      <c r="J83" s="71">
        <f t="shared" si="71"/>
        <v>0</v>
      </c>
      <c r="K83" s="71">
        <f t="shared" si="71"/>
        <v>0</v>
      </c>
      <c r="L83" s="71">
        <f t="shared" si="71"/>
        <v>0</v>
      </c>
      <c r="M83" s="71">
        <f t="shared" si="71"/>
        <v>0</v>
      </c>
      <c r="N83" s="71">
        <f t="shared" si="71"/>
        <v>0</v>
      </c>
      <c r="O83" s="71">
        <f t="shared" si="71"/>
        <v>0</v>
      </c>
      <c r="P83" s="71">
        <f t="shared" si="71"/>
        <v>0</v>
      </c>
      <c r="Q83" s="71">
        <f t="shared" si="71"/>
        <v>0</v>
      </c>
      <c r="R83" s="71">
        <f t="shared" si="71"/>
        <v>0</v>
      </c>
      <c r="S83" s="71">
        <f t="shared" si="71"/>
        <v>0</v>
      </c>
      <c r="T83" s="71">
        <f t="shared" si="71"/>
        <v>0</v>
      </c>
      <c r="U83" s="71">
        <f t="shared" si="71"/>
        <v>0</v>
      </c>
      <c r="V83" s="71">
        <f t="shared" si="71"/>
        <v>0</v>
      </c>
      <c r="W83" s="71">
        <f t="shared" si="71"/>
        <v>0</v>
      </c>
      <c r="X83" s="71">
        <f t="shared" si="71"/>
        <v>0</v>
      </c>
      <c r="Y83" s="71">
        <f t="shared" si="71"/>
        <v>0</v>
      </c>
      <c r="Z83" s="71">
        <f t="shared" si="71"/>
        <v>0</v>
      </c>
      <c r="AA83" s="71">
        <f t="shared" si="71"/>
        <v>0</v>
      </c>
      <c r="AB83" s="71">
        <f t="shared" si="71"/>
        <v>0</v>
      </c>
      <c r="AC83" s="71">
        <f t="shared" si="71"/>
        <v>0</v>
      </c>
      <c r="AD83" s="71">
        <f t="shared" si="71"/>
        <v>0</v>
      </c>
      <c r="AE83" s="71">
        <f t="shared" si="71"/>
        <v>0</v>
      </c>
      <c r="AF83" s="71">
        <f t="shared" si="71"/>
        <v>0</v>
      </c>
      <c r="AG83" s="71">
        <f t="shared" si="71"/>
        <v>0</v>
      </c>
      <c r="AH83" s="156">
        <f t="shared" si="29"/>
        <v>0</v>
      </c>
      <c r="AI83" s="28"/>
      <c r="AJ83" s="290"/>
      <c r="AK83" s="24"/>
    </row>
    <row r="84" s="1" customFormat="1" ht="30" hidden="1" customHeight="1" outlineLevel="2" spans="1:37">
      <c r="A84" s="82"/>
      <c r="B84" s="63" t="s">
        <v>14</v>
      </c>
      <c r="C84" s="71">
        <f t="shared" ref="C84:AG84" si="72">C224</f>
        <v>278</v>
      </c>
      <c r="D84" s="71">
        <f t="shared" si="72"/>
        <v>340</v>
      </c>
      <c r="E84" s="71">
        <f t="shared" si="72"/>
        <v>298</v>
      </c>
      <c r="F84" s="71">
        <f t="shared" si="72"/>
        <v>287</v>
      </c>
      <c r="G84" s="71">
        <f t="shared" si="72"/>
        <v>267</v>
      </c>
      <c r="H84" s="71">
        <f t="shared" si="72"/>
        <v>234</v>
      </c>
      <c r="I84" s="71">
        <f t="shared" si="72"/>
        <v>232</v>
      </c>
      <c r="J84" s="71">
        <f t="shared" si="72"/>
        <v>307</v>
      </c>
      <c r="K84" s="71">
        <f t="shared" si="72"/>
        <v>262</v>
      </c>
      <c r="L84" s="71">
        <f t="shared" si="72"/>
        <v>272</v>
      </c>
      <c r="M84" s="71">
        <f t="shared" si="72"/>
        <v>235</v>
      </c>
      <c r="N84" s="71">
        <f t="shared" si="72"/>
        <v>286</v>
      </c>
      <c r="O84" s="71">
        <f t="shared" si="72"/>
        <v>319</v>
      </c>
      <c r="P84" s="71">
        <f t="shared" si="72"/>
        <v>317</v>
      </c>
      <c r="Q84" s="71">
        <f t="shared" si="72"/>
        <v>625</v>
      </c>
      <c r="R84" s="71">
        <f t="shared" si="72"/>
        <v>976</v>
      </c>
      <c r="S84" s="71">
        <f t="shared" si="72"/>
        <v>620</v>
      </c>
      <c r="T84" s="71">
        <f t="shared" si="72"/>
        <v>-981</v>
      </c>
      <c r="U84" s="71">
        <f t="shared" si="72"/>
        <v>-1393</v>
      </c>
      <c r="V84" s="71">
        <f t="shared" si="72"/>
        <v>1492</v>
      </c>
      <c r="W84" s="71">
        <f t="shared" si="72"/>
        <v>953</v>
      </c>
      <c r="X84" s="71">
        <f t="shared" si="72"/>
        <v>1140</v>
      </c>
      <c r="Y84" s="71">
        <f t="shared" si="72"/>
        <v>609</v>
      </c>
      <c r="Z84" s="71">
        <f t="shared" si="72"/>
        <v>1255</v>
      </c>
      <c r="AA84" s="71">
        <f t="shared" si="72"/>
        <v>921</v>
      </c>
      <c r="AB84" s="71">
        <f t="shared" si="72"/>
        <v>1069</v>
      </c>
      <c r="AC84" s="71">
        <f t="shared" si="72"/>
        <v>483</v>
      </c>
      <c r="AD84" s="71">
        <f t="shared" si="72"/>
        <v>0</v>
      </c>
      <c r="AE84" s="71">
        <f t="shared" si="72"/>
        <v>0</v>
      </c>
      <c r="AF84" s="71">
        <f t="shared" si="72"/>
        <v>0</v>
      </c>
      <c r="AG84" s="71">
        <f t="shared" si="72"/>
        <v>0</v>
      </c>
      <c r="AH84" s="156">
        <f t="shared" si="29"/>
        <v>11703</v>
      </c>
      <c r="AI84" s="28"/>
      <c r="AJ84" s="290"/>
      <c r="AK84" s="24"/>
    </row>
    <row r="85" s="1" customFormat="1" ht="30" hidden="1" customHeight="1" outlineLevel="2" spans="1:37">
      <c r="A85" s="82"/>
      <c r="B85" s="81" t="s">
        <v>15</v>
      </c>
      <c r="C85" s="71">
        <f t="shared" ref="C85:AG85" si="73">C225</f>
        <v>278</v>
      </c>
      <c r="D85" s="71">
        <f t="shared" si="73"/>
        <v>340</v>
      </c>
      <c r="E85" s="71">
        <f t="shared" si="73"/>
        <v>298</v>
      </c>
      <c r="F85" s="71">
        <f t="shared" si="73"/>
        <v>287</v>
      </c>
      <c r="G85" s="71">
        <f t="shared" si="73"/>
        <v>267</v>
      </c>
      <c r="H85" s="71">
        <f t="shared" si="73"/>
        <v>234</v>
      </c>
      <c r="I85" s="71">
        <f t="shared" si="73"/>
        <v>232</v>
      </c>
      <c r="J85" s="71">
        <f t="shared" si="73"/>
        <v>307</v>
      </c>
      <c r="K85" s="71">
        <f t="shared" si="73"/>
        <v>262</v>
      </c>
      <c r="L85" s="71">
        <f t="shared" si="73"/>
        <v>272</v>
      </c>
      <c r="M85" s="71">
        <f t="shared" si="73"/>
        <v>235</v>
      </c>
      <c r="N85" s="71">
        <f t="shared" si="73"/>
        <v>286</v>
      </c>
      <c r="O85" s="71">
        <f t="shared" si="73"/>
        <v>319</v>
      </c>
      <c r="P85" s="71">
        <f t="shared" si="73"/>
        <v>317</v>
      </c>
      <c r="Q85" s="71">
        <f t="shared" si="73"/>
        <v>625</v>
      </c>
      <c r="R85" s="71">
        <f t="shared" si="73"/>
        <v>976</v>
      </c>
      <c r="S85" s="71">
        <f t="shared" si="73"/>
        <v>620</v>
      </c>
      <c r="T85" s="71">
        <f t="shared" si="73"/>
        <v>-981</v>
      </c>
      <c r="U85" s="71">
        <f t="shared" si="73"/>
        <v>-1393</v>
      </c>
      <c r="V85" s="71">
        <f t="shared" si="73"/>
        <v>1492</v>
      </c>
      <c r="W85" s="71">
        <f t="shared" si="73"/>
        <v>953</v>
      </c>
      <c r="X85" s="71">
        <f t="shared" si="73"/>
        <v>1140</v>
      </c>
      <c r="Y85" s="71">
        <f t="shared" si="73"/>
        <v>609</v>
      </c>
      <c r="Z85" s="71">
        <f t="shared" si="73"/>
        <v>1255</v>
      </c>
      <c r="AA85" s="71">
        <f t="shared" si="73"/>
        <v>921</v>
      </c>
      <c r="AB85" s="71">
        <f t="shared" si="73"/>
        <v>1069</v>
      </c>
      <c r="AC85" s="71">
        <f t="shared" si="73"/>
        <v>483</v>
      </c>
      <c r="AD85" s="71">
        <f t="shared" si="73"/>
        <v>0</v>
      </c>
      <c r="AE85" s="71">
        <f t="shared" si="73"/>
        <v>0</v>
      </c>
      <c r="AF85" s="71">
        <f t="shared" si="73"/>
        <v>0</v>
      </c>
      <c r="AG85" s="71">
        <f t="shared" si="73"/>
        <v>0</v>
      </c>
      <c r="AH85" s="156">
        <f t="shared" si="29"/>
        <v>11703</v>
      </c>
      <c r="AI85" s="28"/>
      <c r="AJ85" s="290"/>
      <c r="AK85" s="24"/>
    </row>
    <row r="86" s="1" customFormat="1" ht="30" hidden="1" customHeight="1" outlineLevel="2" spans="1:37">
      <c r="A86" s="58" t="s">
        <v>32</v>
      </c>
      <c r="B86" s="59"/>
      <c r="C86" s="71">
        <f t="shared" ref="C86:AG86" si="74">C229+C373</f>
        <v>0</v>
      </c>
      <c r="D86" s="71">
        <f t="shared" si="74"/>
        <v>0</v>
      </c>
      <c r="E86" s="71">
        <f t="shared" si="74"/>
        <v>0</v>
      </c>
      <c r="F86" s="71">
        <f t="shared" si="74"/>
        <v>0</v>
      </c>
      <c r="G86" s="71">
        <f t="shared" si="74"/>
        <v>0</v>
      </c>
      <c r="H86" s="71">
        <f t="shared" si="74"/>
        <v>0</v>
      </c>
      <c r="I86" s="71">
        <f t="shared" si="74"/>
        <v>0</v>
      </c>
      <c r="J86" s="71">
        <f t="shared" si="74"/>
        <v>0</v>
      </c>
      <c r="K86" s="71">
        <f t="shared" si="74"/>
        <v>0</v>
      </c>
      <c r="L86" s="71">
        <f t="shared" si="74"/>
        <v>0</v>
      </c>
      <c r="M86" s="71">
        <f t="shared" si="74"/>
        <v>0</v>
      </c>
      <c r="N86" s="71">
        <f t="shared" si="74"/>
        <v>0</v>
      </c>
      <c r="O86" s="71">
        <f t="shared" si="74"/>
        <v>0</v>
      </c>
      <c r="P86" s="71">
        <f t="shared" si="74"/>
        <v>0</v>
      </c>
      <c r="Q86" s="71">
        <f t="shared" si="74"/>
        <v>0</v>
      </c>
      <c r="R86" s="71">
        <f t="shared" si="74"/>
        <v>0</v>
      </c>
      <c r="S86" s="71">
        <f t="shared" si="74"/>
        <v>0</v>
      </c>
      <c r="T86" s="71">
        <f t="shared" si="74"/>
        <v>0</v>
      </c>
      <c r="U86" s="71">
        <f t="shared" si="74"/>
        <v>0</v>
      </c>
      <c r="V86" s="71">
        <f t="shared" si="74"/>
        <v>0</v>
      </c>
      <c r="W86" s="71">
        <f t="shared" si="74"/>
        <v>0</v>
      </c>
      <c r="X86" s="71">
        <f t="shared" si="74"/>
        <v>0</v>
      </c>
      <c r="Y86" s="71">
        <f t="shared" si="74"/>
        <v>0</v>
      </c>
      <c r="Z86" s="71">
        <f t="shared" si="74"/>
        <v>0</v>
      </c>
      <c r="AA86" s="71">
        <f t="shared" si="74"/>
        <v>0</v>
      </c>
      <c r="AB86" s="71">
        <f t="shared" si="74"/>
        <v>3.6</v>
      </c>
      <c r="AC86" s="71">
        <f t="shared" si="74"/>
        <v>0</v>
      </c>
      <c r="AD86" s="71">
        <f t="shared" si="74"/>
        <v>0</v>
      </c>
      <c r="AE86" s="71">
        <f t="shared" si="74"/>
        <v>0</v>
      </c>
      <c r="AF86" s="71">
        <f t="shared" si="74"/>
        <v>0</v>
      </c>
      <c r="AG86" s="71">
        <f t="shared" si="74"/>
        <v>0</v>
      </c>
      <c r="AH86" s="156">
        <f t="shared" si="29"/>
        <v>3.6</v>
      </c>
      <c r="AI86" s="28"/>
      <c r="AJ86" s="290"/>
      <c r="AK86" s="24"/>
    </row>
    <row r="87" s="1" customFormat="1" ht="30" hidden="1" customHeight="1" outlineLevel="2" spans="1:37">
      <c r="A87" s="58"/>
      <c r="B87" s="61"/>
      <c r="C87" s="71">
        <f>C230+C373</f>
        <v>0</v>
      </c>
      <c r="D87" s="71">
        <f t="shared" ref="D87:AG87" si="75">D230+D374</f>
        <v>0</v>
      </c>
      <c r="E87" s="71">
        <f t="shared" si="75"/>
        <v>0</v>
      </c>
      <c r="F87" s="71">
        <f t="shared" si="75"/>
        <v>0</v>
      </c>
      <c r="G87" s="71">
        <f t="shared" si="75"/>
        <v>0</v>
      </c>
      <c r="H87" s="71">
        <f t="shared" si="75"/>
        <v>0</v>
      </c>
      <c r="I87" s="71">
        <f t="shared" si="75"/>
        <v>0</v>
      </c>
      <c r="J87" s="71">
        <f t="shared" si="75"/>
        <v>0</v>
      </c>
      <c r="K87" s="71">
        <f t="shared" si="75"/>
        <v>0</v>
      </c>
      <c r="L87" s="71">
        <f t="shared" si="75"/>
        <v>0</v>
      </c>
      <c r="M87" s="71">
        <f t="shared" si="75"/>
        <v>0</v>
      </c>
      <c r="N87" s="71">
        <f t="shared" si="75"/>
        <v>0</v>
      </c>
      <c r="O87" s="71">
        <f t="shared" si="75"/>
        <v>0</v>
      </c>
      <c r="P87" s="71">
        <f t="shared" si="75"/>
        <v>0</v>
      </c>
      <c r="Q87" s="71">
        <f t="shared" si="75"/>
        <v>0</v>
      </c>
      <c r="R87" s="71">
        <f t="shared" si="75"/>
        <v>0</v>
      </c>
      <c r="S87" s="71">
        <f t="shared" si="75"/>
        <v>0</v>
      </c>
      <c r="T87" s="71">
        <f t="shared" si="75"/>
        <v>0</v>
      </c>
      <c r="U87" s="71">
        <f t="shared" si="75"/>
        <v>0</v>
      </c>
      <c r="V87" s="71">
        <f t="shared" si="75"/>
        <v>0</v>
      </c>
      <c r="W87" s="71">
        <f t="shared" si="75"/>
        <v>0</v>
      </c>
      <c r="X87" s="71">
        <f t="shared" si="75"/>
        <v>0</v>
      </c>
      <c r="Y87" s="71">
        <f t="shared" si="75"/>
        <v>0</v>
      </c>
      <c r="Z87" s="71">
        <f t="shared" si="75"/>
        <v>0</v>
      </c>
      <c r="AA87" s="71">
        <f t="shared" si="75"/>
        <v>3.6</v>
      </c>
      <c r="AB87" s="71">
        <f t="shared" si="75"/>
        <v>0</v>
      </c>
      <c r="AC87" s="71">
        <f t="shared" si="75"/>
        <v>0</v>
      </c>
      <c r="AD87" s="71">
        <f t="shared" si="75"/>
        <v>0</v>
      </c>
      <c r="AE87" s="71">
        <f t="shared" si="75"/>
        <v>0</v>
      </c>
      <c r="AF87" s="71">
        <f t="shared" si="75"/>
        <v>0</v>
      </c>
      <c r="AG87" s="71">
        <f t="shared" si="75"/>
        <v>0</v>
      </c>
      <c r="AH87" s="156">
        <f t="shared" si="29"/>
        <v>3.6</v>
      </c>
      <c r="AI87" s="28"/>
      <c r="AJ87" s="290"/>
      <c r="AK87" s="24"/>
    </row>
    <row r="88" s="1" customFormat="1" ht="30" hidden="1" customHeight="1" outlineLevel="2" spans="1:37">
      <c r="A88" s="58"/>
      <c r="B88" s="62" t="s">
        <v>275</v>
      </c>
      <c r="C88" s="71">
        <f t="shared" ref="C88:AG88" si="76">C231+C375</f>
        <v>0</v>
      </c>
      <c r="D88" s="71">
        <f t="shared" si="76"/>
        <v>0</v>
      </c>
      <c r="E88" s="71">
        <f t="shared" si="76"/>
        <v>0</v>
      </c>
      <c r="F88" s="71">
        <f t="shared" si="76"/>
        <v>0</v>
      </c>
      <c r="G88" s="71">
        <f t="shared" si="76"/>
        <v>0</v>
      </c>
      <c r="H88" s="71">
        <f t="shared" si="76"/>
        <v>0</v>
      </c>
      <c r="I88" s="71">
        <f t="shared" si="76"/>
        <v>0</v>
      </c>
      <c r="J88" s="71">
        <f t="shared" si="76"/>
        <v>0</v>
      </c>
      <c r="K88" s="71">
        <f t="shared" si="76"/>
        <v>0</v>
      </c>
      <c r="L88" s="71">
        <f t="shared" si="76"/>
        <v>0</v>
      </c>
      <c r="M88" s="71">
        <f t="shared" si="76"/>
        <v>0</v>
      </c>
      <c r="N88" s="71">
        <f t="shared" si="76"/>
        <v>0</v>
      </c>
      <c r="O88" s="71">
        <f t="shared" si="76"/>
        <v>0</v>
      </c>
      <c r="P88" s="71">
        <f t="shared" si="76"/>
        <v>0</v>
      </c>
      <c r="Q88" s="71">
        <f t="shared" si="76"/>
        <v>0</v>
      </c>
      <c r="R88" s="71">
        <f t="shared" si="76"/>
        <v>0</v>
      </c>
      <c r="S88" s="71">
        <f t="shared" si="76"/>
        <v>0</v>
      </c>
      <c r="T88" s="71">
        <f t="shared" si="76"/>
        <v>0</v>
      </c>
      <c r="U88" s="71">
        <f t="shared" si="76"/>
        <v>0</v>
      </c>
      <c r="V88" s="71">
        <f t="shared" si="76"/>
        <v>0</v>
      </c>
      <c r="W88" s="71">
        <f t="shared" si="76"/>
        <v>0</v>
      </c>
      <c r="X88" s="71">
        <f t="shared" si="76"/>
        <v>0</v>
      </c>
      <c r="Y88" s="71">
        <f t="shared" si="76"/>
        <v>0</v>
      </c>
      <c r="Z88" s="71">
        <f t="shared" si="76"/>
        <v>0</v>
      </c>
      <c r="AA88" s="71">
        <f t="shared" si="76"/>
        <v>5</v>
      </c>
      <c r="AB88" s="71">
        <f t="shared" si="76"/>
        <v>0</v>
      </c>
      <c r="AC88" s="71">
        <f t="shared" si="76"/>
        <v>0</v>
      </c>
      <c r="AD88" s="71">
        <f t="shared" si="76"/>
        <v>0</v>
      </c>
      <c r="AE88" s="71">
        <f t="shared" si="76"/>
        <v>0</v>
      </c>
      <c r="AF88" s="71">
        <f t="shared" si="76"/>
        <v>0</v>
      </c>
      <c r="AG88" s="71">
        <f t="shared" si="76"/>
        <v>0</v>
      </c>
      <c r="AH88" s="156">
        <f t="shared" si="29"/>
        <v>5</v>
      </c>
      <c r="AI88" s="28"/>
      <c r="AJ88" s="290"/>
      <c r="AK88" s="24"/>
    </row>
    <row r="89" s="1" customFormat="1" ht="30" hidden="1" customHeight="1" outlineLevel="2" spans="1:37">
      <c r="A89" s="58"/>
      <c r="B89" s="83" t="s">
        <v>14</v>
      </c>
      <c r="C89" s="60">
        <f t="shared" ref="C89:AG89" si="77">C87-C88</f>
        <v>0</v>
      </c>
      <c r="D89" s="60">
        <f t="shared" si="77"/>
        <v>0</v>
      </c>
      <c r="E89" s="60">
        <f t="shared" si="77"/>
        <v>0</v>
      </c>
      <c r="F89" s="60">
        <f t="shared" si="77"/>
        <v>0</v>
      </c>
      <c r="G89" s="60">
        <f t="shared" si="77"/>
        <v>0</v>
      </c>
      <c r="H89" s="60">
        <f t="shared" si="77"/>
        <v>0</v>
      </c>
      <c r="I89" s="60">
        <f t="shared" si="77"/>
        <v>0</v>
      </c>
      <c r="J89" s="60">
        <f t="shared" si="77"/>
        <v>0</v>
      </c>
      <c r="K89" s="60">
        <f t="shared" si="77"/>
        <v>0</v>
      </c>
      <c r="L89" s="60">
        <f t="shared" si="77"/>
        <v>0</v>
      </c>
      <c r="M89" s="60">
        <f t="shared" si="77"/>
        <v>0</v>
      </c>
      <c r="N89" s="60">
        <f t="shared" si="77"/>
        <v>0</v>
      </c>
      <c r="O89" s="60">
        <f t="shared" si="77"/>
        <v>0</v>
      </c>
      <c r="P89" s="60">
        <f t="shared" si="77"/>
        <v>0</v>
      </c>
      <c r="Q89" s="60">
        <f t="shared" si="77"/>
        <v>0</v>
      </c>
      <c r="R89" s="60">
        <f t="shared" si="77"/>
        <v>0</v>
      </c>
      <c r="S89" s="60">
        <f t="shared" si="77"/>
        <v>0</v>
      </c>
      <c r="T89" s="60">
        <f t="shared" si="77"/>
        <v>0</v>
      </c>
      <c r="U89" s="60">
        <f t="shared" si="77"/>
        <v>0</v>
      </c>
      <c r="V89" s="60">
        <f t="shared" si="77"/>
        <v>0</v>
      </c>
      <c r="W89" s="60">
        <f t="shared" si="77"/>
        <v>0</v>
      </c>
      <c r="X89" s="60">
        <f t="shared" si="77"/>
        <v>0</v>
      </c>
      <c r="Y89" s="60">
        <f t="shared" si="77"/>
        <v>0</v>
      </c>
      <c r="Z89" s="60">
        <f t="shared" si="77"/>
        <v>0</v>
      </c>
      <c r="AA89" s="60">
        <f t="shared" si="77"/>
        <v>-1.4</v>
      </c>
      <c r="AB89" s="60">
        <f t="shared" si="77"/>
        <v>0</v>
      </c>
      <c r="AC89" s="60">
        <f t="shared" si="77"/>
        <v>0</v>
      </c>
      <c r="AD89" s="60">
        <f t="shared" si="77"/>
        <v>0</v>
      </c>
      <c r="AE89" s="60">
        <f t="shared" si="77"/>
        <v>0</v>
      </c>
      <c r="AF89" s="60">
        <f t="shared" si="77"/>
        <v>0</v>
      </c>
      <c r="AG89" s="60">
        <f t="shared" si="77"/>
        <v>0</v>
      </c>
      <c r="AH89" s="170">
        <f t="shared" si="29"/>
        <v>-1.4</v>
      </c>
      <c r="AI89" s="28"/>
      <c r="AJ89" s="290"/>
      <c r="AK89" s="24"/>
    </row>
    <row r="90" s="1" customFormat="1" ht="30" hidden="1" customHeight="1" outlineLevel="2" spans="1:37">
      <c r="A90" s="58"/>
      <c r="B90" s="64" t="s">
        <v>15</v>
      </c>
      <c r="C90" s="71">
        <f t="shared" ref="C90:AG90" si="78">C87-C86</f>
        <v>0</v>
      </c>
      <c r="D90" s="71">
        <f t="shared" si="78"/>
        <v>0</v>
      </c>
      <c r="E90" s="71">
        <f t="shared" si="78"/>
        <v>0</v>
      </c>
      <c r="F90" s="71">
        <f t="shared" si="78"/>
        <v>0</v>
      </c>
      <c r="G90" s="71">
        <f t="shared" si="78"/>
        <v>0</v>
      </c>
      <c r="H90" s="71">
        <f t="shared" si="78"/>
        <v>0</v>
      </c>
      <c r="I90" s="71">
        <f t="shared" si="78"/>
        <v>0</v>
      </c>
      <c r="J90" s="71">
        <f t="shared" si="78"/>
        <v>0</v>
      </c>
      <c r="K90" s="71">
        <f t="shared" si="78"/>
        <v>0</v>
      </c>
      <c r="L90" s="71">
        <f t="shared" si="78"/>
        <v>0</v>
      </c>
      <c r="M90" s="71">
        <f t="shared" si="78"/>
        <v>0</v>
      </c>
      <c r="N90" s="71">
        <f t="shared" si="78"/>
        <v>0</v>
      </c>
      <c r="O90" s="71">
        <f t="shared" si="78"/>
        <v>0</v>
      </c>
      <c r="P90" s="71">
        <f t="shared" si="78"/>
        <v>0</v>
      </c>
      <c r="Q90" s="71">
        <f t="shared" si="78"/>
        <v>0</v>
      </c>
      <c r="R90" s="71">
        <f t="shared" si="78"/>
        <v>0</v>
      </c>
      <c r="S90" s="71">
        <f t="shared" si="78"/>
        <v>0</v>
      </c>
      <c r="T90" s="71">
        <f t="shared" si="78"/>
        <v>0</v>
      </c>
      <c r="U90" s="71">
        <f t="shared" si="78"/>
        <v>0</v>
      </c>
      <c r="V90" s="71">
        <f t="shared" si="78"/>
        <v>0</v>
      </c>
      <c r="W90" s="71">
        <f t="shared" si="78"/>
        <v>0</v>
      </c>
      <c r="X90" s="71">
        <f t="shared" si="78"/>
        <v>0</v>
      </c>
      <c r="Y90" s="71">
        <f t="shared" si="78"/>
        <v>0</v>
      </c>
      <c r="Z90" s="71">
        <f t="shared" si="78"/>
        <v>0</v>
      </c>
      <c r="AA90" s="71">
        <f t="shared" si="78"/>
        <v>3.6</v>
      </c>
      <c r="AB90" s="71">
        <f t="shared" si="78"/>
        <v>-3.6</v>
      </c>
      <c r="AC90" s="71">
        <f t="shared" si="78"/>
        <v>0</v>
      </c>
      <c r="AD90" s="71">
        <f t="shared" si="78"/>
        <v>0</v>
      </c>
      <c r="AE90" s="71">
        <f t="shared" si="78"/>
        <v>0</v>
      </c>
      <c r="AF90" s="71">
        <f t="shared" si="78"/>
        <v>0</v>
      </c>
      <c r="AG90" s="71">
        <f t="shared" si="78"/>
        <v>0</v>
      </c>
      <c r="AH90" s="156">
        <f t="shared" si="29"/>
        <v>0</v>
      </c>
      <c r="AI90" s="28"/>
      <c r="AJ90" s="290"/>
      <c r="AK90" s="24"/>
    </row>
    <row r="91" s="1" customFormat="1" ht="30" hidden="1" customHeight="1" outlineLevel="2" spans="1:37">
      <c r="A91" s="80" t="s">
        <v>33</v>
      </c>
      <c r="B91" s="59"/>
      <c r="C91" s="84">
        <f t="shared" ref="C91:AG91" si="79">C234</f>
        <v>0.48</v>
      </c>
      <c r="D91" s="84">
        <f t="shared" si="79"/>
        <v>0.54</v>
      </c>
      <c r="E91" s="84">
        <f t="shared" si="79"/>
        <v>0.54</v>
      </c>
      <c r="F91" s="84">
        <f t="shared" si="79"/>
        <v>0.6</v>
      </c>
      <c r="G91" s="84">
        <f t="shared" si="79"/>
        <v>0.54</v>
      </c>
      <c r="H91" s="84">
        <f t="shared" si="79"/>
        <v>0.6</v>
      </c>
      <c r="I91" s="84">
        <f t="shared" si="79"/>
        <v>0.54</v>
      </c>
      <c r="J91" s="84">
        <f t="shared" si="79"/>
        <v>0.72</v>
      </c>
      <c r="K91" s="84">
        <f t="shared" si="79"/>
        <v>1.08</v>
      </c>
      <c r="L91" s="84">
        <f t="shared" si="79"/>
        <v>1.26</v>
      </c>
      <c r="M91" s="84">
        <f t="shared" si="79"/>
        <v>1.44</v>
      </c>
      <c r="N91" s="84">
        <f t="shared" si="79"/>
        <v>1.02</v>
      </c>
      <c r="O91" s="84">
        <f t="shared" si="79"/>
        <v>1.44</v>
      </c>
      <c r="P91" s="84">
        <f t="shared" si="79"/>
        <v>1.14</v>
      </c>
      <c r="Q91" s="84">
        <f t="shared" si="79"/>
        <v>1.56</v>
      </c>
      <c r="R91" s="84">
        <f t="shared" si="79"/>
        <v>2.16</v>
      </c>
      <c r="S91" s="84">
        <f t="shared" si="79"/>
        <v>2.04</v>
      </c>
      <c r="T91" s="84">
        <f t="shared" si="79"/>
        <v>1.8</v>
      </c>
      <c r="U91" s="84">
        <f t="shared" si="79"/>
        <v>1.98</v>
      </c>
      <c r="V91" s="84">
        <f t="shared" si="79"/>
        <v>2.34</v>
      </c>
      <c r="W91" s="84">
        <f t="shared" si="79"/>
        <v>2.4</v>
      </c>
      <c r="X91" s="84">
        <f t="shared" si="79"/>
        <v>2.34</v>
      </c>
      <c r="Y91" s="84">
        <f t="shared" si="79"/>
        <v>3.36</v>
      </c>
      <c r="Z91" s="84">
        <f t="shared" si="79"/>
        <v>3.24</v>
      </c>
      <c r="AA91" s="84">
        <f t="shared" si="79"/>
        <v>3.18</v>
      </c>
      <c r="AB91" s="84">
        <f t="shared" si="79"/>
        <v>5.88</v>
      </c>
      <c r="AC91" s="84">
        <f t="shared" si="79"/>
        <v>7.819488</v>
      </c>
      <c r="AD91" s="84">
        <f t="shared" si="79"/>
        <v>9.0383</v>
      </c>
      <c r="AE91" s="84">
        <f t="shared" si="79"/>
        <v>8.8521</v>
      </c>
      <c r="AF91" s="84">
        <f t="shared" si="79"/>
        <v>8.5797</v>
      </c>
      <c r="AG91" s="84">
        <f t="shared" si="79"/>
        <v>6.19975</v>
      </c>
      <c r="AH91" s="368">
        <f t="shared" si="29"/>
        <v>84.709338</v>
      </c>
      <c r="AI91" s="28"/>
      <c r="AJ91" s="290"/>
      <c r="AK91" s="24"/>
    </row>
    <row r="92" s="1" customFormat="1" ht="30" hidden="1" customHeight="1" outlineLevel="2" spans="1:37">
      <c r="A92" s="80"/>
      <c r="B92" s="61"/>
      <c r="C92" s="84">
        <f t="shared" ref="C92:AG92" si="80">C235</f>
        <v>0.54</v>
      </c>
      <c r="D92" s="84">
        <f t="shared" si="80"/>
        <v>0.54</v>
      </c>
      <c r="E92" s="84">
        <f t="shared" si="80"/>
        <v>0.54</v>
      </c>
      <c r="F92" s="84">
        <f t="shared" si="80"/>
        <v>0.54</v>
      </c>
      <c r="G92" s="84">
        <f t="shared" si="80"/>
        <v>0.54</v>
      </c>
      <c r="H92" s="84">
        <f t="shared" si="80"/>
        <v>0.54</v>
      </c>
      <c r="I92" s="84">
        <f t="shared" si="80"/>
        <v>0.48</v>
      </c>
      <c r="J92" s="84">
        <f t="shared" si="80"/>
        <v>0.72</v>
      </c>
      <c r="K92" s="84">
        <f t="shared" si="80"/>
        <v>0.6</v>
      </c>
      <c r="L92" s="84">
        <f t="shared" si="80"/>
        <v>0.72</v>
      </c>
      <c r="M92" s="84">
        <f t="shared" si="80"/>
        <v>0.9</v>
      </c>
      <c r="N92" s="84">
        <f t="shared" si="80"/>
        <v>1.08</v>
      </c>
      <c r="O92" s="84">
        <f t="shared" si="80"/>
        <v>1.38</v>
      </c>
      <c r="P92" s="84">
        <f t="shared" si="80"/>
        <v>1.98</v>
      </c>
      <c r="Q92" s="84">
        <f t="shared" si="80"/>
        <v>1.26</v>
      </c>
      <c r="R92" s="84">
        <f t="shared" si="80"/>
        <v>1.74</v>
      </c>
      <c r="S92" s="84">
        <f t="shared" si="80"/>
        <v>2.28</v>
      </c>
      <c r="T92" s="84">
        <f t="shared" si="80"/>
        <v>2.28</v>
      </c>
      <c r="U92" s="84">
        <f t="shared" si="80"/>
        <v>1.74</v>
      </c>
      <c r="V92" s="84">
        <f t="shared" si="80"/>
        <v>1.92</v>
      </c>
      <c r="W92" s="84">
        <f t="shared" si="80"/>
        <v>1.86</v>
      </c>
      <c r="X92" s="84">
        <f t="shared" si="80"/>
        <v>4.08</v>
      </c>
      <c r="Y92" s="84">
        <f t="shared" si="80"/>
        <v>3.18</v>
      </c>
      <c r="Z92" s="84">
        <f t="shared" si="80"/>
        <v>2.88</v>
      </c>
      <c r="AA92" s="84">
        <f t="shared" si="80"/>
        <v>5.28</v>
      </c>
      <c r="AB92" s="84">
        <f t="shared" si="80"/>
        <v>7.32</v>
      </c>
      <c r="AC92" s="84">
        <f t="shared" si="80"/>
        <v>8.04</v>
      </c>
      <c r="AD92" s="84">
        <f t="shared" si="80"/>
        <v>0</v>
      </c>
      <c r="AE92" s="84">
        <f t="shared" si="80"/>
        <v>0</v>
      </c>
      <c r="AF92" s="84">
        <f t="shared" si="80"/>
        <v>0</v>
      </c>
      <c r="AG92" s="84">
        <f t="shared" si="80"/>
        <v>0</v>
      </c>
      <c r="AH92" s="368">
        <f t="shared" si="29"/>
        <v>54.96</v>
      </c>
      <c r="AI92" s="28"/>
      <c r="AJ92" s="290"/>
      <c r="AK92" s="24"/>
    </row>
    <row r="93" s="1" customFormat="1" ht="30" hidden="1" customHeight="1" outlineLevel="2" spans="1:37">
      <c r="A93" s="80"/>
      <c r="B93" s="62" t="s">
        <v>275</v>
      </c>
      <c r="C93" s="84">
        <f t="shared" ref="C93:AG93" si="81">C236</f>
        <v>0</v>
      </c>
      <c r="D93" s="84">
        <f t="shared" si="81"/>
        <v>0</v>
      </c>
      <c r="E93" s="84">
        <f t="shared" si="81"/>
        <v>0</v>
      </c>
      <c r="F93" s="84">
        <f t="shared" si="81"/>
        <v>0</v>
      </c>
      <c r="G93" s="84">
        <f t="shared" si="81"/>
        <v>0</v>
      </c>
      <c r="H93" s="84">
        <f t="shared" si="81"/>
        <v>0</v>
      </c>
      <c r="I93" s="84">
        <f t="shared" si="81"/>
        <v>0</v>
      </c>
      <c r="J93" s="84">
        <f t="shared" si="81"/>
        <v>0</v>
      </c>
      <c r="K93" s="84">
        <f t="shared" si="81"/>
        <v>0</v>
      </c>
      <c r="L93" s="84">
        <f t="shared" si="81"/>
        <v>0</v>
      </c>
      <c r="M93" s="84">
        <f t="shared" si="81"/>
        <v>0</v>
      </c>
      <c r="N93" s="84">
        <f t="shared" si="81"/>
        <v>0</v>
      </c>
      <c r="O93" s="84">
        <f t="shared" si="81"/>
        <v>0</v>
      </c>
      <c r="P93" s="84">
        <f t="shared" si="81"/>
        <v>0</v>
      </c>
      <c r="Q93" s="84">
        <f t="shared" si="81"/>
        <v>0</v>
      </c>
      <c r="R93" s="84">
        <f t="shared" si="81"/>
        <v>0</v>
      </c>
      <c r="S93" s="84">
        <f t="shared" si="81"/>
        <v>0</v>
      </c>
      <c r="T93" s="84">
        <f t="shared" si="81"/>
        <v>0</v>
      </c>
      <c r="U93" s="84">
        <f t="shared" si="81"/>
        <v>0</v>
      </c>
      <c r="V93" s="84">
        <f t="shared" si="81"/>
        <v>0</v>
      </c>
      <c r="W93" s="84">
        <f t="shared" si="81"/>
        <v>0</v>
      </c>
      <c r="X93" s="84">
        <f t="shared" si="81"/>
        <v>0</v>
      </c>
      <c r="Y93" s="84">
        <f t="shared" si="81"/>
        <v>0</v>
      </c>
      <c r="Z93" s="84">
        <f t="shared" si="81"/>
        <v>0</v>
      </c>
      <c r="AA93" s="84">
        <f t="shared" si="81"/>
        <v>0</v>
      </c>
      <c r="AB93" s="84">
        <f t="shared" si="81"/>
        <v>0</v>
      </c>
      <c r="AC93" s="84">
        <f t="shared" si="81"/>
        <v>0</v>
      </c>
      <c r="AD93" s="84">
        <f t="shared" si="81"/>
        <v>0</v>
      </c>
      <c r="AE93" s="84">
        <f t="shared" si="81"/>
        <v>0</v>
      </c>
      <c r="AF93" s="84">
        <f t="shared" si="81"/>
        <v>0</v>
      </c>
      <c r="AG93" s="84">
        <f t="shared" si="81"/>
        <v>0</v>
      </c>
      <c r="AH93" s="368">
        <f t="shared" si="29"/>
        <v>0</v>
      </c>
      <c r="AI93" s="28"/>
      <c r="AJ93" s="290"/>
      <c r="AK93" s="24"/>
    </row>
    <row r="94" s="1" customFormat="1" ht="30" hidden="1" customHeight="1" outlineLevel="2" spans="1:37">
      <c r="A94" s="80"/>
      <c r="B94" s="63" t="s">
        <v>14</v>
      </c>
      <c r="C94" s="84">
        <f t="shared" ref="C94:AG94" si="82">C237</f>
        <v>0.54</v>
      </c>
      <c r="D94" s="84">
        <f t="shared" si="82"/>
        <v>0.54</v>
      </c>
      <c r="E94" s="84">
        <f t="shared" si="82"/>
        <v>0.54</v>
      </c>
      <c r="F94" s="84">
        <f t="shared" si="82"/>
        <v>0.54</v>
      </c>
      <c r="G94" s="84">
        <f t="shared" si="82"/>
        <v>0.54</v>
      </c>
      <c r="H94" s="84">
        <f t="shared" si="82"/>
        <v>0.54</v>
      </c>
      <c r="I94" s="84">
        <f t="shared" si="82"/>
        <v>0.48</v>
      </c>
      <c r="J94" s="84">
        <f t="shared" si="82"/>
        <v>0.72</v>
      </c>
      <c r="K94" s="84">
        <f t="shared" si="82"/>
        <v>0.6</v>
      </c>
      <c r="L94" s="84">
        <f t="shared" si="82"/>
        <v>0.72</v>
      </c>
      <c r="M94" s="84">
        <f t="shared" si="82"/>
        <v>0.9</v>
      </c>
      <c r="N94" s="84">
        <f t="shared" si="82"/>
        <v>1.08</v>
      </c>
      <c r="O94" s="84">
        <f t="shared" si="82"/>
        <v>1.38</v>
      </c>
      <c r="P94" s="84">
        <f t="shared" si="82"/>
        <v>1.98</v>
      </c>
      <c r="Q94" s="84">
        <f t="shared" si="82"/>
        <v>1.26</v>
      </c>
      <c r="R94" s="84">
        <f t="shared" si="82"/>
        <v>1.74</v>
      </c>
      <c r="S94" s="84">
        <f t="shared" si="82"/>
        <v>2.28</v>
      </c>
      <c r="T94" s="84">
        <f t="shared" si="82"/>
        <v>2.28</v>
      </c>
      <c r="U94" s="84">
        <f t="shared" si="82"/>
        <v>1.74</v>
      </c>
      <c r="V94" s="84">
        <f t="shared" si="82"/>
        <v>1.92</v>
      </c>
      <c r="W94" s="84">
        <f t="shared" si="82"/>
        <v>1.86</v>
      </c>
      <c r="X94" s="84">
        <f t="shared" si="82"/>
        <v>4.08</v>
      </c>
      <c r="Y94" s="84">
        <f t="shared" si="82"/>
        <v>3.18</v>
      </c>
      <c r="Z94" s="84">
        <f t="shared" si="82"/>
        <v>2.88</v>
      </c>
      <c r="AA94" s="84">
        <f t="shared" si="82"/>
        <v>5.28</v>
      </c>
      <c r="AB94" s="84">
        <f t="shared" si="82"/>
        <v>7.32</v>
      </c>
      <c r="AC94" s="84">
        <f t="shared" si="82"/>
        <v>8.04</v>
      </c>
      <c r="AD94" s="84">
        <f t="shared" si="82"/>
        <v>0</v>
      </c>
      <c r="AE94" s="84">
        <f t="shared" si="82"/>
        <v>0</v>
      </c>
      <c r="AF94" s="84">
        <f t="shared" si="82"/>
        <v>0</v>
      </c>
      <c r="AG94" s="84">
        <f t="shared" si="82"/>
        <v>0</v>
      </c>
      <c r="AH94" s="368">
        <f t="shared" si="29"/>
        <v>54.96</v>
      </c>
      <c r="AI94" s="28"/>
      <c r="AJ94" s="290"/>
      <c r="AK94" s="24"/>
    </row>
    <row r="95" s="1" customFormat="1" ht="30" hidden="1" customHeight="1" outlineLevel="2" spans="1:37">
      <c r="A95" s="80"/>
      <c r="B95" s="64" t="s">
        <v>15</v>
      </c>
      <c r="C95" s="71">
        <f t="shared" ref="C95:AG95" si="83">C238</f>
        <v>0.0600000000000001</v>
      </c>
      <c r="D95" s="71">
        <f t="shared" si="83"/>
        <v>0</v>
      </c>
      <c r="E95" s="71">
        <f t="shared" si="83"/>
        <v>0</v>
      </c>
      <c r="F95" s="71">
        <f t="shared" si="83"/>
        <v>-0.0599999999999999</v>
      </c>
      <c r="G95" s="71">
        <f t="shared" si="83"/>
        <v>0</v>
      </c>
      <c r="H95" s="71">
        <f t="shared" si="83"/>
        <v>-0.0599999999999999</v>
      </c>
      <c r="I95" s="71">
        <f t="shared" si="83"/>
        <v>-0.0600000000000001</v>
      </c>
      <c r="J95" s="71">
        <f t="shared" si="83"/>
        <v>0</v>
      </c>
      <c r="K95" s="71">
        <f t="shared" si="83"/>
        <v>-0.48</v>
      </c>
      <c r="L95" s="71">
        <f t="shared" si="83"/>
        <v>-0.54</v>
      </c>
      <c r="M95" s="71">
        <f t="shared" si="83"/>
        <v>-0.54</v>
      </c>
      <c r="N95" s="71">
        <f t="shared" si="83"/>
        <v>0.0600000000000001</v>
      </c>
      <c r="O95" s="71">
        <f t="shared" si="83"/>
        <v>-0.0600000000000001</v>
      </c>
      <c r="P95" s="71">
        <f t="shared" si="83"/>
        <v>0.84</v>
      </c>
      <c r="Q95" s="71">
        <f t="shared" si="83"/>
        <v>-0.3</v>
      </c>
      <c r="R95" s="71">
        <f t="shared" si="83"/>
        <v>-0.42</v>
      </c>
      <c r="S95" s="71">
        <f t="shared" si="83"/>
        <v>0.24</v>
      </c>
      <c r="T95" s="71">
        <f t="shared" si="83"/>
        <v>0.48</v>
      </c>
      <c r="U95" s="71">
        <f t="shared" si="83"/>
        <v>-0.24</v>
      </c>
      <c r="V95" s="71">
        <f t="shared" si="83"/>
        <v>-0.42</v>
      </c>
      <c r="W95" s="71">
        <f t="shared" si="83"/>
        <v>-0.54</v>
      </c>
      <c r="X95" s="71">
        <f t="shared" si="83"/>
        <v>1.74</v>
      </c>
      <c r="Y95" s="71">
        <f t="shared" si="83"/>
        <v>-0.18</v>
      </c>
      <c r="Z95" s="71">
        <f t="shared" si="83"/>
        <v>-0.36</v>
      </c>
      <c r="AA95" s="71">
        <f t="shared" si="83"/>
        <v>2.1</v>
      </c>
      <c r="AB95" s="71">
        <f t="shared" si="83"/>
        <v>1.44</v>
      </c>
      <c r="AC95" s="71">
        <f t="shared" si="83"/>
        <v>0.220511999999999</v>
      </c>
      <c r="AD95" s="71">
        <f t="shared" si="83"/>
        <v>-9.0383</v>
      </c>
      <c r="AE95" s="71">
        <f t="shared" si="83"/>
        <v>-8.8521</v>
      </c>
      <c r="AF95" s="71">
        <f t="shared" si="83"/>
        <v>-8.5797</v>
      </c>
      <c r="AG95" s="71">
        <f t="shared" si="83"/>
        <v>-6.19975</v>
      </c>
      <c r="AH95" s="156">
        <f t="shared" si="29"/>
        <v>-29.749338</v>
      </c>
      <c r="AI95" s="28"/>
      <c r="AJ95" s="290"/>
      <c r="AK95" s="24"/>
    </row>
    <row r="96" s="1" customFormat="1" ht="30" hidden="1" customHeight="1" outlineLevel="2" spans="1:37">
      <c r="A96" s="58" t="s">
        <v>34</v>
      </c>
      <c r="B96" s="61"/>
      <c r="C96" s="85">
        <f t="shared" ref="C96:AG96" si="84">C241+C383</f>
        <v>0</v>
      </c>
      <c r="D96" s="85">
        <f t="shared" si="84"/>
        <v>0</v>
      </c>
      <c r="E96" s="85">
        <f t="shared" si="84"/>
        <v>0</v>
      </c>
      <c r="F96" s="85">
        <f t="shared" si="84"/>
        <v>0</v>
      </c>
      <c r="G96" s="85">
        <f t="shared" si="84"/>
        <v>0</v>
      </c>
      <c r="H96" s="85">
        <f t="shared" si="84"/>
        <v>0</v>
      </c>
      <c r="I96" s="85">
        <f t="shared" si="84"/>
        <v>0</v>
      </c>
      <c r="J96" s="85">
        <f t="shared" si="84"/>
        <v>0</v>
      </c>
      <c r="K96" s="85">
        <f t="shared" si="84"/>
        <v>0</v>
      </c>
      <c r="L96" s="85">
        <f t="shared" si="84"/>
        <v>0</v>
      </c>
      <c r="M96" s="85">
        <f t="shared" si="84"/>
        <v>0</v>
      </c>
      <c r="N96" s="85">
        <f t="shared" si="84"/>
        <v>0</v>
      </c>
      <c r="O96" s="85">
        <f t="shared" si="84"/>
        <v>0</v>
      </c>
      <c r="P96" s="85">
        <f t="shared" si="84"/>
        <v>0</v>
      </c>
      <c r="Q96" s="85">
        <f t="shared" si="84"/>
        <v>0</v>
      </c>
      <c r="R96" s="85">
        <f t="shared" si="84"/>
        <v>0</v>
      </c>
      <c r="S96" s="85">
        <f t="shared" si="84"/>
        <v>0</v>
      </c>
      <c r="T96" s="85">
        <f t="shared" si="84"/>
        <v>0</v>
      </c>
      <c r="U96" s="85">
        <f t="shared" si="84"/>
        <v>0</v>
      </c>
      <c r="V96" s="85">
        <f t="shared" si="84"/>
        <v>0</v>
      </c>
      <c r="W96" s="85">
        <f t="shared" si="84"/>
        <v>0</v>
      </c>
      <c r="X96" s="85">
        <f t="shared" si="84"/>
        <v>0</v>
      </c>
      <c r="Y96" s="85">
        <f t="shared" si="84"/>
        <v>0</v>
      </c>
      <c r="Z96" s="85">
        <f t="shared" si="84"/>
        <v>0</v>
      </c>
      <c r="AA96" s="85">
        <f t="shared" si="84"/>
        <v>0</v>
      </c>
      <c r="AB96" s="85">
        <f t="shared" si="84"/>
        <v>3</v>
      </c>
      <c r="AC96" s="85">
        <f t="shared" si="84"/>
        <v>12</v>
      </c>
      <c r="AD96" s="85">
        <f t="shared" si="84"/>
        <v>10.64</v>
      </c>
      <c r="AE96" s="85">
        <f t="shared" si="84"/>
        <v>12.8</v>
      </c>
      <c r="AF96" s="85">
        <f t="shared" si="84"/>
        <v>8.99</v>
      </c>
      <c r="AG96" s="85">
        <f t="shared" si="84"/>
        <v>9.3</v>
      </c>
      <c r="AH96" s="369">
        <f t="shared" si="29"/>
        <v>56.73</v>
      </c>
      <c r="AI96" s="28"/>
      <c r="AJ96" s="290"/>
      <c r="AK96" s="24"/>
    </row>
    <row r="97" s="1" customFormat="1" ht="30" hidden="1" customHeight="1" outlineLevel="2" spans="1:37">
      <c r="A97" s="58"/>
      <c r="B97" s="61"/>
      <c r="C97" s="85">
        <f t="shared" ref="C97:AG97" si="85">C242+C384</f>
        <v>0</v>
      </c>
      <c r="D97" s="85">
        <f t="shared" si="85"/>
        <v>0</v>
      </c>
      <c r="E97" s="85">
        <f t="shared" si="85"/>
        <v>0</v>
      </c>
      <c r="F97" s="85">
        <f t="shared" si="85"/>
        <v>0</v>
      </c>
      <c r="G97" s="85">
        <f t="shared" si="85"/>
        <v>0</v>
      </c>
      <c r="H97" s="85">
        <f t="shared" si="85"/>
        <v>0</v>
      </c>
      <c r="I97" s="85">
        <f t="shared" si="85"/>
        <v>0</v>
      </c>
      <c r="J97" s="85">
        <f t="shared" si="85"/>
        <v>0</v>
      </c>
      <c r="K97" s="85">
        <f t="shared" si="85"/>
        <v>0</v>
      </c>
      <c r="L97" s="85">
        <f t="shared" si="85"/>
        <v>0</v>
      </c>
      <c r="M97" s="85">
        <f t="shared" si="85"/>
        <v>0</v>
      </c>
      <c r="N97" s="85">
        <f t="shared" si="85"/>
        <v>0</v>
      </c>
      <c r="O97" s="85">
        <f t="shared" si="85"/>
        <v>0</v>
      </c>
      <c r="P97" s="85">
        <f t="shared" si="85"/>
        <v>0</v>
      </c>
      <c r="Q97" s="85">
        <f t="shared" si="85"/>
        <v>0</v>
      </c>
      <c r="R97" s="85">
        <f t="shared" si="85"/>
        <v>0</v>
      </c>
      <c r="S97" s="85">
        <f t="shared" si="85"/>
        <v>0</v>
      </c>
      <c r="T97" s="85">
        <f t="shared" si="85"/>
        <v>0</v>
      </c>
      <c r="U97" s="85">
        <f t="shared" si="85"/>
        <v>0</v>
      </c>
      <c r="V97" s="85">
        <f t="shared" si="85"/>
        <v>0</v>
      </c>
      <c r="W97" s="85">
        <f t="shared" si="85"/>
        <v>0</v>
      </c>
      <c r="X97" s="85">
        <f t="shared" si="85"/>
        <v>0</v>
      </c>
      <c r="Y97" s="85">
        <f t="shared" si="85"/>
        <v>0</v>
      </c>
      <c r="Z97" s="85">
        <f t="shared" si="85"/>
        <v>0</v>
      </c>
      <c r="AA97" s="85">
        <f t="shared" si="85"/>
        <v>3.27</v>
      </c>
      <c r="AB97" s="85">
        <f t="shared" si="85"/>
        <v>5.7</v>
      </c>
      <c r="AC97" s="85">
        <f t="shared" si="85"/>
        <v>4.4</v>
      </c>
      <c r="AD97" s="85">
        <f t="shared" si="85"/>
        <v>0</v>
      </c>
      <c r="AE97" s="85">
        <f t="shared" si="85"/>
        <v>0</v>
      </c>
      <c r="AF97" s="85">
        <f t="shared" si="85"/>
        <v>0</v>
      </c>
      <c r="AG97" s="85">
        <f t="shared" si="85"/>
        <v>0</v>
      </c>
      <c r="AH97" s="369">
        <f t="shared" si="29"/>
        <v>13.37</v>
      </c>
      <c r="AI97" s="28"/>
      <c r="AJ97" s="290"/>
      <c r="AK97" s="24"/>
    </row>
    <row r="98" s="1" customFormat="1" ht="30" hidden="1" customHeight="1" outlineLevel="2" spans="1:37">
      <c r="A98" s="58"/>
      <c r="B98" s="62" t="s">
        <v>275</v>
      </c>
      <c r="C98" s="85">
        <f t="shared" ref="C98:AG98" si="86">C243+C385</f>
        <v>0</v>
      </c>
      <c r="D98" s="85">
        <f t="shared" si="86"/>
        <v>0</v>
      </c>
      <c r="E98" s="85">
        <f t="shared" si="86"/>
        <v>0</v>
      </c>
      <c r="F98" s="85">
        <f t="shared" si="86"/>
        <v>0</v>
      </c>
      <c r="G98" s="85">
        <f t="shared" si="86"/>
        <v>0</v>
      </c>
      <c r="H98" s="85">
        <f t="shared" si="86"/>
        <v>0</v>
      </c>
      <c r="I98" s="85">
        <f t="shared" si="86"/>
        <v>0</v>
      </c>
      <c r="J98" s="85">
        <f t="shared" si="86"/>
        <v>0</v>
      </c>
      <c r="K98" s="85">
        <f t="shared" si="86"/>
        <v>0</v>
      </c>
      <c r="L98" s="85">
        <f t="shared" si="86"/>
        <v>0</v>
      </c>
      <c r="M98" s="85">
        <f t="shared" si="86"/>
        <v>0</v>
      </c>
      <c r="N98" s="85">
        <f t="shared" si="86"/>
        <v>0</v>
      </c>
      <c r="O98" s="85">
        <f t="shared" si="86"/>
        <v>0</v>
      </c>
      <c r="P98" s="85">
        <f t="shared" si="86"/>
        <v>0</v>
      </c>
      <c r="Q98" s="85">
        <f t="shared" si="86"/>
        <v>0</v>
      </c>
      <c r="R98" s="85">
        <f t="shared" si="86"/>
        <v>0</v>
      </c>
      <c r="S98" s="85">
        <f t="shared" si="86"/>
        <v>0</v>
      </c>
      <c r="T98" s="85">
        <f t="shared" si="86"/>
        <v>0</v>
      </c>
      <c r="U98" s="85">
        <f t="shared" si="86"/>
        <v>0</v>
      </c>
      <c r="V98" s="85">
        <f t="shared" si="86"/>
        <v>0</v>
      </c>
      <c r="W98" s="85">
        <f t="shared" si="86"/>
        <v>0</v>
      </c>
      <c r="X98" s="85">
        <f t="shared" si="86"/>
        <v>0</v>
      </c>
      <c r="Y98" s="85">
        <f t="shared" si="86"/>
        <v>0</v>
      </c>
      <c r="Z98" s="85">
        <f t="shared" si="86"/>
        <v>0</v>
      </c>
      <c r="AA98" s="85">
        <f t="shared" si="86"/>
        <v>4.03317453774948</v>
      </c>
      <c r="AB98" s="85">
        <f t="shared" si="86"/>
        <v>8.06634907549895</v>
      </c>
      <c r="AC98" s="85">
        <f t="shared" si="86"/>
        <v>6.99083586543242</v>
      </c>
      <c r="AD98" s="85">
        <f t="shared" si="86"/>
        <v>6.72195756291579</v>
      </c>
      <c r="AE98" s="85">
        <f t="shared" si="86"/>
        <v>6.72195756291579</v>
      </c>
      <c r="AF98" s="85">
        <f t="shared" si="86"/>
        <v>6.72195756291579</v>
      </c>
      <c r="AG98" s="85">
        <f t="shared" si="86"/>
        <v>6.72195756291579</v>
      </c>
      <c r="AH98" s="369">
        <f t="shared" si="29"/>
        <v>45.978189730344</v>
      </c>
      <c r="AI98" s="28"/>
      <c r="AJ98" s="290"/>
      <c r="AK98" s="24"/>
    </row>
    <row r="99" s="1" customFormat="1" ht="30" hidden="1" customHeight="1" outlineLevel="2" spans="1:37">
      <c r="A99" s="58"/>
      <c r="B99" s="63" t="s">
        <v>14</v>
      </c>
      <c r="C99" s="60">
        <f t="shared" ref="C99:AG99" si="87">C97-C98</f>
        <v>0</v>
      </c>
      <c r="D99" s="60">
        <f t="shared" si="87"/>
        <v>0</v>
      </c>
      <c r="E99" s="60">
        <f t="shared" si="87"/>
        <v>0</v>
      </c>
      <c r="F99" s="60">
        <f t="shared" si="87"/>
        <v>0</v>
      </c>
      <c r="G99" s="60">
        <f t="shared" si="87"/>
        <v>0</v>
      </c>
      <c r="H99" s="60">
        <f t="shared" si="87"/>
        <v>0</v>
      </c>
      <c r="I99" s="60">
        <f t="shared" si="87"/>
        <v>0</v>
      </c>
      <c r="J99" s="60">
        <f t="shared" si="87"/>
        <v>0</v>
      </c>
      <c r="K99" s="60">
        <f t="shared" si="87"/>
        <v>0</v>
      </c>
      <c r="L99" s="60">
        <f t="shared" si="87"/>
        <v>0</v>
      </c>
      <c r="M99" s="60">
        <f t="shared" si="87"/>
        <v>0</v>
      </c>
      <c r="N99" s="60">
        <f t="shared" si="87"/>
        <v>0</v>
      </c>
      <c r="O99" s="60">
        <f t="shared" si="87"/>
        <v>0</v>
      </c>
      <c r="P99" s="60">
        <f t="shared" si="87"/>
        <v>0</v>
      </c>
      <c r="Q99" s="60">
        <f t="shared" si="87"/>
        <v>0</v>
      </c>
      <c r="R99" s="60">
        <f t="shared" si="87"/>
        <v>0</v>
      </c>
      <c r="S99" s="60">
        <f t="shared" si="87"/>
        <v>0</v>
      </c>
      <c r="T99" s="60">
        <f t="shared" si="87"/>
        <v>0</v>
      </c>
      <c r="U99" s="60">
        <f t="shared" si="87"/>
        <v>0</v>
      </c>
      <c r="V99" s="60">
        <f t="shared" si="87"/>
        <v>0</v>
      </c>
      <c r="W99" s="60">
        <f t="shared" si="87"/>
        <v>0</v>
      </c>
      <c r="X99" s="60">
        <f t="shared" si="87"/>
        <v>0</v>
      </c>
      <c r="Y99" s="60">
        <f t="shared" si="87"/>
        <v>0</v>
      </c>
      <c r="Z99" s="60">
        <f t="shared" si="87"/>
        <v>0</v>
      </c>
      <c r="AA99" s="60">
        <f t="shared" si="87"/>
        <v>-0.76317453774948</v>
      </c>
      <c r="AB99" s="60">
        <f t="shared" si="87"/>
        <v>-2.36634907549895</v>
      </c>
      <c r="AC99" s="60">
        <f t="shared" si="87"/>
        <v>-2.59083586543242</v>
      </c>
      <c r="AD99" s="60">
        <f t="shared" si="87"/>
        <v>-6.72195756291579</v>
      </c>
      <c r="AE99" s="60">
        <f t="shared" si="87"/>
        <v>-6.72195756291579</v>
      </c>
      <c r="AF99" s="60">
        <f t="shared" si="87"/>
        <v>-6.72195756291579</v>
      </c>
      <c r="AG99" s="60">
        <f t="shared" si="87"/>
        <v>-6.72195756291579</v>
      </c>
      <c r="AH99" s="170">
        <f t="shared" si="29"/>
        <v>-32.608189730344</v>
      </c>
      <c r="AI99" s="28"/>
      <c r="AJ99" s="290"/>
      <c r="AK99" s="24"/>
    </row>
    <row r="100" s="1" customFormat="1" ht="30" hidden="1" customHeight="1" outlineLevel="2" spans="1:37">
      <c r="A100" s="58"/>
      <c r="B100" s="64" t="s">
        <v>15</v>
      </c>
      <c r="C100" s="71">
        <f t="shared" ref="C100:AG100" si="88">C97-C96</f>
        <v>0</v>
      </c>
      <c r="D100" s="71">
        <f t="shared" si="88"/>
        <v>0</v>
      </c>
      <c r="E100" s="71">
        <f t="shared" si="88"/>
        <v>0</v>
      </c>
      <c r="F100" s="71">
        <f t="shared" si="88"/>
        <v>0</v>
      </c>
      <c r="G100" s="71">
        <f t="shared" si="88"/>
        <v>0</v>
      </c>
      <c r="H100" s="71">
        <f t="shared" si="88"/>
        <v>0</v>
      </c>
      <c r="I100" s="71">
        <f t="shared" si="88"/>
        <v>0</v>
      </c>
      <c r="J100" s="71">
        <f t="shared" si="88"/>
        <v>0</v>
      </c>
      <c r="K100" s="71">
        <f t="shared" si="88"/>
        <v>0</v>
      </c>
      <c r="L100" s="71">
        <f t="shared" si="88"/>
        <v>0</v>
      </c>
      <c r="M100" s="71">
        <f t="shared" si="88"/>
        <v>0</v>
      </c>
      <c r="N100" s="71">
        <f t="shared" si="88"/>
        <v>0</v>
      </c>
      <c r="O100" s="71">
        <f t="shared" si="88"/>
        <v>0</v>
      </c>
      <c r="P100" s="71">
        <f t="shared" si="88"/>
        <v>0</v>
      </c>
      <c r="Q100" s="71">
        <f t="shared" si="88"/>
        <v>0</v>
      </c>
      <c r="R100" s="71">
        <f t="shared" si="88"/>
        <v>0</v>
      </c>
      <c r="S100" s="71">
        <f t="shared" si="88"/>
        <v>0</v>
      </c>
      <c r="T100" s="71">
        <f t="shared" si="88"/>
        <v>0</v>
      </c>
      <c r="U100" s="71">
        <f t="shared" si="88"/>
        <v>0</v>
      </c>
      <c r="V100" s="71">
        <f t="shared" si="88"/>
        <v>0</v>
      </c>
      <c r="W100" s="71">
        <f t="shared" si="88"/>
        <v>0</v>
      </c>
      <c r="X100" s="71">
        <f t="shared" si="88"/>
        <v>0</v>
      </c>
      <c r="Y100" s="71">
        <f t="shared" si="88"/>
        <v>0</v>
      </c>
      <c r="Z100" s="71">
        <f t="shared" si="88"/>
        <v>0</v>
      </c>
      <c r="AA100" s="71">
        <f t="shared" si="88"/>
        <v>3.27</v>
      </c>
      <c r="AB100" s="71">
        <f t="shared" si="88"/>
        <v>2.7</v>
      </c>
      <c r="AC100" s="71">
        <f t="shared" si="88"/>
        <v>-7.6</v>
      </c>
      <c r="AD100" s="71">
        <f t="shared" si="88"/>
        <v>-10.64</v>
      </c>
      <c r="AE100" s="71">
        <f t="shared" si="88"/>
        <v>-12.8</v>
      </c>
      <c r="AF100" s="71">
        <f t="shared" si="88"/>
        <v>-8.99</v>
      </c>
      <c r="AG100" s="71">
        <f t="shared" si="88"/>
        <v>-9.3</v>
      </c>
      <c r="AH100" s="156">
        <f t="shared" si="29"/>
        <v>-43.36</v>
      </c>
      <c r="AI100" s="28"/>
      <c r="AJ100" s="290"/>
      <c r="AK100" s="24"/>
    </row>
    <row r="101" s="1" customFormat="1" ht="30" hidden="1" customHeight="1" outlineLevel="2" spans="1:37">
      <c r="A101" s="58" t="s">
        <v>35</v>
      </c>
      <c r="B101" s="61"/>
      <c r="C101" s="71">
        <f t="shared" ref="C101:AG101" si="89">C246+C388</f>
        <v>0</v>
      </c>
      <c r="D101" s="71">
        <f t="shared" si="89"/>
        <v>0</v>
      </c>
      <c r="E101" s="71">
        <f t="shared" si="89"/>
        <v>0</v>
      </c>
      <c r="F101" s="71">
        <f t="shared" si="89"/>
        <v>0</v>
      </c>
      <c r="G101" s="71">
        <f t="shared" si="89"/>
        <v>0</v>
      </c>
      <c r="H101" s="71">
        <f t="shared" si="89"/>
        <v>0</v>
      </c>
      <c r="I101" s="71">
        <f t="shared" si="89"/>
        <v>0</v>
      </c>
      <c r="J101" s="71">
        <f t="shared" si="89"/>
        <v>0</v>
      </c>
      <c r="K101" s="71">
        <f t="shared" si="89"/>
        <v>0</v>
      </c>
      <c r="L101" s="71">
        <f t="shared" si="89"/>
        <v>0</v>
      </c>
      <c r="M101" s="71">
        <f t="shared" si="89"/>
        <v>0</v>
      </c>
      <c r="N101" s="71">
        <f t="shared" si="89"/>
        <v>0</v>
      </c>
      <c r="O101" s="71">
        <f t="shared" si="89"/>
        <v>0</v>
      </c>
      <c r="P101" s="71">
        <f t="shared" si="89"/>
        <v>0</v>
      </c>
      <c r="Q101" s="71">
        <f t="shared" si="89"/>
        <v>0</v>
      </c>
      <c r="R101" s="71">
        <f t="shared" si="89"/>
        <v>0</v>
      </c>
      <c r="S101" s="71">
        <f t="shared" si="89"/>
        <v>0</v>
      </c>
      <c r="T101" s="71">
        <f t="shared" si="89"/>
        <v>0</v>
      </c>
      <c r="U101" s="71">
        <f t="shared" si="89"/>
        <v>0</v>
      </c>
      <c r="V101" s="71">
        <f t="shared" si="89"/>
        <v>0</v>
      </c>
      <c r="W101" s="71">
        <f t="shared" si="89"/>
        <v>0</v>
      </c>
      <c r="X101" s="71">
        <f t="shared" si="89"/>
        <v>0</v>
      </c>
      <c r="Y101" s="71">
        <f t="shared" si="89"/>
        <v>0</v>
      </c>
      <c r="Z101" s="71">
        <f t="shared" si="89"/>
        <v>0</v>
      </c>
      <c r="AA101" s="71">
        <f t="shared" si="89"/>
        <v>0</v>
      </c>
      <c r="AB101" s="71">
        <f t="shared" si="89"/>
        <v>0.92</v>
      </c>
      <c r="AC101" s="71">
        <f t="shared" si="89"/>
        <v>2.69</v>
      </c>
      <c r="AD101" s="71">
        <f t="shared" si="89"/>
        <v>2.09</v>
      </c>
      <c r="AE101" s="71">
        <f t="shared" si="89"/>
        <v>1.6</v>
      </c>
      <c r="AF101" s="71">
        <f t="shared" si="89"/>
        <v>1.84</v>
      </c>
      <c r="AG101" s="71">
        <f t="shared" si="89"/>
        <v>1.49</v>
      </c>
      <c r="AH101" s="156">
        <f t="shared" si="29"/>
        <v>10.63</v>
      </c>
      <c r="AI101" s="28"/>
      <c r="AJ101" s="290"/>
      <c r="AK101" s="24"/>
    </row>
    <row r="102" s="1" customFormat="1" ht="30" hidden="1" customHeight="1" outlineLevel="2" spans="1:37">
      <c r="A102" s="58"/>
      <c r="B102" s="61"/>
      <c r="C102" s="71">
        <f t="shared" ref="C102:AG102" si="90">C247+C389</f>
        <v>0</v>
      </c>
      <c r="D102" s="71">
        <f t="shared" si="90"/>
        <v>0</v>
      </c>
      <c r="E102" s="71">
        <f t="shared" si="90"/>
        <v>0</v>
      </c>
      <c r="F102" s="71">
        <f t="shared" si="90"/>
        <v>0</v>
      </c>
      <c r="G102" s="71">
        <f t="shared" si="90"/>
        <v>0</v>
      </c>
      <c r="H102" s="71">
        <f t="shared" si="90"/>
        <v>0</v>
      </c>
      <c r="I102" s="71">
        <f t="shared" si="90"/>
        <v>0</v>
      </c>
      <c r="J102" s="71">
        <f t="shared" si="90"/>
        <v>0</v>
      </c>
      <c r="K102" s="71">
        <f t="shared" si="90"/>
        <v>0</v>
      </c>
      <c r="L102" s="71">
        <f t="shared" si="90"/>
        <v>0</v>
      </c>
      <c r="M102" s="71">
        <f t="shared" si="90"/>
        <v>0</v>
      </c>
      <c r="N102" s="71">
        <f t="shared" si="90"/>
        <v>0</v>
      </c>
      <c r="O102" s="71">
        <f t="shared" si="90"/>
        <v>0</v>
      </c>
      <c r="P102" s="71">
        <f t="shared" si="90"/>
        <v>0</v>
      </c>
      <c r="Q102" s="71">
        <f t="shared" si="90"/>
        <v>0</v>
      </c>
      <c r="R102" s="71">
        <f t="shared" si="90"/>
        <v>0</v>
      </c>
      <c r="S102" s="71">
        <f t="shared" si="90"/>
        <v>0</v>
      </c>
      <c r="T102" s="71">
        <f t="shared" si="90"/>
        <v>0</v>
      </c>
      <c r="U102" s="71">
        <f t="shared" si="90"/>
        <v>0</v>
      </c>
      <c r="V102" s="71">
        <f t="shared" si="90"/>
        <v>0</v>
      </c>
      <c r="W102" s="71">
        <f t="shared" si="90"/>
        <v>0</v>
      </c>
      <c r="X102" s="71">
        <f t="shared" si="90"/>
        <v>0</v>
      </c>
      <c r="Y102" s="71">
        <f t="shared" si="90"/>
        <v>0</v>
      </c>
      <c r="Z102" s="71">
        <f t="shared" si="90"/>
        <v>0</v>
      </c>
      <c r="AA102" s="71">
        <f t="shared" si="90"/>
        <v>1.37</v>
      </c>
      <c r="AB102" s="71">
        <f t="shared" si="90"/>
        <v>1.76</v>
      </c>
      <c r="AC102" s="71">
        <f t="shared" si="90"/>
        <v>1.44</v>
      </c>
      <c r="AD102" s="71">
        <f t="shared" si="90"/>
        <v>0</v>
      </c>
      <c r="AE102" s="71">
        <f t="shared" si="90"/>
        <v>0</v>
      </c>
      <c r="AF102" s="71">
        <f t="shared" si="90"/>
        <v>0</v>
      </c>
      <c r="AG102" s="71">
        <f t="shared" si="90"/>
        <v>0</v>
      </c>
      <c r="AH102" s="156">
        <f t="shared" si="29"/>
        <v>4.57</v>
      </c>
      <c r="AI102" s="28"/>
      <c r="AJ102" s="290"/>
      <c r="AK102" s="24"/>
    </row>
    <row r="103" s="1" customFormat="1" ht="30" hidden="1" customHeight="1" outlineLevel="2" spans="1:37">
      <c r="A103" s="58"/>
      <c r="B103" s="75" t="s">
        <v>275</v>
      </c>
      <c r="C103" s="71">
        <f t="shared" ref="C103:AG103" si="91">C248+C390</f>
        <v>0</v>
      </c>
      <c r="D103" s="71">
        <f t="shared" si="91"/>
        <v>0</v>
      </c>
      <c r="E103" s="71">
        <f t="shared" si="91"/>
        <v>0</v>
      </c>
      <c r="F103" s="71">
        <f t="shared" si="91"/>
        <v>0</v>
      </c>
      <c r="G103" s="71">
        <f t="shared" si="91"/>
        <v>0</v>
      </c>
      <c r="H103" s="71">
        <f t="shared" si="91"/>
        <v>0</v>
      </c>
      <c r="I103" s="71">
        <f t="shared" si="91"/>
        <v>0</v>
      </c>
      <c r="J103" s="71">
        <f t="shared" si="91"/>
        <v>0</v>
      </c>
      <c r="K103" s="71">
        <f t="shared" si="91"/>
        <v>0</v>
      </c>
      <c r="L103" s="71">
        <f t="shared" si="91"/>
        <v>0</v>
      </c>
      <c r="M103" s="71">
        <f t="shared" si="91"/>
        <v>0</v>
      </c>
      <c r="N103" s="71">
        <f t="shared" si="91"/>
        <v>0</v>
      </c>
      <c r="O103" s="71">
        <f t="shared" si="91"/>
        <v>0</v>
      </c>
      <c r="P103" s="71">
        <f t="shared" si="91"/>
        <v>0</v>
      </c>
      <c r="Q103" s="71">
        <f t="shared" si="91"/>
        <v>0</v>
      </c>
      <c r="R103" s="71">
        <f t="shared" si="91"/>
        <v>0</v>
      </c>
      <c r="S103" s="71">
        <f t="shared" si="91"/>
        <v>0</v>
      </c>
      <c r="T103" s="71">
        <f t="shared" si="91"/>
        <v>0</v>
      </c>
      <c r="U103" s="71">
        <f t="shared" si="91"/>
        <v>0</v>
      </c>
      <c r="V103" s="71">
        <f t="shared" si="91"/>
        <v>0</v>
      </c>
      <c r="W103" s="71">
        <f t="shared" si="91"/>
        <v>0</v>
      </c>
      <c r="X103" s="71">
        <f t="shared" si="91"/>
        <v>0</v>
      </c>
      <c r="Y103" s="71">
        <f t="shared" si="91"/>
        <v>0</v>
      </c>
      <c r="Z103" s="71">
        <f t="shared" si="91"/>
        <v>0</v>
      </c>
      <c r="AA103" s="71">
        <f t="shared" si="91"/>
        <v>0.876</v>
      </c>
      <c r="AB103" s="71">
        <f t="shared" si="91"/>
        <v>1.752</v>
      </c>
      <c r="AC103" s="71">
        <f t="shared" si="91"/>
        <v>1.5184</v>
      </c>
      <c r="AD103" s="71">
        <f t="shared" si="91"/>
        <v>1.46</v>
      </c>
      <c r="AE103" s="71">
        <f t="shared" si="91"/>
        <v>1.46</v>
      </c>
      <c r="AF103" s="71">
        <f t="shared" si="91"/>
        <v>1.46</v>
      </c>
      <c r="AG103" s="71">
        <f t="shared" si="91"/>
        <v>1.46</v>
      </c>
      <c r="AH103" s="156">
        <f t="shared" si="29"/>
        <v>9.9864</v>
      </c>
      <c r="AI103" s="28"/>
      <c r="AJ103" s="290"/>
      <c r="AK103" s="24"/>
    </row>
    <row r="104" s="1" customFormat="1" ht="30" hidden="1" customHeight="1" outlineLevel="2" spans="1:37">
      <c r="A104" s="58"/>
      <c r="B104" s="63" t="s">
        <v>14</v>
      </c>
      <c r="C104" s="60">
        <f t="shared" ref="C104:AG104" si="92">C102-C103</f>
        <v>0</v>
      </c>
      <c r="D104" s="60">
        <f t="shared" si="92"/>
        <v>0</v>
      </c>
      <c r="E104" s="60">
        <f t="shared" si="92"/>
        <v>0</v>
      </c>
      <c r="F104" s="60">
        <f t="shared" si="92"/>
        <v>0</v>
      </c>
      <c r="G104" s="60">
        <f t="shared" si="92"/>
        <v>0</v>
      </c>
      <c r="H104" s="60">
        <f t="shared" si="92"/>
        <v>0</v>
      </c>
      <c r="I104" s="60">
        <f t="shared" si="92"/>
        <v>0</v>
      </c>
      <c r="J104" s="60">
        <f t="shared" si="92"/>
        <v>0</v>
      </c>
      <c r="K104" s="60">
        <f t="shared" si="92"/>
        <v>0</v>
      </c>
      <c r="L104" s="60">
        <f t="shared" si="92"/>
        <v>0</v>
      </c>
      <c r="M104" s="60">
        <f t="shared" si="92"/>
        <v>0</v>
      </c>
      <c r="N104" s="60">
        <f t="shared" si="92"/>
        <v>0</v>
      </c>
      <c r="O104" s="60">
        <f t="shared" si="92"/>
        <v>0</v>
      </c>
      <c r="P104" s="60">
        <f t="shared" si="92"/>
        <v>0</v>
      </c>
      <c r="Q104" s="60">
        <f t="shared" si="92"/>
        <v>0</v>
      </c>
      <c r="R104" s="60">
        <f t="shared" si="92"/>
        <v>0</v>
      </c>
      <c r="S104" s="60">
        <f t="shared" si="92"/>
        <v>0</v>
      </c>
      <c r="T104" s="60">
        <f t="shared" si="92"/>
        <v>0</v>
      </c>
      <c r="U104" s="60">
        <f t="shared" si="92"/>
        <v>0</v>
      </c>
      <c r="V104" s="60">
        <f t="shared" si="92"/>
        <v>0</v>
      </c>
      <c r="W104" s="60">
        <f t="shared" si="92"/>
        <v>0</v>
      </c>
      <c r="X104" s="60">
        <f t="shared" si="92"/>
        <v>0</v>
      </c>
      <c r="Y104" s="60">
        <f t="shared" si="92"/>
        <v>0</v>
      </c>
      <c r="Z104" s="60">
        <f t="shared" si="92"/>
        <v>0</v>
      </c>
      <c r="AA104" s="60">
        <f t="shared" si="92"/>
        <v>0.494</v>
      </c>
      <c r="AB104" s="60">
        <f t="shared" si="92"/>
        <v>0.00800000000000001</v>
      </c>
      <c r="AC104" s="60">
        <f t="shared" si="92"/>
        <v>-0.0784</v>
      </c>
      <c r="AD104" s="60">
        <f t="shared" si="92"/>
        <v>-1.46</v>
      </c>
      <c r="AE104" s="60">
        <f t="shared" si="92"/>
        <v>-1.46</v>
      </c>
      <c r="AF104" s="60">
        <f t="shared" si="92"/>
        <v>-1.46</v>
      </c>
      <c r="AG104" s="60">
        <f t="shared" si="92"/>
        <v>-1.46</v>
      </c>
      <c r="AH104" s="170">
        <f t="shared" ref="AH104:AH130" si="93">SUM(C104:AG104)</f>
        <v>-5.4164</v>
      </c>
      <c r="AI104" s="28"/>
      <c r="AJ104" s="290"/>
      <c r="AK104" s="24"/>
    </row>
    <row r="105" s="1" customFormat="1" ht="30" hidden="1" customHeight="1" outlineLevel="2" spans="1:37">
      <c r="A105" s="58"/>
      <c r="B105" s="64" t="s">
        <v>15</v>
      </c>
      <c r="C105" s="60">
        <f t="shared" ref="C105:AG105" si="94">C102-C101</f>
        <v>0</v>
      </c>
      <c r="D105" s="60">
        <f t="shared" si="94"/>
        <v>0</v>
      </c>
      <c r="E105" s="60">
        <f t="shared" si="94"/>
        <v>0</v>
      </c>
      <c r="F105" s="60">
        <f t="shared" si="94"/>
        <v>0</v>
      </c>
      <c r="G105" s="60">
        <f t="shared" si="94"/>
        <v>0</v>
      </c>
      <c r="H105" s="60">
        <f t="shared" si="94"/>
        <v>0</v>
      </c>
      <c r="I105" s="60">
        <f t="shared" si="94"/>
        <v>0</v>
      </c>
      <c r="J105" s="60">
        <f t="shared" si="94"/>
        <v>0</v>
      </c>
      <c r="K105" s="60">
        <f t="shared" si="94"/>
        <v>0</v>
      </c>
      <c r="L105" s="60">
        <f t="shared" si="94"/>
        <v>0</v>
      </c>
      <c r="M105" s="60">
        <f t="shared" si="94"/>
        <v>0</v>
      </c>
      <c r="N105" s="60">
        <f t="shared" si="94"/>
        <v>0</v>
      </c>
      <c r="O105" s="60">
        <f t="shared" si="94"/>
        <v>0</v>
      </c>
      <c r="P105" s="60">
        <f t="shared" si="94"/>
        <v>0</v>
      </c>
      <c r="Q105" s="60">
        <f t="shared" si="94"/>
        <v>0</v>
      </c>
      <c r="R105" s="60">
        <f t="shared" si="94"/>
        <v>0</v>
      </c>
      <c r="S105" s="60">
        <f t="shared" si="94"/>
        <v>0</v>
      </c>
      <c r="T105" s="60">
        <f t="shared" si="94"/>
        <v>0</v>
      </c>
      <c r="U105" s="60">
        <f t="shared" si="94"/>
        <v>0</v>
      </c>
      <c r="V105" s="60">
        <f t="shared" si="94"/>
        <v>0</v>
      </c>
      <c r="W105" s="60">
        <f t="shared" si="94"/>
        <v>0</v>
      </c>
      <c r="X105" s="60">
        <f t="shared" si="94"/>
        <v>0</v>
      </c>
      <c r="Y105" s="60">
        <f t="shared" si="94"/>
        <v>0</v>
      </c>
      <c r="Z105" s="60">
        <f t="shared" si="94"/>
        <v>0</v>
      </c>
      <c r="AA105" s="60">
        <f t="shared" si="94"/>
        <v>1.37</v>
      </c>
      <c r="AB105" s="60">
        <f t="shared" si="94"/>
        <v>0.84</v>
      </c>
      <c r="AC105" s="60">
        <f t="shared" si="94"/>
        <v>-1.25</v>
      </c>
      <c r="AD105" s="60">
        <f t="shared" si="94"/>
        <v>-2.09</v>
      </c>
      <c r="AE105" s="60">
        <f t="shared" si="94"/>
        <v>-1.6</v>
      </c>
      <c r="AF105" s="60">
        <f t="shared" si="94"/>
        <v>-1.84</v>
      </c>
      <c r="AG105" s="60">
        <f t="shared" si="94"/>
        <v>-1.49</v>
      </c>
      <c r="AH105" s="170">
        <f t="shared" si="93"/>
        <v>-6.06</v>
      </c>
      <c r="AI105" s="28"/>
      <c r="AJ105" s="290"/>
      <c r="AK105" s="24"/>
    </row>
    <row r="106" s="1" customFormat="1" ht="30" hidden="1" customHeight="1" outlineLevel="2" spans="1:37">
      <c r="A106" s="58" t="s">
        <v>36</v>
      </c>
      <c r="B106" s="61"/>
      <c r="C106" s="71">
        <f t="shared" ref="C106:AG106" si="95">C251</f>
        <v>0</v>
      </c>
      <c r="D106" s="71">
        <f t="shared" si="95"/>
        <v>0</v>
      </c>
      <c r="E106" s="71">
        <f t="shared" si="95"/>
        <v>0</v>
      </c>
      <c r="F106" s="71">
        <f t="shared" si="95"/>
        <v>0</v>
      </c>
      <c r="G106" s="71">
        <f t="shared" si="95"/>
        <v>0</v>
      </c>
      <c r="H106" s="71">
        <f t="shared" si="95"/>
        <v>0</v>
      </c>
      <c r="I106" s="71">
        <f t="shared" si="95"/>
        <v>0</v>
      </c>
      <c r="J106" s="71">
        <f t="shared" si="95"/>
        <v>0</v>
      </c>
      <c r="K106" s="71">
        <f t="shared" si="95"/>
        <v>0</v>
      </c>
      <c r="L106" s="71">
        <f t="shared" si="95"/>
        <v>0</v>
      </c>
      <c r="M106" s="71">
        <f t="shared" si="95"/>
        <v>0</v>
      </c>
      <c r="N106" s="71">
        <f t="shared" si="95"/>
        <v>0</v>
      </c>
      <c r="O106" s="71">
        <f t="shared" si="95"/>
        <v>0</v>
      </c>
      <c r="P106" s="71">
        <f t="shared" si="95"/>
        <v>0</v>
      </c>
      <c r="Q106" s="71">
        <f t="shared" si="95"/>
        <v>0</v>
      </c>
      <c r="R106" s="71">
        <f t="shared" si="95"/>
        <v>0</v>
      </c>
      <c r="S106" s="71">
        <f t="shared" si="95"/>
        <v>0</v>
      </c>
      <c r="T106" s="71">
        <f t="shared" si="95"/>
        <v>0</v>
      </c>
      <c r="U106" s="71">
        <f t="shared" si="95"/>
        <v>0</v>
      </c>
      <c r="V106" s="71">
        <f t="shared" si="95"/>
        <v>0</v>
      </c>
      <c r="W106" s="71">
        <f t="shared" si="95"/>
        <v>0</v>
      </c>
      <c r="X106" s="71">
        <f t="shared" si="95"/>
        <v>0</v>
      </c>
      <c r="Y106" s="71">
        <f t="shared" si="95"/>
        <v>0</v>
      </c>
      <c r="Z106" s="71">
        <f t="shared" si="95"/>
        <v>0</v>
      </c>
      <c r="AA106" s="71">
        <f t="shared" si="95"/>
        <v>0</v>
      </c>
      <c r="AB106" s="71">
        <f t="shared" si="95"/>
        <v>0</v>
      </c>
      <c r="AC106" s="71">
        <f t="shared" si="95"/>
        <v>0</v>
      </c>
      <c r="AD106" s="71">
        <f t="shared" si="95"/>
        <v>0</v>
      </c>
      <c r="AE106" s="71">
        <f t="shared" si="95"/>
        <v>0</v>
      </c>
      <c r="AF106" s="71">
        <f t="shared" si="95"/>
        <v>0</v>
      </c>
      <c r="AG106" s="71">
        <f t="shared" si="95"/>
        <v>0</v>
      </c>
      <c r="AH106" s="156">
        <f t="shared" si="93"/>
        <v>0</v>
      </c>
      <c r="AI106" s="28"/>
      <c r="AJ106" s="290"/>
      <c r="AK106" s="24"/>
    </row>
    <row r="107" s="1" customFormat="1" ht="30" hidden="1" customHeight="1" outlineLevel="2" spans="1:37">
      <c r="A107" s="58"/>
      <c r="B107" s="61"/>
      <c r="C107" s="71">
        <f t="shared" ref="C107:AG107" si="96">C252</f>
        <v>0</v>
      </c>
      <c r="D107" s="71">
        <f t="shared" si="96"/>
        <v>0</v>
      </c>
      <c r="E107" s="71">
        <f t="shared" si="96"/>
        <v>0</v>
      </c>
      <c r="F107" s="71">
        <f t="shared" si="96"/>
        <v>0</v>
      </c>
      <c r="G107" s="71">
        <f t="shared" si="96"/>
        <v>0</v>
      </c>
      <c r="H107" s="71">
        <f t="shared" si="96"/>
        <v>0</v>
      </c>
      <c r="I107" s="71">
        <f t="shared" si="96"/>
        <v>0</v>
      </c>
      <c r="J107" s="71">
        <f t="shared" si="96"/>
        <v>0</v>
      </c>
      <c r="K107" s="71">
        <f t="shared" si="96"/>
        <v>0</v>
      </c>
      <c r="L107" s="71">
        <f t="shared" si="96"/>
        <v>0</v>
      </c>
      <c r="M107" s="71">
        <f t="shared" si="96"/>
        <v>0</v>
      </c>
      <c r="N107" s="71">
        <f t="shared" si="96"/>
        <v>0</v>
      </c>
      <c r="O107" s="71">
        <f t="shared" si="96"/>
        <v>0</v>
      </c>
      <c r="P107" s="71">
        <f t="shared" si="96"/>
        <v>0</v>
      </c>
      <c r="Q107" s="71">
        <f t="shared" si="96"/>
        <v>0</v>
      </c>
      <c r="R107" s="71">
        <f t="shared" si="96"/>
        <v>0</v>
      </c>
      <c r="S107" s="71">
        <f t="shared" si="96"/>
        <v>0</v>
      </c>
      <c r="T107" s="71">
        <f t="shared" si="96"/>
        <v>0</v>
      </c>
      <c r="U107" s="71">
        <f t="shared" si="96"/>
        <v>0</v>
      </c>
      <c r="V107" s="71">
        <f t="shared" si="96"/>
        <v>0</v>
      </c>
      <c r="W107" s="71">
        <f t="shared" si="96"/>
        <v>0</v>
      </c>
      <c r="X107" s="71">
        <f t="shared" si="96"/>
        <v>0</v>
      </c>
      <c r="Y107" s="71">
        <f t="shared" si="96"/>
        <v>0</v>
      </c>
      <c r="Z107" s="71">
        <f t="shared" si="96"/>
        <v>0</v>
      </c>
      <c r="AA107" s="71">
        <f t="shared" si="96"/>
        <v>0</v>
      </c>
      <c r="AB107" s="71">
        <f t="shared" si="96"/>
        <v>0</v>
      </c>
      <c r="AC107" s="71">
        <f t="shared" si="96"/>
        <v>0</v>
      </c>
      <c r="AD107" s="71">
        <f t="shared" si="96"/>
        <v>0</v>
      </c>
      <c r="AE107" s="71">
        <f t="shared" si="96"/>
        <v>0</v>
      </c>
      <c r="AF107" s="71">
        <f t="shared" si="96"/>
        <v>0</v>
      </c>
      <c r="AG107" s="71">
        <f t="shared" si="96"/>
        <v>0</v>
      </c>
      <c r="AH107" s="156">
        <f t="shared" si="93"/>
        <v>0</v>
      </c>
      <c r="AI107" s="28"/>
      <c r="AJ107" s="290"/>
      <c r="AK107" s="24"/>
    </row>
    <row r="108" s="1" customFormat="1" ht="30" hidden="1" customHeight="1" outlineLevel="2" spans="1:37">
      <c r="A108" s="58"/>
      <c r="B108" s="62" t="s">
        <v>275</v>
      </c>
      <c r="C108" s="71">
        <f t="shared" ref="C108:AG108" si="97">C253</f>
        <v>0</v>
      </c>
      <c r="D108" s="71">
        <f t="shared" si="97"/>
        <v>0</v>
      </c>
      <c r="E108" s="71">
        <f t="shared" si="97"/>
        <v>0</v>
      </c>
      <c r="F108" s="71">
        <f t="shared" si="97"/>
        <v>0</v>
      </c>
      <c r="G108" s="71">
        <f t="shared" si="97"/>
        <v>0</v>
      </c>
      <c r="H108" s="71">
        <f t="shared" si="97"/>
        <v>0</v>
      </c>
      <c r="I108" s="71">
        <f t="shared" si="97"/>
        <v>0</v>
      </c>
      <c r="J108" s="71">
        <f t="shared" si="97"/>
        <v>0</v>
      </c>
      <c r="K108" s="71">
        <f t="shared" si="97"/>
        <v>0</v>
      </c>
      <c r="L108" s="71">
        <f t="shared" si="97"/>
        <v>0</v>
      </c>
      <c r="M108" s="71">
        <f t="shared" si="97"/>
        <v>0</v>
      </c>
      <c r="N108" s="71">
        <f t="shared" si="97"/>
        <v>0</v>
      </c>
      <c r="O108" s="71">
        <f t="shared" si="97"/>
        <v>0</v>
      </c>
      <c r="P108" s="71">
        <f t="shared" si="97"/>
        <v>0</v>
      </c>
      <c r="Q108" s="71">
        <f t="shared" si="97"/>
        <v>0</v>
      </c>
      <c r="R108" s="71">
        <f t="shared" si="97"/>
        <v>0</v>
      </c>
      <c r="S108" s="71">
        <f t="shared" si="97"/>
        <v>0</v>
      </c>
      <c r="T108" s="71">
        <f t="shared" si="97"/>
        <v>0</v>
      </c>
      <c r="U108" s="71">
        <f t="shared" si="97"/>
        <v>0</v>
      </c>
      <c r="V108" s="71">
        <f t="shared" si="97"/>
        <v>0</v>
      </c>
      <c r="W108" s="71">
        <f t="shared" si="97"/>
        <v>0</v>
      </c>
      <c r="X108" s="71">
        <f t="shared" si="97"/>
        <v>0</v>
      </c>
      <c r="Y108" s="71">
        <f t="shared" si="97"/>
        <v>0</v>
      </c>
      <c r="Z108" s="71">
        <f t="shared" si="97"/>
        <v>0</v>
      </c>
      <c r="AA108" s="71">
        <f t="shared" si="97"/>
        <v>0</v>
      </c>
      <c r="AB108" s="71">
        <f t="shared" si="97"/>
        <v>0</v>
      </c>
      <c r="AC108" s="71">
        <f t="shared" si="97"/>
        <v>0</v>
      </c>
      <c r="AD108" s="71">
        <f t="shared" si="97"/>
        <v>0</v>
      </c>
      <c r="AE108" s="71">
        <f t="shared" si="97"/>
        <v>0</v>
      </c>
      <c r="AF108" s="71">
        <f t="shared" si="97"/>
        <v>0</v>
      </c>
      <c r="AG108" s="71">
        <f t="shared" si="97"/>
        <v>0</v>
      </c>
      <c r="AH108" s="156">
        <f t="shared" si="93"/>
        <v>0</v>
      </c>
      <c r="AI108" s="28"/>
      <c r="AJ108" s="290"/>
      <c r="AK108" s="24"/>
    </row>
    <row r="109" s="1" customFormat="1" ht="30" hidden="1" customHeight="1" outlineLevel="2" spans="1:37">
      <c r="A109" s="58"/>
      <c r="B109" s="63" t="s">
        <v>14</v>
      </c>
      <c r="C109" s="71">
        <f t="shared" ref="C109:AG109" si="98">C254</f>
        <v>0</v>
      </c>
      <c r="D109" s="71">
        <f t="shared" si="98"/>
        <v>0</v>
      </c>
      <c r="E109" s="71">
        <f t="shared" si="98"/>
        <v>0</v>
      </c>
      <c r="F109" s="71">
        <f t="shared" si="98"/>
        <v>0</v>
      </c>
      <c r="G109" s="71">
        <f t="shared" si="98"/>
        <v>0</v>
      </c>
      <c r="H109" s="71">
        <f t="shared" si="98"/>
        <v>0</v>
      </c>
      <c r="I109" s="71">
        <f t="shared" si="98"/>
        <v>0</v>
      </c>
      <c r="J109" s="71">
        <f t="shared" si="98"/>
        <v>0</v>
      </c>
      <c r="K109" s="71">
        <f t="shared" si="98"/>
        <v>0</v>
      </c>
      <c r="L109" s="71">
        <f t="shared" si="98"/>
        <v>0</v>
      </c>
      <c r="M109" s="71">
        <f t="shared" si="98"/>
        <v>0</v>
      </c>
      <c r="N109" s="71">
        <f t="shared" si="98"/>
        <v>0</v>
      </c>
      <c r="O109" s="71">
        <f t="shared" si="98"/>
        <v>0</v>
      </c>
      <c r="P109" s="71">
        <f t="shared" si="98"/>
        <v>0</v>
      </c>
      <c r="Q109" s="71">
        <f t="shared" si="98"/>
        <v>0</v>
      </c>
      <c r="R109" s="71">
        <f t="shared" si="98"/>
        <v>0</v>
      </c>
      <c r="S109" s="71">
        <f t="shared" si="98"/>
        <v>0</v>
      </c>
      <c r="T109" s="71">
        <f t="shared" si="98"/>
        <v>0</v>
      </c>
      <c r="U109" s="71">
        <f t="shared" si="98"/>
        <v>0</v>
      </c>
      <c r="V109" s="71">
        <f t="shared" si="98"/>
        <v>0</v>
      </c>
      <c r="W109" s="71">
        <f t="shared" si="98"/>
        <v>0</v>
      </c>
      <c r="X109" s="71">
        <f t="shared" si="98"/>
        <v>0</v>
      </c>
      <c r="Y109" s="71">
        <f t="shared" si="98"/>
        <v>0</v>
      </c>
      <c r="Z109" s="71">
        <f t="shared" si="98"/>
        <v>0</v>
      </c>
      <c r="AA109" s="71">
        <f t="shared" si="98"/>
        <v>0</v>
      </c>
      <c r="AB109" s="71">
        <f t="shared" si="98"/>
        <v>0</v>
      </c>
      <c r="AC109" s="71">
        <f t="shared" si="98"/>
        <v>0</v>
      </c>
      <c r="AD109" s="71">
        <f t="shared" si="98"/>
        <v>0</v>
      </c>
      <c r="AE109" s="71">
        <f t="shared" si="98"/>
        <v>0</v>
      </c>
      <c r="AF109" s="71">
        <f t="shared" si="98"/>
        <v>0</v>
      </c>
      <c r="AG109" s="71">
        <f t="shared" si="98"/>
        <v>0</v>
      </c>
      <c r="AH109" s="156">
        <f t="shared" si="93"/>
        <v>0</v>
      </c>
      <c r="AI109" s="28"/>
      <c r="AJ109" s="290"/>
      <c r="AK109" s="24"/>
    </row>
    <row r="110" s="1" customFormat="1" ht="30" hidden="1" customHeight="1" outlineLevel="2" spans="1:37">
      <c r="A110" s="58"/>
      <c r="B110" s="64" t="s">
        <v>15</v>
      </c>
      <c r="C110" s="71">
        <f t="shared" ref="C110:AG110" si="99">C255</f>
        <v>0</v>
      </c>
      <c r="D110" s="71">
        <f t="shared" si="99"/>
        <v>0</v>
      </c>
      <c r="E110" s="71">
        <f t="shared" si="99"/>
        <v>0</v>
      </c>
      <c r="F110" s="71">
        <f t="shared" si="99"/>
        <v>0</v>
      </c>
      <c r="G110" s="71">
        <f t="shared" si="99"/>
        <v>0</v>
      </c>
      <c r="H110" s="71">
        <f t="shared" si="99"/>
        <v>0</v>
      </c>
      <c r="I110" s="71">
        <f t="shared" si="99"/>
        <v>0</v>
      </c>
      <c r="J110" s="71">
        <f t="shared" si="99"/>
        <v>0</v>
      </c>
      <c r="K110" s="71">
        <f t="shared" si="99"/>
        <v>0</v>
      </c>
      <c r="L110" s="71">
        <f t="shared" si="99"/>
        <v>0</v>
      </c>
      <c r="M110" s="71">
        <f t="shared" si="99"/>
        <v>0</v>
      </c>
      <c r="N110" s="71">
        <f t="shared" si="99"/>
        <v>0</v>
      </c>
      <c r="O110" s="71">
        <f t="shared" si="99"/>
        <v>0</v>
      </c>
      <c r="P110" s="71">
        <f t="shared" si="99"/>
        <v>0</v>
      </c>
      <c r="Q110" s="71">
        <f t="shared" si="99"/>
        <v>0</v>
      </c>
      <c r="R110" s="71">
        <f t="shared" si="99"/>
        <v>0</v>
      </c>
      <c r="S110" s="71">
        <f t="shared" si="99"/>
        <v>0</v>
      </c>
      <c r="T110" s="71">
        <f t="shared" si="99"/>
        <v>0</v>
      </c>
      <c r="U110" s="71">
        <f t="shared" si="99"/>
        <v>0</v>
      </c>
      <c r="V110" s="71">
        <f t="shared" si="99"/>
        <v>0</v>
      </c>
      <c r="W110" s="71">
        <f t="shared" si="99"/>
        <v>0</v>
      </c>
      <c r="X110" s="71">
        <f t="shared" si="99"/>
        <v>0</v>
      </c>
      <c r="Y110" s="71">
        <f t="shared" si="99"/>
        <v>0</v>
      </c>
      <c r="Z110" s="71">
        <f t="shared" si="99"/>
        <v>0</v>
      </c>
      <c r="AA110" s="71">
        <f t="shared" si="99"/>
        <v>0</v>
      </c>
      <c r="AB110" s="71">
        <f t="shared" si="99"/>
        <v>0</v>
      </c>
      <c r="AC110" s="71">
        <f t="shared" si="99"/>
        <v>0</v>
      </c>
      <c r="AD110" s="71">
        <f t="shared" si="99"/>
        <v>0</v>
      </c>
      <c r="AE110" s="71">
        <f t="shared" si="99"/>
        <v>0</v>
      </c>
      <c r="AF110" s="71">
        <f t="shared" si="99"/>
        <v>0</v>
      </c>
      <c r="AG110" s="71">
        <f t="shared" si="99"/>
        <v>0</v>
      </c>
      <c r="AH110" s="156">
        <f t="shared" si="93"/>
        <v>0</v>
      </c>
      <c r="AI110" s="28"/>
      <c r="AJ110" s="290"/>
      <c r="AK110" s="24"/>
    </row>
    <row r="111" s="1" customFormat="1" ht="30" hidden="1" customHeight="1" outlineLevel="2" spans="1:37">
      <c r="A111" s="58" t="s">
        <v>37</v>
      </c>
      <c r="B111" s="59"/>
      <c r="C111" s="71">
        <f t="shared" ref="C111:AG111" si="100">C256</f>
        <v>0</v>
      </c>
      <c r="D111" s="71">
        <f t="shared" si="100"/>
        <v>0</v>
      </c>
      <c r="E111" s="71">
        <f t="shared" si="100"/>
        <v>0</v>
      </c>
      <c r="F111" s="71">
        <f t="shared" si="100"/>
        <v>0</v>
      </c>
      <c r="G111" s="71">
        <f t="shared" si="100"/>
        <v>0</v>
      </c>
      <c r="H111" s="71">
        <f t="shared" si="100"/>
        <v>0</v>
      </c>
      <c r="I111" s="71">
        <f t="shared" si="100"/>
        <v>0</v>
      </c>
      <c r="J111" s="71">
        <f t="shared" si="100"/>
        <v>0</v>
      </c>
      <c r="K111" s="71">
        <f t="shared" si="100"/>
        <v>0</v>
      </c>
      <c r="L111" s="71">
        <f t="shared" si="100"/>
        <v>0</v>
      </c>
      <c r="M111" s="71">
        <f t="shared" si="100"/>
        <v>0</v>
      </c>
      <c r="N111" s="71">
        <f t="shared" si="100"/>
        <v>0</v>
      </c>
      <c r="O111" s="71">
        <f t="shared" si="100"/>
        <v>0</v>
      </c>
      <c r="P111" s="71">
        <f t="shared" si="100"/>
        <v>0</v>
      </c>
      <c r="Q111" s="71">
        <f t="shared" si="100"/>
        <v>0</v>
      </c>
      <c r="R111" s="71">
        <f t="shared" si="100"/>
        <v>0</v>
      </c>
      <c r="S111" s="71">
        <f t="shared" si="100"/>
        <v>0</v>
      </c>
      <c r="T111" s="71">
        <f t="shared" si="100"/>
        <v>0</v>
      </c>
      <c r="U111" s="71">
        <f t="shared" si="100"/>
        <v>0</v>
      </c>
      <c r="V111" s="71">
        <f t="shared" si="100"/>
        <v>0</v>
      </c>
      <c r="W111" s="71">
        <f t="shared" si="100"/>
        <v>0</v>
      </c>
      <c r="X111" s="71">
        <f t="shared" si="100"/>
        <v>0</v>
      </c>
      <c r="Y111" s="71">
        <f t="shared" si="100"/>
        <v>0</v>
      </c>
      <c r="Z111" s="71">
        <f t="shared" si="100"/>
        <v>0</v>
      </c>
      <c r="AA111" s="71">
        <f t="shared" si="100"/>
        <v>0</v>
      </c>
      <c r="AB111" s="71">
        <f t="shared" si="100"/>
        <v>0</v>
      </c>
      <c r="AC111" s="71">
        <f t="shared" si="100"/>
        <v>0</v>
      </c>
      <c r="AD111" s="71">
        <f t="shared" si="100"/>
        <v>0</v>
      </c>
      <c r="AE111" s="71">
        <f t="shared" si="100"/>
        <v>0</v>
      </c>
      <c r="AF111" s="71">
        <f t="shared" si="100"/>
        <v>0</v>
      </c>
      <c r="AG111" s="71">
        <f t="shared" si="100"/>
        <v>0</v>
      </c>
      <c r="AH111" s="156">
        <f t="shared" si="93"/>
        <v>0</v>
      </c>
      <c r="AI111" s="28"/>
      <c r="AJ111" s="290"/>
      <c r="AK111" s="24"/>
    </row>
    <row r="112" s="1" customFormat="1" ht="30" hidden="1" customHeight="1" outlineLevel="2" spans="1:37">
      <c r="A112" s="58"/>
      <c r="B112" s="61"/>
      <c r="C112" s="71">
        <f t="shared" ref="C112:AG112" si="101">C257</f>
        <v>0</v>
      </c>
      <c r="D112" s="71">
        <f t="shared" si="101"/>
        <v>0</v>
      </c>
      <c r="E112" s="71">
        <f t="shared" si="101"/>
        <v>0</v>
      </c>
      <c r="F112" s="71">
        <f t="shared" si="101"/>
        <v>0</v>
      </c>
      <c r="G112" s="71">
        <f t="shared" si="101"/>
        <v>0</v>
      </c>
      <c r="H112" s="71">
        <f t="shared" si="101"/>
        <v>0</v>
      </c>
      <c r="I112" s="71">
        <f t="shared" si="101"/>
        <v>0</v>
      </c>
      <c r="J112" s="71">
        <f t="shared" si="101"/>
        <v>0</v>
      </c>
      <c r="K112" s="71">
        <f t="shared" si="101"/>
        <v>0</v>
      </c>
      <c r="L112" s="71">
        <f t="shared" si="101"/>
        <v>0</v>
      </c>
      <c r="M112" s="71">
        <f t="shared" si="101"/>
        <v>0</v>
      </c>
      <c r="N112" s="71">
        <f t="shared" si="101"/>
        <v>0</v>
      </c>
      <c r="O112" s="71">
        <f t="shared" si="101"/>
        <v>0</v>
      </c>
      <c r="P112" s="71">
        <f t="shared" si="101"/>
        <v>0</v>
      </c>
      <c r="Q112" s="71">
        <f t="shared" si="101"/>
        <v>0</v>
      </c>
      <c r="R112" s="71">
        <f t="shared" si="101"/>
        <v>0</v>
      </c>
      <c r="S112" s="71">
        <f t="shared" si="101"/>
        <v>0</v>
      </c>
      <c r="T112" s="71">
        <f t="shared" si="101"/>
        <v>0</v>
      </c>
      <c r="U112" s="71">
        <f t="shared" si="101"/>
        <v>0</v>
      </c>
      <c r="V112" s="71">
        <f t="shared" si="101"/>
        <v>0</v>
      </c>
      <c r="W112" s="71">
        <f t="shared" si="101"/>
        <v>0</v>
      </c>
      <c r="X112" s="71">
        <f t="shared" si="101"/>
        <v>0</v>
      </c>
      <c r="Y112" s="71">
        <f t="shared" si="101"/>
        <v>0</v>
      </c>
      <c r="Z112" s="71">
        <f t="shared" si="101"/>
        <v>0</v>
      </c>
      <c r="AA112" s="71">
        <f t="shared" si="101"/>
        <v>0</v>
      </c>
      <c r="AB112" s="71">
        <f t="shared" si="101"/>
        <v>0</v>
      </c>
      <c r="AC112" s="71">
        <f t="shared" si="101"/>
        <v>0</v>
      </c>
      <c r="AD112" s="71">
        <f t="shared" si="101"/>
        <v>0</v>
      </c>
      <c r="AE112" s="71">
        <f t="shared" si="101"/>
        <v>0</v>
      </c>
      <c r="AF112" s="71">
        <f t="shared" si="101"/>
        <v>0</v>
      </c>
      <c r="AG112" s="71">
        <f t="shared" si="101"/>
        <v>0</v>
      </c>
      <c r="AH112" s="156">
        <f t="shared" si="93"/>
        <v>0</v>
      </c>
      <c r="AI112" s="28"/>
      <c r="AJ112" s="290"/>
      <c r="AK112" s="24"/>
    </row>
    <row r="113" s="1" customFormat="1" ht="30" hidden="1" customHeight="1" outlineLevel="2" spans="1:37">
      <c r="A113" s="58"/>
      <c r="B113" s="62" t="s">
        <v>275</v>
      </c>
      <c r="C113" s="71">
        <f t="shared" ref="C113:AG113" si="102">C258</f>
        <v>0</v>
      </c>
      <c r="D113" s="71">
        <f t="shared" si="102"/>
        <v>0</v>
      </c>
      <c r="E113" s="71">
        <f t="shared" si="102"/>
        <v>0</v>
      </c>
      <c r="F113" s="71">
        <f t="shared" si="102"/>
        <v>0</v>
      </c>
      <c r="G113" s="71">
        <f t="shared" si="102"/>
        <v>0</v>
      </c>
      <c r="H113" s="71">
        <f t="shared" si="102"/>
        <v>0</v>
      </c>
      <c r="I113" s="71">
        <f t="shared" si="102"/>
        <v>0</v>
      </c>
      <c r="J113" s="71">
        <f t="shared" si="102"/>
        <v>0</v>
      </c>
      <c r="K113" s="71">
        <f t="shared" si="102"/>
        <v>0</v>
      </c>
      <c r="L113" s="71">
        <f t="shared" si="102"/>
        <v>0</v>
      </c>
      <c r="M113" s="71">
        <f t="shared" si="102"/>
        <v>0</v>
      </c>
      <c r="N113" s="71">
        <f t="shared" si="102"/>
        <v>0</v>
      </c>
      <c r="O113" s="71">
        <f t="shared" si="102"/>
        <v>0</v>
      </c>
      <c r="P113" s="71">
        <f t="shared" si="102"/>
        <v>0</v>
      </c>
      <c r="Q113" s="71">
        <f t="shared" si="102"/>
        <v>0</v>
      </c>
      <c r="R113" s="71">
        <f t="shared" si="102"/>
        <v>0</v>
      </c>
      <c r="S113" s="71">
        <f t="shared" si="102"/>
        <v>0</v>
      </c>
      <c r="T113" s="71">
        <f t="shared" si="102"/>
        <v>0</v>
      </c>
      <c r="U113" s="71">
        <f t="shared" si="102"/>
        <v>0</v>
      </c>
      <c r="V113" s="71">
        <f t="shared" si="102"/>
        <v>0</v>
      </c>
      <c r="W113" s="71">
        <f t="shared" si="102"/>
        <v>0</v>
      </c>
      <c r="X113" s="71">
        <f t="shared" si="102"/>
        <v>0</v>
      </c>
      <c r="Y113" s="71">
        <f t="shared" si="102"/>
        <v>0</v>
      </c>
      <c r="Z113" s="71">
        <f t="shared" si="102"/>
        <v>0</v>
      </c>
      <c r="AA113" s="71">
        <f t="shared" si="102"/>
        <v>0</v>
      </c>
      <c r="AB113" s="71">
        <f t="shared" si="102"/>
        <v>0</v>
      </c>
      <c r="AC113" s="71">
        <f t="shared" si="102"/>
        <v>0</v>
      </c>
      <c r="AD113" s="71">
        <f t="shared" si="102"/>
        <v>0</v>
      </c>
      <c r="AE113" s="71">
        <f t="shared" si="102"/>
        <v>0</v>
      </c>
      <c r="AF113" s="71">
        <f t="shared" si="102"/>
        <v>0</v>
      </c>
      <c r="AG113" s="71">
        <f t="shared" si="102"/>
        <v>0</v>
      </c>
      <c r="AH113" s="156">
        <f t="shared" si="93"/>
        <v>0</v>
      </c>
      <c r="AI113" s="28"/>
      <c r="AJ113" s="290"/>
      <c r="AK113" s="24"/>
    </row>
    <row r="114" s="1" customFormat="1" ht="30" hidden="1" customHeight="1" outlineLevel="2" spans="1:37">
      <c r="A114" s="58"/>
      <c r="B114" s="83" t="s">
        <v>14</v>
      </c>
      <c r="C114" s="71">
        <f t="shared" ref="C114:AG114" si="103">C259</f>
        <v>0</v>
      </c>
      <c r="D114" s="71">
        <f t="shared" si="103"/>
        <v>0</v>
      </c>
      <c r="E114" s="71">
        <f t="shared" si="103"/>
        <v>0</v>
      </c>
      <c r="F114" s="71">
        <f t="shared" si="103"/>
        <v>0</v>
      </c>
      <c r="G114" s="71">
        <f t="shared" si="103"/>
        <v>0</v>
      </c>
      <c r="H114" s="71">
        <f t="shared" si="103"/>
        <v>0</v>
      </c>
      <c r="I114" s="71">
        <f t="shared" si="103"/>
        <v>0</v>
      </c>
      <c r="J114" s="71">
        <f t="shared" si="103"/>
        <v>0</v>
      </c>
      <c r="K114" s="71">
        <f t="shared" si="103"/>
        <v>0</v>
      </c>
      <c r="L114" s="71">
        <f t="shared" si="103"/>
        <v>0</v>
      </c>
      <c r="M114" s="71">
        <f t="shared" si="103"/>
        <v>0</v>
      </c>
      <c r="N114" s="71">
        <f t="shared" si="103"/>
        <v>0</v>
      </c>
      <c r="O114" s="71">
        <f t="shared" si="103"/>
        <v>0</v>
      </c>
      <c r="P114" s="71">
        <f t="shared" si="103"/>
        <v>0</v>
      </c>
      <c r="Q114" s="71">
        <f t="shared" si="103"/>
        <v>0</v>
      </c>
      <c r="R114" s="71">
        <f t="shared" si="103"/>
        <v>0</v>
      </c>
      <c r="S114" s="71">
        <f t="shared" si="103"/>
        <v>0</v>
      </c>
      <c r="T114" s="71">
        <f t="shared" si="103"/>
        <v>0</v>
      </c>
      <c r="U114" s="71">
        <f t="shared" si="103"/>
        <v>0</v>
      </c>
      <c r="V114" s="71">
        <f t="shared" si="103"/>
        <v>0</v>
      </c>
      <c r="W114" s="71">
        <f t="shared" si="103"/>
        <v>0</v>
      </c>
      <c r="X114" s="71">
        <f t="shared" si="103"/>
        <v>0</v>
      </c>
      <c r="Y114" s="71">
        <f t="shared" si="103"/>
        <v>0</v>
      </c>
      <c r="Z114" s="71">
        <f t="shared" si="103"/>
        <v>0</v>
      </c>
      <c r="AA114" s="71">
        <f t="shared" si="103"/>
        <v>0</v>
      </c>
      <c r="AB114" s="71">
        <f t="shared" si="103"/>
        <v>0</v>
      </c>
      <c r="AC114" s="71">
        <f t="shared" si="103"/>
        <v>0</v>
      </c>
      <c r="AD114" s="71">
        <f t="shared" si="103"/>
        <v>0</v>
      </c>
      <c r="AE114" s="71">
        <f t="shared" si="103"/>
        <v>0</v>
      </c>
      <c r="AF114" s="71">
        <f t="shared" si="103"/>
        <v>0</v>
      </c>
      <c r="AG114" s="71">
        <f t="shared" si="103"/>
        <v>0</v>
      </c>
      <c r="AH114" s="156">
        <f t="shared" si="93"/>
        <v>0</v>
      </c>
      <c r="AI114" s="28"/>
      <c r="AJ114" s="290"/>
      <c r="AK114" s="24"/>
    </row>
    <row r="115" s="1" customFormat="1" ht="30" hidden="1" customHeight="1" outlineLevel="2" spans="1:37">
      <c r="A115" s="58"/>
      <c r="B115" s="64" t="s">
        <v>15</v>
      </c>
      <c r="C115" s="71">
        <f t="shared" ref="C115:AG115" si="104">C260</f>
        <v>0</v>
      </c>
      <c r="D115" s="71">
        <f t="shared" si="104"/>
        <v>0</v>
      </c>
      <c r="E115" s="71">
        <f t="shared" si="104"/>
        <v>0</v>
      </c>
      <c r="F115" s="71">
        <f t="shared" si="104"/>
        <v>0</v>
      </c>
      <c r="G115" s="71">
        <f t="shared" si="104"/>
        <v>0</v>
      </c>
      <c r="H115" s="71">
        <f t="shared" si="104"/>
        <v>0</v>
      </c>
      <c r="I115" s="71">
        <f t="shared" si="104"/>
        <v>0</v>
      </c>
      <c r="J115" s="71">
        <f t="shared" si="104"/>
        <v>0</v>
      </c>
      <c r="K115" s="71">
        <f t="shared" si="104"/>
        <v>0</v>
      </c>
      <c r="L115" s="71">
        <f t="shared" si="104"/>
        <v>0</v>
      </c>
      <c r="M115" s="71">
        <f t="shared" si="104"/>
        <v>0</v>
      </c>
      <c r="N115" s="71">
        <f t="shared" si="104"/>
        <v>0</v>
      </c>
      <c r="O115" s="71">
        <f t="shared" si="104"/>
        <v>0</v>
      </c>
      <c r="P115" s="71">
        <f t="shared" si="104"/>
        <v>0</v>
      </c>
      <c r="Q115" s="71">
        <f t="shared" si="104"/>
        <v>0</v>
      </c>
      <c r="R115" s="71">
        <f t="shared" si="104"/>
        <v>0</v>
      </c>
      <c r="S115" s="71">
        <f t="shared" si="104"/>
        <v>0</v>
      </c>
      <c r="T115" s="71">
        <f t="shared" si="104"/>
        <v>0</v>
      </c>
      <c r="U115" s="71">
        <f t="shared" si="104"/>
        <v>0</v>
      </c>
      <c r="V115" s="71">
        <f t="shared" si="104"/>
        <v>0</v>
      </c>
      <c r="W115" s="71">
        <f t="shared" si="104"/>
        <v>0</v>
      </c>
      <c r="X115" s="71">
        <f t="shared" si="104"/>
        <v>0</v>
      </c>
      <c r="Y115" s="71">
        <f t="shared" si="104"/>
        <v>0</v>
      </c>
      <c r="Z115" s="71">
        <f t="shared" si="104"/>
        <v>0</v>
      </c>
      <c r="AA115" s="71">
        <f t="shared" si="104"/>
        <v>0</v>
      </c>
      <c r="AB115" s="71">
        <f t="shared" si="104"/>
        <v>0</v>
      </c>
      <c r="AC115" s="71">
        <f t="shared" si="104"/>
        <v>0</v>
      </c>
      <c r="AD115" s="71">
        <f t="shared" si="104"/>
        <v>0</v>
      </c>
      <c r="AE115" s="71">
        <f t="shared" si="104"/>
        <v>0</v>
      </c>
      <c r="AF115" s="71">
        <f t="shared" si="104"/>
        <v>0</v>
      </c>
      <c r="AG115" s="71">
        <f t="shared" si="104"/>
        <v>0</v>
      </c>
      <c r="AH115" s="156">
        <f t="shared" si="93"/>
        <v>0</v>
      </c>
      <c r="AI115" s="28"/>
      <c r="AJ115" s="290"/>
      <c r="AK115" s="24"/>
    </row>
    <row r="116" s="1" customFormat="1" ht="30" hidden="1" customHeight="1" outlineLevel="2" spans="1:37">
      <c r="A116" s="58" t="s">
        <v>38</v>
      </c>
      <c r="B116" s="61"/>
      <c r="C116" s="71">
        <f t="shared" ref="C116:AG116" si="105">C261</f>
        <v>0</v>
      </c>
      <c r="D116" s="71">
        <f t="shared" si="105"/>
        <v>0</v>
      </c>
      <c r="E116" s="71">
        <f t="shared" si="105"/>
        <v>0</v>
      </c>
      <c r="F116" s="71">
        <f t="shared" si="105"/>
        <v>0</v>
      </c>
      <c r="G116" s="71">
        <f t="shared" si="105"/>
        <v>0</v>
      </c>
      <c r="H116" s="71">
        <f t="shared" si="105"/>
        <v>0</v>
      </c>
      <c r="I116" s="71">
        <f t="shared" si="105"/>
        <v>0</v>
      </c>
      <c r="J116" s="71">
        <f t="shared" si="105"/>
        <v>0</v>
      </c>
      <c r="K116" s="71">
        <f t="shared" si="105"/>
        <v>0</v>
      </c>
      <c r="L116" s="71">
        <f t="shared" si="105"/>
        <v>0</v>
      </c>
      <c r="M116" s="71">
        <f t="shared" si="105"/>
        <v>0</v>
      </c>
      <c r="N116" s="71">
        <f t="shared" si="105"/>
        <v>0</v>
      </c>
      <c r="O116" s="71">
        <f t="shared" si="105"/>
        <v>0</v>
      </c>
      <c r="P116" s="71">
        <f t="shared" si="105"/>
        <v>0</v>
      </c>
      <c r="Q116" s="71">
        <f t="shared" si="105"/>
        <v>0</v>
      </c>
      <c r="R116" s="71">
        <f t="shared" si="105"/>
        <v>0</v>
      </c>
      <c r="S116" s="71">
        <f t="shared" si="105"/>
        <v>0</v>
      </c>
      <c r="T116" s="71">
        <f t="shared" si="105"/>
        <v>0</v>
      </c>
      <c r="U116" s="71">
        <f t="shared" si="105"/>
        <v>0</v>
      </c>
      <c r="V116" s="71">
        <f t="shared" si="105"/>
        <v>0</v>
      </c>
      <c r="W116" s="71">
        <f t="shared" si="105"/>
        <v>0</v>
      </c>
      <c r="X116" s="71">
        <f t="shared" si="105"/>
        <v>0</v>
      </c>
      <c r="Y116" s="71">
        <f t="shared" si="105"/>
        <v>0</v>
      </c>
      <c r="Z116" s="71">
        <f t="shared" si="105"/>
        <v>0</v>
      </c>
      <c r="AA116" s="71">
        <f t="shared" si="105"/>
        <v>0</v>
      </c>
      <c r="AB116" s="71">
        <f t="shared" si="105"/>
        <v>0</v>
      </c>
      <c r="AC116" s="71">
        <f t="shared" si="105"/>
        <v>0</v>
      </c>
      <c r="AD116" s="71">
        <f t="shared" si="105"/>
        <v>0</v>
      </c>
      <c r="AE116" s="71">
        <f t="shared" si="105"/>
        <v>0</v>
      </c>
      <c r="AF116" s="71">
        <f t="shared" si="105"/>
        <v>0</v>
      </c>
      <c r="AG116" s="71">
        <f t="shared" si="105"/>
        <v>0</v>
      </c>
      <c r="AH116" s="156">
        <f t="shared" si="93"/>
        <v>0</v>
      </c>
      <c r="AI116" s="28"/>
      <c r="AJ116" s="290"/>
      <c r="AK116" s="24"/>
    </row>
    <row r="117" s="1" customFormat="1" ht="30" hidden="1" customHeight="1" outlineLevel="2" spans="1:37">
      <c r="A117" s="58"/>
      <c r="B117" s="61"/>
      <c r="C117" s="71">
        <f t="shared" ref="C117:AG117" si="106">C262</f>
        <v>0</v>
      </c>
      <c r="D117" s="71">
        <f t="shared" si="106"/>
        <v>0</v>
      </c>
      <c r="E117" s="71">
        <f t="shared" si="106"/>
        <v>0</v>
      </c>
      <c r="F117" s="71">
        <f t="shared" si="106"/>
        <v>0</v>
      </c>
      <c r="G117" s="71">
        <f t="shared" si="106"/>
        <v>0</v>
      </c>
      <c r="H117" s="71">
        <f t="shared" si="106"/>
        <v>0</v>
      </c>
      <c r="I117" s="71">
        <f t="shared" si="106"/>
        <v>0</v>
      </c>
      <c r="J117" s="71">
        <f t="shared" si="106"/>
        <v>0</v>
      </c>
      <c r="K117" s="71">
        <f t="shared" si="106"/>
        <v>0</v>
      </c>
      <c r="L117" s="71">
        <f t="shared" si="106"/>
        <v>0</v>
      </c>
      <c r="M117" s="71">
        <f t="shared" si="106"/>
        <v>0</v>
      </c>
      <c r="N117" s="71">
        <f t="shared" si="106"/>
        <v>0</v>
      </c>
      <c r="O117" s="71">
        <f t="shared" si="106"/>
        <v>0</v>
      </c>
      <c r="P117" s="71">
        <f t="shared" si="106"/>
        <v>0</v>
      </c>
      <c r="Q117" s="71">
        <f t="shared" si="106"/>
        <v>0</v>
      </c>
      <c r="R117" s="71">
        <f t="shared" si="106"/>
        <v>0</v>
      </c>
      <c r="S117" s="71">
        <f t="shared" si="106"/>
        <v>0</v>
      </c>
      <c r="T117" s="71">
        <f t="shared" si="106"/>
        <v>0</v>
      </c>
      <c r="U117" s="71">
        <f t="shared" si="106"/>
        <v>0</v>
      </c>
      <c r="V117" s="71">
        <f t="shared" si="106"/>
        <v>0</v>
      </c>
      <c r="W117" s="71">
        <f t="shared" si="106"/>
        <v>0</v>
      </c>
      <c r="X117" s="71">
        <f t="shared" si="106"/>
        <v>0</v>
      </c>
      <c r="Y117" s="71">
        <f t="shared" si="106"/>
        <v>0</v>
      </c>
      <c r="Z117" s="71">
        <f t="shared" si="106"/>
        <v>0</v>
      </c>
      <c r="AA117" s="71">
        <f t="shared" si="106"/>
        <v>0</v>
      </c>
      <c r="AB117" s="71">
        <f t="shared" si="106"/>
        <v>0</v>
      </c>
      <c r="AC117" s="71">
        <f t="shared" si="106"/>
        <v>0</v>
      </c>
      <c r="AD117" s="71">
        <f t="shared" si="106"/>
        <v>0</v>
      </c>
      <c r="AE117" s="71">
        <f t="shared" si="106"/>
        <v>0</v>
      </c>
      <c r="AF117" s="71">
        <f t="shared" si="106"/>
        <v>0</v>
      </c>
      <c r="AG117" s="71">
        <f t="shared" si="106"/>
        <v>0</v>
      </c>
      <c r="AH117" s="156">
        <f t="shared" si="93"/>
        <v>0</v>
      </c>
      <c r="AI117" s="28"/>
      <c r="AJ117" s="290"/>
      <c r="AK117" s="24"/>
    </row>
    <row r="118" s="1" customFormat="1" ht="30" hidden="1" customHeight="1" outlineLevel="2" spans="1:37">
      <c r="A118" s="58"/>
      <c r="B118" s="64" t="s">
        <v>15</v>
      </c>
      <c r="C118" s="71">
        <f t="shared" ref="C118:AG118" si="107">C117-C116</f>
        <v>0</v>
      </c>
      <c r="D118" s="71">
        <f t="shared" si="107"/>
        <v>0</v>
      </c>
      <c r="E118" s="71">
        <f t="shared" si="107"/>
        <v>0</v>
      </c>
      <c r="F118" s="71">
        <f t="shared" si="107"/>
        <v>0</v>
      </c>
      <c r="G118" s="71">
        <f t="shared" si="107"/>
        <v>0</v>
      </c>
      <c r="H118" s="71">
        <f t="shared" si="107"/>
        <v>0</v>
      </c>
      <c r="I118" s="71">
        <f t="shared" si="107"/>
        <v>0</v>
      </c>
      <c r="J118" s="71">
        <f t="shared" si="107"/>
        <v>0</v>
      </c>
      <c r="K118" s="71">
        <f t="shared" si="107"/>
        <v>0</v>
      </c>
      <c r="L118" s="71">
        <f t="shared" si="107"/>
        <v>0</v>
      </c>
      <c r="M118" s="71">
        <f t="shared" si="107"/>
        <v>0</v>
      </c>
      <c r="N118" s="71">
        <f t="shared" si="107"/>
        <v>0</v>
      </c>
      <c r="O118" s="71">
        <f t="shared" si="107"/>
        <v>0</v>
      </c>
      <c r="P118" s="71">
        <f t="shared" si="107"/>
        <v>0</v>
      </c>
      <c r="Q118" s="71">
        <f t="shared" si="107"/>
        <v>0</v>
      </c>
      <c r="R118" s="71">
        <f t="shared" si="107"/>
        <v>0</v>
      </c>
      <c r="S118" s="71">
        <f t="shared" si="107"/>
        <v>0</v>
      </c>
      <c r="T118" s="71">
        <f t="shared" si="107"/>
        <v>0</v>
      </c>
      <c r="U118" s="71">
        <f t="shared" si="107"/>
        <v>0</v>
      </c>
      <c r="V118" s="71">
        <f t="shared" si="107"/>
        <v>0</v>
      </c>
      <c r="W118" s="71">
        <f t="shared" si="107"/>
        <v>0</v>
      </c>
      <c r="X118" s="71">
        <f t="shared" si="107"/>
        <v>0</v>
      </c>
      <c r="Y118" s="71">
        <f t="shared" si="107"/>
        <v>0</v>
      </c>
      <c r="Z118" s="71">
        <f t="shared" si="107"/>
        <v>0</v>
      </c>
      <c r="AA118" s="71">
        <f t="shared" si="107"/>
        <v>0</v>
      </c>
      <c r="AB118" s="71">
        <f t="shared" si="107"/>
        <v>0</v>
      </c>
      <c r="AC118" s="71">
        <f t="shared" si="107"/>
        <v>0</v>
      </c>
      <c r="AD118" s="71">
        <f t="shared" si="107"/>
        <v>0</v>
      </c>
      <c r="AE118" s="71">
        <f t="shared" si="107"/>
        <v>0</v>
      </c>
      <c r="AF118" s="71">
        <f t="shared" si="107"/>
        <v>0</v>
      </c>
      <c r="AG118" s="71">
        <f t="shared" si="107"/>
        <v>0</v>
      </c>
      <c r="AH118" s="156">
        <f t="shared" si="93"/>
        <v>0</v>
      </c>
      <c r="AI118" s="28"/>
      <c r="AJ118" s="290"/>
      <c r="AK118" s="24"/>
    </row>
    <row r="119" s="6" customFormat="1" ht="30" hidden="1" customHeight="1" outlineLevel="2" spans="1:37">
      <c r="A119" s="82" t="s">
        <v>39</v>
      </c>
      <c r="B119" s="86"/>
      <c r="C119" s="78">
        <f t="shared" ref="C119:AG119" si="108">C265+C393</f>
        <v>0</v>
      </c>
      <c r="D119" s="78">
        <f t="shared" si="108"/>
        <v>0</v>
      </c>
      <c r="E119" s="78">
        <f t="shared" si="108"/>
        <v>0</v>
      </c>
      <c r="F119" s="78">
        <f t="shared" si="108"/>
        <v>0</v>
      </c>
      <c r="G119" s="78">
        <f t="shared" si="108"/>
        <v>0</v>
      </c>
      <c r="H119" s="78">
        <f t="shared" si="108"/>
        <v>0</v>
      </c>
      <c r="I119" s="78">
        <f t="shared" si="108"/>
        <v>0</v>
      </c>
      <c r="J119" s="78">
        <f t="shared" si="108"/>
        <v>0</v>
      </c>
      <c r="K119" s="78">
        <f t="shared" si="108"/>
        <v>0</v>
      </c>
      <c r="L119" s="78">
        <f t="shared" si="108"/>
        <v>0</v>
      </c>
      <c r="M119" s="78">
        <f t="shared" si="108"/>
        <v>0</v>
      </c>
      <c r="N119" s="78">
        <f t="shared" si="108"/>
        <v>0</v>
      </c>
      <c r="O119" s="78">
        <f t="shared" si="108"/>
        <v>0</v>
      </c>
      <c r="P119" s="78">
        <f t="shared" si="108"/>
        <v>0</v>
      </c>
      <c r="Q119" s="78">
        <f t="shared" si="108"/>
        <v>0</v>
      </c>
      <c r="R119" s="78">
        <f t="shared" si="108"/>
        <v>0</v>
      </c>
      <c r="S119" s="78">
        <f t="shared" si="108"/>
        <v>0</v>
      </c>
      <c r="T119" s="78">
        <f t="shared" si="108"/>
        <v>0</v>
      </c>
      <c r="U119" s="78">
        <f t="shared" si="108"/>
        <v>0</v>
      </c>
      <c r="V119" s="78">
        <f t="shared" si="108"/>
        <v>0</v>
      </c>
      <c r="W119" s="78">
        <f t="shared" si="108"/>
        <v>0</v>
      </c>
      <c r="X119" s="78">
        <f t="shared" si="108"/>
        <v>0</v>
      </c>
      <c r="Y119" s="78">
        <f t="shared" si="108"/>
        <v>0</v>
      </c>
      <c r="Z119" s="78">
        <f t="shared" si="108"/>
        <v>0</v>
      </c>
      <c r="AA119" s="78">
        <f t="shared" si="108"/>
        <v>0</v>
      </c>
      <c r="AB119" s="78">
        <f t="shared" si="108"/>
        <v>0</v>
      </c>
      <c r="AC119" s="78">
        <f t="shared" si="108"/>
        <v>0</v>
      </c>
      <c r="AD119" s="78">
        <f t="shared" si="108"/>
        <v>0</v>
      </c>
      <c r="AE119" s="78">
        <f t="shared" si="108"/>
        <v>0</v>
      </c>
      <c r="AF119" s="78">
        <f t="shared" si="108"/>
        <v>0</v>
      </c>
      <c r="AG119" s="78">
        <f t="shared" si="108"/>
        <v>0</v>
      </c>
      <c r="AH119" s="156">
        <f t="shared" si="93"/>
        <v>0</v>
      </c>
      <c r="AI119" s="87"/>
      <c r="AJ119" s="370"/>
      <c r="AK119" s="88"/>
    </row>
    <row r="120" s="6" customFormat="1" ht="30" hidden="1" customHeight="1" outlineLevel="2" spans="1:37">
      <c r="A120" s="82"/>
      <c r="B120" s="81"/>
      <c r="C120" s="78">
        <f t="shared" ref="C120:AG120" si="109">C266+C394</f>
        <v>0</v>
      </c>
      <c r="D120" s="78">
        <f t="shared" si="109"/>
        <v>0</v>
      </c>
      <c r="E120" s="78">
        <f t="shared" si="109"/>
        <v>0</v>
      </c>
      <c r="F120" s="78">
        <f t="shared" si="109"/>
        <v>0</v>
      </c>
      <c r="G120" s="78">
        <f t="shared" si="109"/>
        <v>0</v>
      </c>
      <c r="H120" s="78">
        <f t="shared" si="109"/>
        <v>0</v>
      </c>
      <c r="I120" s="78">
        <f t="shared" si="109"/>
        <v>0</v>
      </c>
      <c r="J120" s="78">
        <f t="shared" si="109"/>
        <v>0</v>
      </c>
      <c r="K120" s="78">
        <f t="shared" si="109"/>
        <v>0</v>
      </c>
      <c r="L120" s="78">
        <f t="shared" si="109"/>
        <v>0</v>
      </c>
      <c r="M120" s="78">
        <f t="shared" si="109"/>
        <v>0</v>
      </c>
      <c r="N120" s="78">
        <f t="shared" si="109"/>
        <v>0</v>
      </c>
      <c r="O120" s="78">
        <f t="shared" si="109"/>
        <v>0</v>
      </c>
      <c r="P120" s="78">
        <f t="shared" si="109"/>
        <v>0</v>
      </c>
      <c r="Q120" s="78">
        <f t="shared" si="109"/>
        <v>0</v>
      </c>
      <c r="R120" s="78">
        <f t="shared" si="109"/>
        <v>0</v>
      </c>
      <c r="S120" s="78">
        <f t="shared" si="109"/>
        <v>0</v>
      </c>
      <c r="T120" s="78">
        <f t="shared" si="109"/>
        <v>0</v>
      </c>
      <c r="U120" s="78">
        <f t="shared" si="109"/>
        <v>0</v>
      </c>
      <c r="V120" s="78">
        <f t="shared" si="109"/>
        <v>0</v>
      </c>
      <c r="W120" s="78">
        <f t="shared" si="109"/>
        <v>0</v>
      </c>
      <c r="X120" s="78">
        <f t="shared" si="109"/>
        <v>0</v>
      </c>
      <c r="Y120" s="78">
        <f t="shared" si="109"/>
        <v>0</v>
      </c>
      <c r="Z120" s="78">
        <f t="shared" si="109"/>
        <v>0</v>
      </c>
      <c r="AA120" s="78">
        <f t="shared" si="109"/>
        <v>0</v>
      </c>
      <c r="AB120" s="78">
        <f t="shared" si="109"/>
        <v>0</v>
      </c>
      <c r="AC120" s="78">
        <f t="shared" si="109"/>
        <v>0</v>
      </c>
      <c r="AD120" s="78">
        <f t="shared" si="109"/>
        <v>0</v>
      </c>
      <c r="AE120" s="78">
        <f t="shared" si="109"/>
        <v>0</v>
      </c>
      <c r="AF120" s="78">
        <f t="shared" si="109"/>
        <v>0</v>
      </c>
      <c r="AG120" s="78">
        <f t="shared" si="109"/>
        <v>0</v>
      </c>
      <c r="AH120" s="156">
        <f t="shared" si="93"/>
        <v>0</v>
      </c>
      <c r="AI120" s="87"/>
      <c r="AJ120" s="370"/>
      <c r="AK120" s="88"/>
    </row>
    <row r="121" s="6" customFormat="1" ht="30" hidden="1" customHeight="1" outlineLevel="2" spans="1:37">
      <c r="A121" s="82"/>
      <c r="B121" s="89" t="s">
        <v>15</v>
      </c>
      <c r="C121" s="71">
        <f t="shared" ref="C121:AG121" si="110">C120-C119</f>
        <v>0</v>
      </c>
      <c r="D121" s="71">
        <f t="shared" si="110"/>
        <v>0</v>
      </c>
      <c r="E121" s="71">
        <f t="shared" si="110"/>
        <v>0</v>
      </c>
      <c r="F121" s="71">
        <f t="shared" si="110"/>
        <v>0</v>
      </c>
      <c r="G121" s="71">
        <f t="shared" si="110"/>
        <v>0</v>
      </c>
      <c r="H121" s="71">
        <f t="shared" si="110"/>
        <v>0</v>
      </c>
      <c r="I121" s="71">
        <f t="shared" si="110"/>
        <v>0</v>
      </c>
      <c r="J121" s="71">
        <f t="shared" si="110"/>
        <v>0</v>
      </c>
      <c r="K121" s="71">
        <f t="shared" si="110"/>
        <v>0</v>
      </c>
      <c r="L121" s="71">
        <f t="shared" si="110"/>
        <v>0</v>
      </c>
      <c r="M121" s="71">
        <f t="shared" si="110"/>
        <v>0</v>
      </c>
      <c r="N121" s="71">
        <f t="shared" si="110"/>
        <v>0</v>
      </c>
      <c r="O121" s="71">
        <f t="shared" si="110"/>
        <v>0</v>
      </c>
      <c r="P121" s="71">
        <f t="shared" si="110"/>
        <v>0</v>
      </c>
      <c r="Q121" s="71">
        <f t="shared" si="110"/>
        <v>0</v>
      </c>
      <c r="R121" s="71">
        <f t="shared" si="110"/>
        <v>0</v>
      </c>
      <c r="S121" s="71">
        <f t="shared" si="110"/>
        <v>0</v>
      </c>
      <c r="T121" s="71">
        <f t="shared" si="110"/>
        <v>0</v>
      </c>
      <c r="U121" s="71">
        <f t="shared" si="110"/>
        <v>0</v>
      </c>
      <c r="V121" s="71">
        <f t="shared" si="110"/>
        <v>0</v>
      </c>
      <c r="W121" s="71">
        <f t="shared" si="110"/>
        <v>0</v>
      </c>
      <c r="X121" s="71">
        <f t="shared" si="110"/>
        <v>0</v>
      </c>
      <c r="Y121" s="71">
        <f t="shared" si="110"/>
        <v>0</v>
      </c>
      <c r="Z121" s="71">
        <f t="shared" si="110"/>
        <v>0</v>
      </c>
      <c r="AA121" s="71">
        <f t="shared" si="110"/>
        <v>0</v>
      </c>
      <c r="AB121" s="71">
        <f t="shared" si="110"/>
        <v>0</v>
      </c>
      <c r="AC121" s="71">
        <f t="shared" si="110"/>
        <v>0</v>
      </c>
      <c r="AD121" s="71">
        <f t="shared" si="110"/>
        <v>0</v>
      </c>
      <c r="AE121" s="71">
        <f t="shared" si="110"/>
        <v>0</v>
      </c>
      <c r="AF121" s="71">
        <f t="shared" si="110"/>
        <v>0</v>
      </c>
      <c r="AG121" s="71">
        <f t="shared" si="110"/>
        <v>0</v>
      </c>
      <c r="AH121" s="156">
        <f t="shared" si="93"/>
        <v>0</v>
      </c>
      <c r="AI121" s="87"/>
      <c r="AJ121" s="370"/>
      <c r="AK121" s="88"/>
    </row>
    <row r="122" s="6" customFormat="1" ht="30" hidden="1" customHeight="1" outlineLevel="2" spans="1:37">
      <c r="A122" s="82" t="s">
        <v>40</v>
      </c>
      <c r="B122" s="81"/>
      <c r="C122" s="71">
        <f t="shared" ref="C122:AG122" si="111">C268+C396</f>
        <v>0</v>
      </c>
      <c r="D122" s="71">
        <f t="shared" si="111"/>
        <v>0</v>
      </c>
      <c r="E122" s="71">
        <f t="shared" si="111"/>
        <v>0</v>
      </c>
      <c r="F122" s="71">
        <f t="shared" si="111"/>
        <v>0</v>
      </c>
      <c r="G122" s="71">
        <f t="shared" si="111"/>
        <v>0</v>
      </c>
      <c r="H122" s="71">
        <f t="shared" si="111"/>
        <v>0</v>
      </c>
      <c r="I122" s="71">
        <f t="shared" si="111"/>
        <v>0</v>
      </c>
      <c r="J122" s="71">
        <f t="shared" si="111"/>
        <v>0</v>
      </c>
      <c r="K122" s="71">
        <f t="shared" si="111"/>
        <v>0</v>
      </c>
      <c r="L122" s="71">
        <f t="shared" si="111"/>
        <v>0</v>
      </c>
      <c r="M122" s="71">
        <f t="shared" si="111"/>
        <v>0</v>
      </c>
      <c r="N122" s="71">
        <f t="shared" si="111"/>
        <v>0</v>
      </c>
      <c r="O122" s="71">
        <f t="shared" si="111"/>
        <v>0</v>
      </c>
      <c r="P122" s="71">
        <f t="shared" si="111"/>
        <v>0</v>
      </c>
      <c r="Q122" s="71">
        <f t="shared" si="111"/>
        <v>0</v>
      </c>
      <c r="R122" s="71">
        <f t="shared" si="111"/>
        <v>0</v>
      </c>
      <c r="S122" s="71">
        <f t="shared" si="111"/>
        <v>0</v>
      </c>
      <c r="T122" s="71">
        <f t="shared" si="111"/>
        <v>0</v>
      </c>
      <c r="U122" s="71">
        <f t="shared" si="111"/>
        <v>0</v>
      </c>
      <c r="V122" s="71">
        <f t="shared" si="111"/>
        <v>0</v>
      </c>
      <c r="W122" s="71">
        <f t="shared" si="111"/>
        <v>0</v>
      </c>
      <c r="X122" s="71">
        <f t="shared" si="111"/>
        <v>0</v>
      </c>
      <c r="Y122" s="71">
        <f t="shared" si="111"/>
        <v>0</v>
      </c>
      <c r="Z122" s="71">
        <f t="shared" si="111"/>
        <v>0</v>
      </c>
      <c r="AA122" s="71">
        <f t="shared" si="111"/>
        <v>0</v>
      </c>
      <c r="AB122" s="71">
        <f t="shared" si="111"/>
        <v>0</v>
      </c>
      <c r="AC122" s="71">
        <f t="shared" si="111"/>
        <v>0</v>
      </c>
      <c r="AD122" s="71">
        <f t="shared" si="111"/>
        <v>0</v>
      </c>
      <c r="AE122" s="71">
        <f t="shared" si="111"/>
        <v>0</v>
      </c>
      <c r="AF122" s="71">
        <f t="shared" si="111"/>
        <v>0</v>
      </c>
      <c r="AG122" s="71">
        <f t="shared" si="111"/>
        <v>0</v>
      </c>
      <c r="AH122" s="156">
        <f t="shared" si="93"/>
        <v>0</v>
      </c>
      <c r="AI122" s="87"/>
      <c r="AJ122" s="370"/>
      <c r="AK122" s="88"/>
    </row>
    <row r="123" s="6" customFormat="1" ht="30" hidden="1" customHeight="1" outlineLevel="2" spans="1:37">
      <c r="A123" s="82"/>
      <c r="B123" s="81"/>
      <c r="C123" s="71">
        <f t="shared" ref="C123:AG123" si="112">C269+C397</f>
        <v>0</v>
      </c>
      <c r="D123" s="71">
        <f t="shared" si="112"/>
        <v>0</v>
      </c>
      <c r="E123" s="71">
        <f t="shared" si="112"/>
        <v>0</v>
      </c>
      <c r="F123" s="71">
        <f t="shared" si="112"/>
        <v>0</v>
      </c>
      <c r="G123" s="71">
        <f t="shared" si="112"/>
        <v>0</v>
      </c>
      <c r="H123" s="71">
        <f t="shared" si="112"/>
        <v>0</v>
      </c>
      <c r="I123" s="71">
        <f t="shared" si="112"/>
        <v>0</v>
      </c>
      <c r="J123" s="71">
        <f t="shared" si="112"/>
        <v>0</v>
      </c>
      <c r="K123" s="71">
        <f t="shared" si="112"/>
        <v>0</v>
      </c>
      <c r="L123" s="71">
        <f t="shared" si="112"/>
        <v>0</v>
      </c>
      <c r="M123" s="71">
        <f t="shared" si="112"/>
        <v>0</v>
      </c>
      <c r="N123" s="71">
        <f t="shared" si="112"/>
        <v>0</v>
      </c>
      <c r="O123" s="71">
        <f t="shared" si="112"/>
        <v>0</v>
      </c>
      <c r="P123" s="71">
        <f t="shared" si="112"/>
        <v>0</v>
      </c>
      <c r="Q123" s="71">
        <f t="shared" si="112"/>
        <v>0</v>
      </c>
      <c r="R123" s="71">
        <f t="shared" si="112"/>
        <v>0</v>
      </c>
      <c r="S123" s="71">
        <f t="shared" si="112"/>
        <v>0</v>
      </c>
      <c r="T123" s="71">
        <f t="shared" si="112"/>
        <v>0</v>
      </c>
      <c r="U123" s="71">
        <f t="shared" si="112"/>
        <v>0</v>
      </c>
      <c r="V123" s="71">
        <f t="shared" si="112"/>
        <v>0</v>
      </c>
      <c r="W123" s="71">
        <f t="shared" si="112"/>
        <v>0</v>
      </c>
      <c r="X123" s="71">
        <f t="shared" si="112"/>
        <v>0</v>
      </c>
      <c r="Y123" s="71">
        <f t="shared" si="112"/>
        <v>0</v>
      </c>
      <c r="Z123" s="71">
        <f t="shared" si="112"/>
        <v>0</v>
      </c>
      <c r="AA123" s="71">
        <f t="shared" si="112"/>
        <v>0</v>
      </c>
      <c r="AB123" s="71">
        <f t="shared" si="112"/>
        <v>0</v>
      </c>
      <c r="AC123" s="71">
        <f t="shared" si="112"/>
        <v>0</v>
      </c>
      <c r="AD123" s="71">
        <f t="shared" si="112"/>
        <v>0</v>
      </c>
      <c r="AE123" s="71">
        <f t="shared" si="112"/>
        <v>0</v>
      </c>
      <c r="AF123" s="71">
        <f t="shared" si="112"/>
        <v>0</v>
      </c>
      <c r="AG123" s="71">
        <f t="shared" si="112"/>
        <v>0</v>
      </c>
      <c r="AH123" s="156">
        <f t="shared" si="93"/>
        <v>0</v>
      </c>
      <c r="AI123" s="87"/>
      <c r="AJ123" s="370"/>
      <c r="AK123" s="88"/>
    </row>
    <row r="124" s="6" customFormat="1" ht="30" hidden="1" customHeight="1" outlineLevel="2" spans="1:37">
      <c r="A124" s="82"/>
      <c r="B124" s="81" t="s">
        <v>15</v>
      </c>
      <c r="C124" s="71">
        <f t="shared" ref="C124:AG124" si="113">C123-C122</f>
        <v>0</v>
      </c>
      <c r="D124" s="71">
        <f t="shared" si="113"/>
        <v>0</v>
      </c>
      <c r="E124" s="71">
        <f t="shared" si="113"/>
        <v>0</v>
      </c>
      <c r="F124" s="71">
        <f t="shared" si="113"/>
        <v>0</v>
      </c>
      <c r="G124" s="71">
        <f t="shared" si="113"/>
        <v>0</v>
      </c>
      <c r="H124" s="71">
        <f t="shared" si="113"/>
        <v>0</v>
      </c>
      <c r="I124" s="71">
        <f t="shared" si="113"/>
        <v>0</v>
      </c>
      <c r="J124" s="71">
        <f t="shared" si="113"/>
        <v>0</v>
      </c>
      <c r="K124" s="71">
        <f t="shared" si="113"/>
        <v>0</v>
      </c>
      <c r="L124" s="71">
        <f t="shared" si="113"/>
        <v>0</v>
      </c>
      <c r="M124" s="71">
        <f t="shared" si="113"/>
        <v>0</v>
      </c>
      <c r="N124" s="71">
        <f t="shared" si="113"/>
        <v>0</v>
      </c>
      <c r="O124" s="71">
        <f t="shared" si="113"/>
        <v>0</v>
      </c>
      <c r="P124" s="71">
        <f t="shared" si="113"/>
        <v>0</v>
      </c>
      <c r="Q124" s="71">
        <f t="shared" si="113"/>
        <v>0</v>
      </c>
      <c r="R124" s="71">
        <f t="shared" si="113"/>
        <v>0</v>
      </c>
      <c r="S124" s="71">
        <f t="shared" si="113"/>
        <v>0</v>
      </c>
      <c r="T124" s="71">
        <f t="shared" si="113"/>
        <v>0</v>
      </c>
      <c r="U124" s="71">
        <f t="shared" si="113"/>
        <v>0</v>
      </c>
      <c r="V124" s="71">
        <f t="shared" si="113"/>
        <v>0</v>
      </c>
      <c r="W124" s="71">
        <f t="shared" si="113"/>
        <v>0</v>
      </c>
      <c r="X124" s="71">
        <f t="shared" si="113"/>
        <v>0</v>
      </c>
      <c r="Y124" s="71">
        <f t="shared" si="113"/>
        <v>0</v>
      </c>
      <c r="Z124" s="71">
        <f t="shared" si="113"/>
        <v>0</v>
      </c>
      <c r="AA124" s="71">
        <f t="shared" si="113"/>
        <v>0</v>
      </c>
      <c r="AB124" s="71">
        <f t="shared" si="113"/>
        <v>0</v>
      </c>
      <c r="AC124" s="71">
        <f t="shared" si="113"/>
        <v>0</v>
      </c>
      <c r="AD124" s="71">
        <f t="shared" si="113"/>
        <v>0</v>
      </c>
      <c r="AE124" s="71">
        <f t="shared" si="113"/>
        <v>0</v>
      </c>
      <c r="AF124" s="71">
        <f t="shared" si="113"/>
        <v>0</v>
      </c>
      <c r="AG124" s="71">
        <f t="shared" si="113"/>
        <v>0</v>
      </c>
      <c r="AH124" s="156">
        <f t="shared" si="93"/>
        <v>0</v>
      </c>
      <c r="AI124" s="87"/>
      <c r="AJ124" s="370"/>
      <c r="AK124" s="88"/>
    </row>
    <row r="125" s="1" customFormat="1" ht="30" hidden="1" customHeight="1" outlineLevel="2" spans="1:37">
      <c r="A125" s="90" t="s">
        <v>41</v>
      </c>
      <c r="B125" s="91"/>
      <c r="C125" s="71">
        <f t="shared" ref="C125:AG125" si="114">C239</f>
        <v>0</v>
      </c>
      <c r="D125" s="71">
        <f t="shared" si="114"/>
        <v>0</v>
      </c>
      <c r="E125" s="71">
        <f t="shared" si="114"/>
        <v>0</v>
      </c>
      <c r="F125" s="71">
        <f t="shared" si="114"/>
        <v>0</v>
      </c>
      <c r="G125" s="71">
        <f t="shared" si="114"/>
        <v>0</v>
      </c>
      <c r="H125" s="71">
        <f t="shared" si="114"/>
        <v>0</v>
      </c>
      <c r="I125" s="71">
        <f t="shared" si="114"/>
        <v>0</v>
      </c>
      <c r="J125" s="71">
        <f t="shared" si="114"/>
        <v>0</v>
      </c>
      <c r="K125" s="71">
        <f t="shared" si="114"/>
        <v>0</v>
      </c>
      <c r="L125" s="71">
        <f t="shared" si="114"/>
        <v>0</v>
      </c>
      <c r="M125" s="71">
        <f t="shared" si="114"/>
        <v>0</v>
      </c>
      <c r="N125" s="71">
        <f t="shared" si="114"/>
        <v>0</v>
      </c>
      <c r="O125" s="71">
        <f t="shared" si="114"/>
        <v>0</v>
      </c>
      <c r="P125" s="71">
        <f t="shared" si="114"/>
        <v>0</v>
      </c>
      <c r="Q125" s="71">
        <f t="shared" si="114"/>
        <v>0</v>
      </c>
      <c r="R125" s="71">
        <f t="shared" si="114"/>
        <v>0</v>
      </c>
      <c r="S125" s="71">
        <f t="shared" si="114"/>
        <v>0</v>
      </c>
      <c r="T125" s="71">
        <f t="shared" si="114"/>
        <v>0</v>
      </c>
      <c r="U125" s="71">
        <f t="shared" si="114"/>
        <v>0</v>
      </c>
      <c r="V125" s="71">
        <f t="shared" si="114"/>
        <v>0</v>
      </c>
      <c r="W125" s="71">
        <f t="shared" si="114"/>
        <v>0</v>
      </c>
      <c r="X125" s="71">
        <f t="shared" si="114"/>
        <v>0</v>
      </c>
      <c r="Y125" s="71">
        <f t="shared" si="114"/>
        <v>0</v>
      </c>
      <c r="Z125" s="71">
        <f t="shared" si="114"/>
        <v>0</v>
      </c>
      <c r="AA125" s="71">
        <f t="shared" si="114"/>
        <v>0</v>
      </c>
      <c r="AB125" s="71">
        <f t="shared" si="114"/>
        <v>0</v>
      </c>
      <c r="AC125" s="71">
        <f t="shared" si="114"/>
        <v>0</v>
      </c>
      <c r="AD125" s="71">
        <f t="shared" si="114"/>
        <v>0</v>
      </c>
      <c r="AE125" s="71">
        <f t="shared" si="114"/>
        <v>0</v>
      </c>
      <c r="AF125" s="71">
        <f t="shared" si="114"/>
        <v>0</v>
      </c>
      <c r="AG125" s="71">
        <f t="shared" si="114"/>
        <v>0</v>
      </c>
      <c r="AH125" s="156">
        <f t="shared" si="93"/>
        <v>0</v>
      </c>
      <c r="AI125" s="28"/>
      <c r="AJ125" s="290"/>
      <c r="AK125" s="24"/>
    </row>
    <row r="126" s="1" customFormat="1" ht="30" hidden="1" customHeight="1" outlineLevel="2" spans="1:37">
      <c r="A126" s="92"/>
      <c r="B126" s="91"/>
      <c r="C126" s="71">
        <f t="shared" ref="C126:AG126" si="115">C240</f>
        <v>0</v>
      </c>
      <c r="D126" s="71">
        <f t="shared" si="115"/>
        <v>0</v>
      </c>
      <c r="E126" s="71">
        <f t="shared" si="115"/>
        <v>0</v>
      </c>
      <c r="F126" s="71">
        <f t="shared" si="115"/>
        <v>0</v>
      </c>
      <c r="G126" s="71">
        <f t="shared" si="115"/>
        <v>0</v>
      </c>
      <c r="H126" s="71">
        <f t="shared" si="115"/>
        <v>0</v>
      </c>
      <c r="I126" s="71">
        <f t="shared" si="115"/>
        <v>0</v>
      </c>
      <c r="J126" s="71">
        <f t="shared" si="115"/>
        <v>0</v>
      </c>
      <c r="K126" s="71">
        <f t="shared" si="115"/>
        <v>0</v>
      </c>
      <c r="L126" s="71">
        <f t="shared" si="115"/>
        <v>0</v>
      </c>
      <c r="M126" s="71">
        <f t="shared" si="115"/>
        <v>0</v>
      </c>
      <c r="N126" s="71">
        <f t="shared" si="115"/>
        <v>0</v>
      </c>
      <c r="O126" s="71">
        <f t="shared" si="115"/>
        <v>0</v>
      </c>
      <c r="P126" s="71">
        <f t="shared" si="115"/>
        <v>0</v>
      </c>
      <c r="Q126" s="71">
        <f t="shared" si="115"/>
        <v>0</v>
      </c>
      <c r="R126" s="71">
        <f t="shared" si="115"/>
        <v>0</v>
      </c>
      <c r="S126" s="71">
        <f t="shared" si="115"/>
        <v>0</v>
      </c>
      <c r="T126" s="71">
        <f t="shared" si="115"/>
        <v>0</v>
      </c>
      <c r="U126" s="71">
        <f t="shared" si="115"/>
        <v>0</v>
      </c>
      <c r="V126" s="71">
        <f t="shared" si="115"/>
        <v>0</v>
      </c>
      <c r="W126" s="71">
        <f t="shared" si="115"/>
        <v>0</v>
      </c>
      <c r="X126" s="71">
        <f t="shared" si="115"/>
        <v>0</v>
      </c>
      <c r="Y126" s="71">
        <f t="shared" si="115"/>
        <v>0</v>
      </c>
      <c r="Z126" s="71">
        <f t="shared" si="115"/>
        <v>0</v>
      </c>
      <c r="AA126" s="71">
        <f t="shared" si="115"/>
        <v>0</v>
      </c>
      <c r="AB126" s="71">
        <f t="shared" si="115"/>
        <v>0</v>
      </c>
      <c r="AC126" s="71">
        <f t="shared" si="115"/>
        <v>0</v>
      </c>
      <c r="AD126" s="71">
        <f t="shared" si="115"/>
        <v>0</v>
      </c>
      <c r="AE126" s="71">
        <f t="shared" si="115"/>
        <v>0</v>
      </c>
      <c r="AF126" s="71">
        <f t="shared" si="115"/>
        <v>0</v>
      </c>
      <c r="AG126" s="71">
        <f t="shared" si="115"/>
        <v>0</v>
      </c>
      <c r="AH126" s="156">
        <f t="shared" si="93"/>
        <v>0</v>
      </c>
      <c r="AI126" s="28"/>
      <c r="AJ126" s="290"/>
      <c r="AK126" s="24"/>
    </row>
    <row r="127" s="1" customFormat="1" ht="30" hidden="1" customHeight="1" outlineLevel="2" spans="1:37">
      <c r="A127" s="58" t="s">
        <v>42</v>
      </c>
      <c r="B127" s="63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156">
        <f t="shared" si="93"/>
        <v>0</v>
      </c>
      <c r="AI127" s="28"/>
      <c r="AJ127" s="290"/>
      <c r="AK127" s="24"/>
    </row>
    <row r="128" s="1" customFormat="1" ht="30" hidden="1" customHeight="1" outlineLevel="2" spans="1:37">
      <c r="A128" s="58"/>
      <c r="B128" s="93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156">
        <f t="shared" si="93"/>
        <v>0</v>
      </c>
      <c r="AI128" s="28"/>
      <c r="AJ128" s="290"/>
      <c r="AK128" s="24"/>
    </row>
    <row r="129" s="1" customFormat="1" ht="30" hidden="1" customHeight="1" outlineLevel="2" spans="1:37">
      <c r="A129" s="58"/>
      <c r="B129" s="94" t="s">
        <v>15</v>
      </c>
      <c r="C129" s="71">
        <f t="shared" ref="C129:AG129" si="116">C128-C127</f>
        <v>0</v>
      </c>
      <c r="D129" s="71">
        <f t="shared" si="116"/>
        <v>0</v>
      </c>
      <c r="E129" s="71">
        <f t="shared" si="116"/>
        <v>0</v>
      </c>
      <c r="F129" s="71">
        <f t="shared" si="116"/>
        <v>0</v>
      </c>
      <c r="G129" s="71">
        <f t="shared" si="116"/>
        <v>0</v>
      </c>
      <c r="H129" s="71">
        <f t="shared" si="116"/>
        <v>0</v>
      </c>
      <c r="I129" s="71">
        <f t="shared" si="116"/>
        <v>0</v>
      </c>
      <c r="J129" s="71">
        <f t="shared" si="116"/>
        <v>0</v>
      </c>
      <c r="K129" s="71">
        <f t="shared" si="116"/>
        <v>0</v>
      </c>
      <c r="L129" s="71">
        <f t="shared" si="116"/>
        <v>0</v>
      </c>
      <c r="M129" s="71">
        <f t="shared" si="116"/>
        <v>0</v>
      </c>
      <c r="N129" s="71">
        <f t="shared" si="116"/>
        <v>0</v>
      </c>
      <c r="O129" s="71">
        <f t="shared" si="116"/>
        <v>0</v>
      </c>
      <c r="P129" s="71">
        <f t="shared" si="116"/>
        <v>0</v>
      </c>
      <c r="Q129" s="71">
        <f t="shared" si="116"/>
        <v>0</v>
      </c>
      <c r="R129" s="71">
        <f t="shared" si="116"/>
        <v>0</v>
      </c>
      <c r="S129" s="71">
        <f t="shared" si="116"/>
        <v>0</v>
      </c>
      <c r="T129" s="71">
        <f t="shared" si="116"/>
        <v>0</v>
      </c>
      <c r="U129" s="71">
        <f t="shared" si="116"/>
        <v>0</v>
      </c>
      <c r="V129" s="71">
        <f t="shared" si="116"/>
        <v>0</v>
      </c>
      <c r="W129" s="71">
        <f t="shared" si="116"/>
        <v>0</v>
      </c>
      <c r="X129" s="71">
        <f t="shared" si="116"/>
        <v>0</v>
      </c>
      <c r="Y129" s="71">
        <f t="shared" si="116"/>
        <v>0</v>
      </c>
      <c r="Z129" s="71">
        <f t="shared" si="116"/>
        <v>0</v>
      </c>
      <c r="AA129" s="71">
        <f t="shared" si="116"/>
        <v>0</v>
      </c>
      <c r="AB129" s="71">
        <f t="shared" si="116"/>
        <v>0</v>
      </c>
      <c r="AC129" s="71">
        <f t="shared" si="116"/>
        <v>0</v>
      </c>
      <c r="AD129" s="71">
        <f t="shared" si="116"/>
        <v>0</v>
      </c>
      <c r="AE129" s="71">
        <f t="shared" si="116"/>
        <v>0</v>
      </c>
      <c r="AF129" s="71">
        <f t="shared" si="116"/>
        <v>0</v>
      </c>
      <c r="AG129" s="71">
        <f t="shared" si="116"/>
        <v>0</v>
      </c>
      <c r="AH129" s="156">
        <f t="shared" si="93"/>
        <v>0</v>
      </c>
      <c r="AI129" s="28"/>
      <c r="AJ129" s="290"/>
      <c r="AK129" s="24"/>
    </row>
    <row r="130" s="1" customFormat="1" ht="30" hidden="1" customHeight="1" outlineLevel="2" spans="1:37">
      <c r="A130" s="58" t="s">
        <v>43</v>
      </c>
      <c r="B130" s="95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156">
        <f t="shared" si="93"/>
        <v>0</v>
      </c>
      <c r="AI130" s="28"/>
      <c r="AJ130" s="290"/>
      <c r="AK130" s="24"/>
    </row>
    <row r="131" s="1" customFormat="1" ht="30" hidden="1" customHeight="1" outlineLevel="2" spans="1:37">
      <c r="A131" s="58"/>
      <c r="B131" s="96"/>
      <c r="C131" s="71">
        <f t="shared" ref="C131:AH131" si="117">C128*38</f>
        <v>0</v>
      </c>
      <c r="D131" s="71">
        <f t="shared" si="117"/>
        <v>0</v>
      </c>
      <c r="E131" s="71">
        <f t="shared" si="117"/>
        <v>0</v>
      </c>
      <c r="F131" s="71">
        <f t="shared" si="117"/>
        <v>0</v>
      </c>
      <c r="G131" s="71">
        <f t="shared" si="117"/>
        <v>0</v>
      </c>
      <c r="H131" s="71">
        <f t="shared" si="117"/>
        <v>0</v>
      </c>
      <c r="I131" s="71">
        <f t="shared" si="117"/>
        <v>0</v>
      </c>
      <c r="J131" s="71">
        <f t="shared" si="117"/>
        <v>0</v>
      </c>
      <c r="K131" s="71">
        <f t="shared" si="117"/>
        <v>0</v>
      </c>
      <c r="L131" s="71">
        <f t="shared" si="117"/>
        <v>0</v>
      </c>
      <c r="M131" s="71">
        <f t="shared" si="117"/>
        <v>0</v>
      </c>
      <c r="N131" s="71">
        <f t="shared" si="117"/>
        <v>0</v>
      </c>
      <c r="O131" s="71">
        <f t="shared" si="117"/>
        <v>0</v>
      </c>
      <c r="P131" s="71">
        <f t="shared" si="117"/>
        <v>0</v>
      </c>
      <c r="Q131" s="71">
        <f t="shared" si="117"/>
        <v>0</v>
      </c>
      <c r="R131" s="71">
        <f t="shared" si="117"/>
        <v>0</v>
      </c>
      <c r="S131" s="71">
        <f t="shared" si="117"/>
        <v>0</v>
      </c>
      <c r="T131" s="71">
        <f t="shared" si="117"/>
        <v>0</v>
      </c>
      <c r="U131" s="71">
        <f t="shared" si="117"/>
        <v>0</v>
      </c>
      <c r="V131" s="71">
        <f t="shared" si="117"/>
        <v>0</v>
      </c>
      <c r="W131" s="71">
        <f t="shared" si="117"/>
        <v>0</v>
      </c>
      <c r="X131" s="71">
        <f t="shared" si="117"/>
        <v>0</v>
      </c>
      <c r="Y131" s="71">
        <f t="shared" si="117"/>
        <v>0</v>
      </c>
      <c r="Z131" s="71">
        <f t="shared" si="117"/>
        <v>0</v>
      </c>
      <c r="AA131" s="71">
        <f t="shared" si="117"/>
        <v>0</v>
      </c>
      <c r="AB131" s="71">
        <f t="shared" si="117"/>
        <v>0</v>
      </c>
      <c r="AC131" s="71">
        <f t="shared" si="117"/>
        <v>0</v>
      </c>
      <c r="AD131" s="71">
        <f t="shared" si="117"/>
        <v>0</v>
      </c>
      <c r="AE131" s="71">
        <f t="shared" si="117"/>
        <v>0</v>
      </c>
      <c r="AF131" s="71">
        <f t="shared" si="117"/>
        <v>0</v>
      </c>
      <c r="AG131" s="71">
        <f t="shared" si="117"/>
        <v>0</v>
      </c>
      <c r="AH131" s="156">
        <f t="shared" si="117"/>
        <v>0</v>
      </c>
      <c r="AI131" s="28"/>
      <c r="AJ131" s="290"/>
      <c r="AK131" s="24"/>
    </row>
    <row r="132" s="1" customFormat="1" ht="30" hidden="1" customHeight="1" outlineLevel="2" spans="1:37">
      <c r="A132" s="58"/>
      <c r="B132" s="97" t="s">
        <v>15</v>
      </c>
      <c r="C132" s="71">
        <f t="shared" ref="C132:AG132" si="118">C131-C130</f>
        <v>0</v>
      </c>
      <c r="D132" s="71">
        <f t="shared" si="118"/>
        <v>0</v>
      </c>
      <c r="E132" s="71">
        <f t="shared" si="118"/>
        <v>0</v>
      </c>
      <c r="F132" s="71">
        <f t="shared" si="118"/>
        <v>0</v>
      </c>
      <c r="G132" s="71">
        <f t="shared" si="118"/>
        <v>0</v>
      </c>
      <c r="H132" s="71">
        <f t="shared" si="118"/>
        <v>0</v>
      </c>
      <c r="I132" s="71">
        <f t="shared" si="118"/>
        <v>0</v>
      </c>
      <c r="J132" s="71">
        <f t="shared" si="118"/>
        <v>0</v>
      </c>
      <c r="K132" s="71">
        <f t="shared" si="118"/>
        <v>0</v>
      </c>
      <c r="L132" s="71">
        <f t="shared" si="118"/>
        <v>0</v>
      </c>
      <c r="M132" s="71">
        <f t="shared" si="118"/>
        <v>0</v>
      </c>
      <c r="N132" s="71">
        <f t="shared" si="118"/>
        <v>0</v>
      </c>
      <c r="O132" s="71">
        <f t="shared" si="118"/>
        <v>0</v>
      </c>
      <c r="P132" s="71">
        <f t="shared" si="118"/>
        <v>0</v>
      </c>
      <c r="Q132" s="71">
        <f t="shared" si="118"/>
        <v>0</v>
      </c>
      <c r="R132" s="71">
        <f t="shared" si="118"/>
        <v>0</v>
      </c>
      <c r="S132" s="71">
        <f t="shared" si="118"/>
        <v>0</v>
      </c>
      <c r="T132" s="71">
        <f t="shared" si="118"/>
        <v>0</v>
      </c>
      <c r="U132" s="71">
        <f t="shared" si="118"/>
        <v>0</v>
      </c>
      <c r="V132" s="71">
        <f t="shared" si="118"/>
        <v>0</v>
      </c>
      <c r="W132" s="71">
        <f t="shared" si="118"/>
        <v>0</v>
      </c>
      <c r="X132" s="71">
        <f t="shared" si="118"/>
        <v>0</v>
      </c>
      <c r="Y132" s="71">
        <f t="shared" si="118"/>
        <v>0</v>
      </c>
      <c r="Z132" s="71">
        <f t="shared" si="118"/>
        <v>0</v>
      </c>
      <c r="AA132" s="71">
        <f t="shared" si="118"/>
        <v>0</v>
      </c>
      <c r="AB132" s="71">
        <f t="shared" si="118"/>
        <v>0</v>
      </c>
      <c r="AC132" s="71">
        <f t="shared" si="118"/>
        <v>0</v>
      </c>
      <c r="AD132" s="71">
        <f t="shared" si="118"/>
        <v>0</v>
      </c>
      <c r="AE132" s="71">
        <f t="shared" si="118"/>
        <v>0</v>
      </c>
      <c r="AF132" s="71">
        <f t="shared" si="118"/>
        <v>0</v>
      </c>
      <c r="AG132" s="71">
        <f t="shared" si="118"/>
        <v>0</v>
      </c>
      <c r="AH132" s="156">
        <f t="shared" ref="AH132:AH136" si="119">SUM(C132:AG132)</f>
        <v>0</v>
      </c>
      <c r="AI132" s="28"/>
      <c r="AJ132" s="290"/>
      <c r="AK132" s="24"/>
    </row>
    <row r="133" s="1" customFormat="1" ht="30" hidden="1" customHeight="1" outlineLevel="2" spans="1:37">
      <c r="A133" s="58" t="s">
        <v>44</v>
      </c>
      <c r="B133" s="95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156">
        <f t="shared" si="119"/>
        <v>0</v>
      </c>
      <c r="AI133" s="28"/>
      <c r="AJ133" s="290"/>
      <c r="AK133" s="24"/>
    </row>
    <row r="134" s="1" customFormat="1" ht="30" hidden="1" customHeight="1" outlineLevel="2" spans="1:37">
      <c r="A134" s="58"/>
      <c r="B134" s="54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156">
        <f t="shared" si="119"/>
        <v>0</v>
      </c>
      <c r="AI134" s="28"/>
      <c r="AJ134" s="290"/>
      <c r="AK134" s="24"/>
    </row>
    <row r="135" s="1" customFormat="1" ht="30" hidden="1" customHeight="1" outlineLevel="2" spans="1:37">
      <c r="A135" s="58"/>
      <c r="B135" s="94" t="s">
        <v>15</v>
      </c>
      <c r="C135" s="71">
        <f t="shared" ref="C135:AG135" si="120">C134-C133</f>
        <v>0</v>
      </c>
      <c r="D135" s="71">
        <f t="shared" si="120"/>
        <v>0</v>
      </c>
      <c r="E135" s="71">
        <f t="shared" si="120"/>
        <v>0</v>
      </c>
      <c r="F135" s="71">
        <f t="shared" si="120"/>
        <v>0</v>
      </c>
      <c r="G135" s="71">
        <f t="shared" si="120"/>
        <v>0</v>
      </c>
      <c r="H135" s="71">
        <f t="shared" si="120"/>
        <v>0</v>
      </c>
      <c r="I135" s="71">
        <f t="shared" si="120"/>
        <v>0</v>
      </c>
      <c r="J135" s="71">
        <f t="shared" si="120"/>
        <v>0</v>
      </c>
      <c r="K135" s="71">
        <f t="shared" si="120"/>
        <v>0</v>
      </c>
      <c r="L135" s="71">
        <f t="shared" si="120"/>
        <v>0</v>
      </c>
      <c r="M135" s="71">
        <f t="shared" si="120"/>
        <v>0</v>
      </c>
      <c r="N135" s="71">
        <f t="shared" si="120"/>
        <v>0</v>
      </c>
      <c r="O135" s="71">
        <f t="shared" si="120"/>
        <v>0</v>
      </c>
      <c r="P135" s="71">
        <f t="shared" si="120"/>
        <v>0</v>
      </c>
      <c r="Q135" s="71">
        <f t="shared" si="120"/>
        <v>0</v>
      </c>
      <c r="R135" s="71">
        <f t="shared" si="120"/>
        <v>0</v>
      </c>
      <c r="S135" s="71">
        <f t="shared" si="120"/>
        <v>0</v>
      </c>
      <c r="T135" s="71">
        <f t="shared" si="120"/>
        <v>0</v>
      </c>
      <c r="U135" s="71">
        <f t="shared" si="120"/>
        <v>0</v>
      </c>
      <c r="V135" s="71">
        <f t="shared" si="120"/>
        <v>0</v>
      </c>
      <c r="W135" s="71">
        <f t="shared" si="120"/>
        <v>0</v>
      </c>
      <c r="X135" s="71">
        <f t="shared" si="120"/>
        <v>0</v>
      </c>
      <c r="Y135" s="71">
        <f t="shared" si="120"/>
        <v>0</v>
      </c>
      <c r="Z135" s="71">
        <f t="shared" si="120"/>
        <v>0</v>
      </c>
      <c r="AA135" s="71">
        <f t="shared" si="120"/>
        <v>0</v>
      </c>
      <c r="AB135" s="71">
        <f t="shared" si="120"/>
        <v>0</v>
      </c>
      <c r="AC135" s="71">
        <f t="shared" si="120"/>
        <v>0</v>
      </c>
      <c r="AD135" s="71">
        <f t="shared" si="120"/>
        <v>0</v>
      </c>
      <c r="AE135" s="71">
        <f t="shared" si="120"/>
        <v>0</v>
      </c>
      <c r="AF135" s="71">
        <f t="shared" si="120"/>
        <v>0</v>
      </c>
      <c r="AG135" s="71">
        <f t="shared" si="120"/>
        <v>0</v>
      </c>
      <c r="AH135" s="156">
        <f t="shared" si="119"/>
        <v>0</v>
      </c>
      <c r="AI135" s="28"/>
      <c r="AJ135" s="290"/>
      <c r="AK135" s="24"/>
    </row>
    <row r="136" s="1" customFormat="1" ht="30" hidden="1" customHeight="1" outlineLevel="2" spans="1:37">
      <c r="A136" s="58" t="s">
        <v>45</v>
      </c>
      <c r="B136" s="95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156">
        <f t="shared" si="119"/>
        <v>0</v>
      </c>
      <c r="AI136" s="28"/>
      <c r="AJ136" s="290"/>
      <c r="AK136" s="24"/>
    </row>
    <row r="137" s="1" customFormat="1" ht="30" hidden="1" customHeight="1" outlineLevel="2" spans="1:37">
      <c r="A137" s="58"/>
      <c r="B137" s="96"/>
      <c r="C137" s="98">
        <f t="shared" ref="C137:AH137" si="121">C134*5</f>
        <v>0</v>
      </c>
      <c r="D137" s="98">
        <f t="shared" si="121"/>
        <v>0</v>
      </c>
      <c r="E137" s="98">
        <f t="shared" si="121"/>
        <v>0</v>
      </c>
      <c r="F137" s="98">
        <f t="shared" si="121"/>
        <v>0</v>
      </c>
      <c r="G137" s="98">
        <f t="shared" si="121"/>
        <v>0</v>
      </c>
      <c r="H137" s="98">
        <f t="shared" si="121"/>
        <v>0</v>
      </c>
      <c r="I137" s="98">
        <f t="shared" si="121"/>
        <v>0</v>
      </c>
      <c r="J137" s="98">
        <f t="shared" si="121"/>
        <v>0</v>
      </c>
      <c r="K137" s="98">
        <f t="shared" si="121"/>
        <v>0</v>
      </c>
      <c r="L137" s="98">
        <f t="shared" si="121"/>
        <v>0</v>
      </c>
      <c r="M137" s="98">
        <f t="shared" si="121"/>
        <v>0</v>
      </c>
      <c r="N137" s="98">
        <f t="shared" si="121"/>
        <v>0</v>
      </c>
      <c r="O137" s="98">
        <f t="shared" si="121"/>
        <v>0</v>
      </c>
      <c r="P137" s="98">
        <f t="shared" si="121"/>
        <v>0</v>
      </c>
      <c r="Q137" s="98">
        <f t="shared" si="121"/>
        <v>0</v>
      </c>
      <c r="R137" s="98">
        <f t="shared" si="121"/>
        <v>0</v>
      </c>
      <c r="S137" s="98">
        <f t="shared" si="121"/>
        <v>0</v>
      </c>
      <c r="T137" s="98">
        <f t="shared" si="121"/>
        <v>0</v>
      </c>
      <c r="U137" s="98">
        <f t="shared" si="121"/>
        <v>0</v>
      </c>
      <c r="V137" s="98">
        <f t="shared" si="121"/>
        <v>0</v>
      </c>
      <c r="W137" s="98">
        <f t="shared" si="121"/>
        <v>0</v>
      </c>
      <c r="X137" s="98">
        <f t="shared" si="121"/>
        <v>0</v>
      </c>
      <c r="Y137" s="98">
        <f t="shared" si="121"/>
        <v>0</v>
      </c>
      <c r="Z137" s="98">
        <f t="shared" si="121"/>
        <v>0</v>
      </c>
      <c r="AA137" s="98">
        <f t="shared" si="121"/>
        <v>0</v>
      </c>
      <c r="AB137" s="98">
        <f t="shared" si="121"/>
        <v>0</v>
      </c>
      <c r="AC137" s="98">
        <f t="shared" si="121"/>
        <v>0</v>
      </c>
      <c r="AD137" s="98">
        <f t="shared" si="121"/>
        <v>0</v>
      </c>
      <c r="AE137" s="98">
        <f t="shared" si="121"/>
        <v>0</v>
      </c>
      <c r="AF137" s="98">
        <f t="shared" si="121"/>
        <v>0</v>
      </c>
      <c r="AG137" s="98">
        <f t="shared" si="121"/>
        <v>0</v>
      </c>
      <c r="AH137" s="371">
        <f t="shared" si="121"/>
        <v>0</v>
      </c>
      <c r="AI137" s="28"/>
      <c r="AJ137" s="290"/>
      <c r="AK137" s="24"/>
    </row>
    <row r="138" s="1" customFormat="1" ht="30" hidden="1" customHeight="1" outlineLevel="2" spans="1:37">
      <c r="A138" s="58"/>
      <c r="B138" s="97" t="s">
        <v>15</v>
      </c>
      <c r="C138" s="71">
        <f t="shared" ref="C138:AG138" si="122">C137-C136</f>
        <v>0</v>
      </c>
      <c r="D138" s="71">
        <f t="shared" si="122"/>
        <v>0</v>
      </c>
      <c r="E138" s="71">
        <f t="shared" si="122"/>
        <v>0</v>
      </c>
      <c r="F138" s="71">
        <f t="shared" si="122"/>
        <v>0</v>
      </c>
      <c r="G138" s="71">
        <f t="shared" si="122"/>
        <v>0</v>
      </c>
      <c r="H138" s="71">
        <f t="shared" si="122"/>
        <v>0</v>
      </c>
      <c r="I138" s="71">
        <f t="shared" si="122"/>
        <v>0</v>
      </c>
      <c r="J138" s="71">
        <f t="shared" si="122"/>
        <v>0</v>
      </c>
      <c r="K138" s="71">
        <f t="shared" si="122"/>
        <v>0</v>
      </c>
      <c r="L138" s="71">
        <f t="shared" si="122"/>
        <v>0</v>
      </c>
      <c r="M138" s="71">
        <f t="shared" si="122"/>
        <v>0</v>
      </c>
      <c r="N138" s="71">
        <f t="shared" si="122"/>
        <v>0</v>
      </c>
      <c r="O138" s="71">
        <f t="shared" si="122"/>
        <v>0</v>
      </c>
      <c r="P138" s="71">
        <f t="shared" si="122"/>
        <v>0</v>
      </c>
      <c r="Q138" s="71">
        <f t="shared" si="122"/>
        <v>0</v>
      </c>
      <c r="R138" s="71">
        <f t="shared" si="122"/>
        <v>0</v>
      </c>
      <c r="S138" s="71">
        <f t="shared" si="122"/>
        <v>0</v>
      </c>
      <c r="T138" s="71">
        <f t="shared" si="122"/>
        <v>0</v>
      </c>
      <c r="U138" s="71">
        <f t="shared" si="122"/>
        <v>0</v>
      </c>
      <c r="V138" s="71">
        <f t="shared" si="122"/>
        <v>0</v>
      </c>
      <c r="W138" s="71">
        <f t="shared" si="122"/>
        <v>0</v>
      </c>
      <c r="X138" s="71">
        <f t="shared" si="122"/>
        <v>0</v>
      </c>
      <c r="Y138" s="71">
        <f t="shared" si="122"/>
        <v>0</v>
      </c>
      <c r="Z138" s="71">
        <f t="shared" si="122"/>
        <v>0</v>
      </c>
      <c r="AA138" s="71">
        <f t="shared" si="122"/>
        <v>0</v>
      </c>
      <c r="AB138" s="71">
        <f t="shared" si="122"/>
        <v>0</v>
      </c>
      <c r="AC138" s="71">
        <f t="shared" si="122"/>
        <v>0</v>
      </c>
      <c r="AD138" s="71">
        <f t="shared" si="122"/>
        <v>0</v>
      </c>
      <c r="AE138" s="71">
        <f t="shared" si="122"/>
        <v>0</v>
      </c>
      <c r="AF138" s="71">
        <f t="shared" si="122"/>
        <v>0</v>
      </c>
      <c r="AG138" s="71">
        <f t="shared" si="122"/>
        <v>0</v>
      </c>
      <c r="AH138" s="156">
        <f t="shared" ref="AH138:AH161" si="123">SUM(C138:AG138)</f>
        <v>0</v>
      </c>
      <c r="AI138" s="28"/>
      <c r="AJ138" s="290"/>
      <c r="AK138" s="24"/>
    </row>
    <row r="139" s="1" customFormat="1" ht="30" hidden="1" customHeight="1" outlineLevel="2" spans="1:37">
      <c r="A139" s="58" t="s">
        <v>46</v>
      </c>
      <c r="B139" s="61"/>
      <c r="C139" s="71">
        <f t="shared" ref="C139:AG139" si="124">C271+C399</f>
        <v>0</v>
      </c>
      <c r="D139" s="71">
        <f t="shared" si="124"/>
        <v>0</v>
      </c>
      <c r="E139" s="71">
        <f t="shared" si="124"/>
        <v>0</v>
      </c>
      <c r="F139" s="71">
        <f t="shared" si="124"/>
        <v>0</v>
      </c>
      <c r="G139" s="71">
        <f t="shared" si="124"/>
        <v>0</v>
      </c>
      <c r="H139" s="71">
        <f t="shared" si="124"/>
        <v>0</v>
      </c>
      <c r="I139" s="71">
        <f t="shared" si="124"/>
        <v>0</v>
      </c>
      <c r="J139" s="71">
        <f t="shared" si="124"/>
        <v>0</v>
      </c>
      <c r="K139" s="71">
        <f t="shared" si="124"/>
        <v>0</v>
      </c>
      <c r="L139" s="71">
        <f t="shared" si="124"/>
        <v>0</v>
      </c>
      <c r="M139" s="71">
        <f t="shared" si="124"/>
        <v>0</v>
      </c>
      <c r="N139" s="71">
        <f t="shared" si="124"/>
        <v>0</v>
      </c>
      <c r="O139" s="71">
        <f t="shared" si="124"/>
        <v>0</v>
      </c>
      <c r="P139" s="71">
        <f t="shared" si="124"/>
        <v>0</v>
      </c>
      <c r="Q139" s="71">
        <f t="shared" si="124"/>
        <v>0</v>
      </c>
      <c r="R139" s="71">
        <f t="shared" si="124"/>
        <v>0</v>
      </c>
      <c r="S139" s="71">
        <f t="shared" si="124"/>
        <v>0</v>
      </c>
      <c r="T139" s="71">
        <f t="shared" si="124"/>
        <v>0</v>
      </c>
      <c r="U139" s="71">
        <f t="shared" si="124"/>
        <v>0</v>
      </c>
      <c r="V139" s="71">
        <f t="shared" si="124"/>
        <v>0</v>
      </c>
      <c r="W139" s="71">
        <f t="shared" si="124"/>
        <v>0</v>
      </c>
      <c r="X139" s="71">
        <f t="shared" si="124"/>
        <v>0</v>
      </c>
      <c r="Y139" s="71">
        <f t="shared" si="124"/>
        <v>0</v>
      </c>
      <c r="Z139" s="71">
        <f t="shared" si="124"/>
        <v>0</v>
      </c>
      <c r="AA139" s="71">
        <f t="shared" si="124"/>
        <v>0</v>
      </c>
      <c r="AB139" s="71">
        <f t="shared" si="124"/>
        <v>0.08358824</v>
      </c>
      <c r="AC139" s="71">
        <f t="shared" si="124"/>
        <v>0.28064843</v>
      </c>
      <c r="AD139" s="71">
        <f t="shared" si="124"/>
        <v>0.23283151</v>
      </c>
      <c r="AE139" s="71">
        <f t="shared" si="124"/>
        <v>0.2305008</v>
      </c>
      <c r="AF139" s="71">
        <f t="shared" si="124"/>
        <v>0.20074521</v>
      </c>
      <c r="AG139" s="71">
        <f t="shared" si="124"/>
        <v>0.18523913</v>
      </c>
      <c r="AH139" s="156">
        <f t="shared" si="123"/>
        <v>1.21355332</v>
      </c>
      <c r="AI139" s="28"/>
      <c r="AJ139" s="290"/>
      <c r="AK139" s="24"/>
    </row>
    <row r="140" s="1" customFormat="1" ht="30" hidden="1" customHeight="1" outlineLevel="2" spans="1:37">
      <c r="A140" s="58"/>
      <c r="B140" s="61"/>
      <c r="C140" s="71">
        <f t="shared" ref="C140:AG140" si="125">(C97*137.17+C102*1034.51+C266*4.47+C269*0.3411)/10000</f>
        <v>0</v>
      </c>
      <c r="D140" s="71">
        <f t="shared" si="125"/>
        <v>0</v>
      </c>
      <c r="E140" s="71">
        <f t="shared" si="125"/>
        <v>0</v>
      </c>
      <c r="F140" s="71">
        <f t="shared" si="125"/>
        <v>0</v>
      </c>
      <c r="G140" s="71">
        <f t="shared" si="125"/>
        <v>0</v>
      </c>
      <c r="H140" s="71">
        <f t="shared" si="125"/>
        <v>0</v>
      </c>
      <c r="I140" s="71">
        <f t="shared" si="125"/>
        <v>0</v>
      </c>
      <c r="J140" s="71">
        <f t="shared" si="125"/>
        <v>0</v>
      </c>
      <c r="K140" s="71">
        <f t="shared" si="125"/>
        <v>0</v>
      </c>
      <c r="L140" s="71">
        <f t="shared" si="125"/>
        <v>0</v>
      </c>
      <c r="M140" s="71">
        <f t="shared" si="125"/>
        <v>0</v>
      </c>
      <c r="N140" s="71">
        <f t="shared" si="125"/>
        <v>0</v>
      </c>
      <c r="O140" s="71">
        <f t="shared" si="125"/>
        <v>0</v>
      </c>
      <c r="P140" s="71">
        <f t="shared" si="125"/>
        <v>0</v>
      </c>
      <c r="Q140" s="71">
        <f t="shared" si="125"/>
        <v>0</v>
      </c>
      <c r="R140" s="71">
        <f t="shared" si="125"/>
        <v>0</v>
      </c>
      <c r="S140" s="71">
        <f t="shared" si="125"/>
        <v>0</v>
      </c>
      <c r="T140" s="71">
        <f t="shared" si="125"/>
        <v>0</v>
      </c>
      <c r="U140" s="71">
        <f t="shared" si="125"/>
        <v>0</v>
      </c>
      <c r="V140" s="71">
        <f t="shared" si="125"/>
        <v>0</v>
      </c>
      <c r="W140" s="71">
        <f t="shared" si="125"/>
        <v>0</v>
      </c>
      <c r="X140" s="71">
        <f t="shared" si="125"/>
        <v>0</v>
      </c>
      <c r="Y140" s="71">
        <f t="shared" si="125"/>
        <v>0</v>
      </c>
      <c r="Z140" s="71">
        <f t="shared" si="125"/>
        <v>0</v>
      </c>
      <c r="AA140" s="71">
        <f t="shared" si="125"/>
        <v>0.18658246</v>
      </c>
      <c r="AB140" s="71">
        <f t="shared" si="125"/>
        <v>0.26026066</v>
      </c>
      <c r="AC140" s="71">
        <f t="shared" si="125"/>
        <v>0.20932424</v>
      </c>
      <c r="AD140" s="71">
        <f t="shared" si="125"/>
        <v>0</v>
      </c>
      <c r="AE140" s="71">
        <f t="shared" si="125"/>
        <v>0</v>
      </c>
      <c r="AF140" s="71">
        <f t="shared" si="125"/>
        <v>0</v>
      </c>
      <c r="AG140" s="71">
        <f t="shared" si="125"/>
        <v>0</v>
      </c>
      <c r="AH140" s="156">
        <f t="shared" si="123"/>
        <v>0.65616736</v>
      </c>
      <c r="AI140" s="28"/>
      <c r="AJ140" s="290"/>
      <c r="AK140" s="24"/>
    </row>
    <row r="141" s="1" customFormat="1" ht="30" hidden="1" customHeight="1" outlineLevel="2" spans="1:37">
      <c r="A141" s="58"/>
      <c r="B141" s="63" t="s">
        <v>275</v>
      </c>
      <c r="C141" s="71">
        <f t="shared" ref="C141:AG141" si="126">C273+C401</f>
        <v>0</v>
      </c>
      <c r="D141" s="71">
        <f t="shared" si="126"/>
        <v>0</v>
      </c>
      <c r="E141" s="71">
        <f t="shared" si="126"/>
        <v>0</v>
      </c>
      <c r="F141" s="71">
        <f t="shared" si="126"/>
        <v>0</v>
      </c>
      <c r="G141" s="71">
        <f t="shared" si="126"/>
        <v>0</v>
      </c>
      <c r="H141" s="71">
        <f t="shared" si="126"/>
        <v>0</v>
      </c>
      <c r="I141" s="71">
        <f t="shared" si="126"/>
        <v>0</v>
      </c>
      <c r="J141" s="71">
        <f t="shared" si="126"/>
        <v>0</v>
      </c>
      <c r="K141" s="71">
        <f t="shared" si="126"/>
        <v>0</v>
      </c>
      <c r="L141" s="71">
        <f t="shared" si="126"/>
        <v>0</v>
      </c>
      <c r="M141" s="71">
        <f t="shared" si="126"/>
        <v>0</v>
      </c>
      <c r="N141" s="71">
        <f t="shared" si="126"/>
        <v>0</v>
      </c>
      <c r="O141" s="71">
        <f t="shared" si="126"/>
        <v>0</v>
      </c>
      <c r="P141" s="71">
        <f t="shared" si="126"/>
        <v>0</v>
      </c>
      <c r="Q141" s="71">
        <f t="shared" si="126"/>
        <v>0</v>
      </c>
      <c r="R141" s="71">
        <f t="shared" si="126"/>
        <v>0</v>
      </c>
      <c r="S141" s="71">
        <f t="shared" si="126"/>
        <v>0</v>
      </c>
      <c r="T141" s="71">
        <f t="shared" si="126"/>
        <v>0</v>
      </c>
      <c r="U141" s="71">
        <f t="shared" si="126"/>
        <v>0</v>
      </c>
      <c r="V141" s="71">
        <f t="shared" si="126"/>
        <v>0</v>
      </c>
      <c r="W141" s="71">
        <f t="shared" si="126"/>
        <v>0</v>
      </c>
      <c r="X141" s="71">
        <f t="shared" si="126"/>
        <v>0</v>
      </c>
      <c r="Y141" s="71">
        <f t="shared" si="126"/>
        <v>0</v>
      </c>
      <c r="Z141" s="71">
        <f t="shared" si="126"/>
        <v>0</v>
      </c>
      <c r="AA141" s="71">
        <f t="shared" si="126"/>
        <v>0.133293218066242</v>
      </c>
      <c r="AB141" s="71">
        <f t="shared" si="126"/>
        <v>0.266586436132484</v>
      </c>
      <c r="AC141" s="71">
        <f t="shared" si="126"/>
        <v>0.231041577981486</v>
      </c>
      <c r="AD141" s="71">
        <f t="shared" si="126"/>
        <v>0.222155363443737</v>
      </c>
      <c r="AE141" s="71">
        <f t="shared" si="126"/>
        <v>0.222155363443737</v>
      </c>
      <c r="AF141" s="71">
        <f t="shared" si="126"/>
        <v>0.222155363443737</v>
      </c>
      <c r="AG141" s="71">
        <f t="shared" si="126"/>
        <v>0.222155363443737</v>
      </c>
      <c r="AH141" s="156">
        <f t="shared" si="123"/>
        <v>1.51954268595516</v>
      </c>
      <c r="AI141" s="28"/>
      <c r="AJ141" s="290"/>
      <c r="AK141" s="24"/>
    </row>
    <row r="142" s="1" customFormat="1" ht="30" hidden="1" customHeight="1" outlineLevel="2" spans="1:37">
      <c r="A142" s="58"/>
      <c r="B142" s="63" t="s">
        <v>14</v>
      </c>
      <c r="C142" s="71">
        <f t="shared" ref="C142:AG142" si="127">C140-C141</f>
        <v>0</v>
      </c>
      <c r="D142" s="71">
        <f t="shared" si="127"/>
        <v>0</v>
      </c>
      <c r="E142" s="71">
        <f t="shared" si="127"/>
        <v>0</v>
      </c>
      <c r="F142" s="71">
        <f t="shared" si="127"/>
        <v>0</v>
      </c>
      <c r="G142" s="71">
        <f t="shared" si="127"/>
        <v>0</v>
      </c>
      <c r="H142" s="71">
        <f t="shared" si="127"/>
        <v>0</v>
      </c>
      <c r="I142" s="71">
        <f t="shared" si="127"/>
        <v>0</v>
      </c>
      <c r="J142" s="71">
        <f t="shared" si="127"/>
        <v>0</v>
      </c>
      <c r="K142" s="71">
        <f t="shared" si="127"/>
        <v>0</v>
      </c>
      <c r="L142" s="71">
        <f t="shared" si="127"/>
        <v>0</v>
      </c>
      <c r="M142" s="71">
        <f t="shared" si="127"/>
        <v>0</v>
      </c>
      <c r="N142" s="71">
        <f t="shared" si="127"/>
        <v>0</v>
      </c>
      <c r="O142" s="71">
        <f t="shared" si="127"/>
        <v>0</v>
      </c>
      <c r="P142" s="71">
        <f t="shared" si="127"/>
        <v>0</v>
      </c>
      <c r="Q142" s="71">
        <f t="shared" si="127"/>
        <v>0</v>
      </c>
      <c r="R142" s="71">
        <f t="shared" si="127"/>
        <v>0</v>
      </c>
      <c r="S142" s="71">
        <f t="shared" si="127"/>
        <v>0</v>
      </c>
      <c r="T142" s="71">
        <f t="shared" si="127"/>
        <v>0</v>
      </c>
      <c r="U142" s="71">
        <f t="shared" si="127"/>
        <v>0</v>
      </c>
      <c r="V142" s="71">
        <f t="shared" si="127"/>
        <v>0</v>
      </c>
      <c r="W142" s="71">
        <f t="shared" si="127"/>
        <v>0</v>
      </c>
      <c r="X142" s="71">
        <f t="shared" si="127"/>
        <v>0</v>
      </c>
      <c r="Y142" s="71">
        <f t="shared" si="127"/>
        <v>0</v>
      </c>
      <c r="Z142" s="71">
        <f t="shared" si="127"/>
        <v>0</v>
      </c>
      <c r="AA142" s="71">
        <f t="shared" si="127"/>
        <v>0.0532892419337578</v>
      </c>
      <c r="AB142" s="71">
        <f t="shared" si="127"/>
        <v>-0.0063257761324842</v>
      </c>
      <c r="AC142" s="71">
        <f t="shared" si="127"/>
        <v>-0.0217173379814862</v>
      </c>
      <c r="AD142" s="71">
        <f t="shared" si="127"/>
        <v>-0.222155363443737</v>
      </c>
      <c r="AE142" s="71">
        <f t="shared" si="127"/>
        <v>-0.222155363443737</v>
      </c>
      <c r="AF142" s="71">
        <f t="shared" si="127"/>
        <v>-0.222155363443737</v>
      </c>
      <c r="AG142" s="71">
        <f t="shared" si="127"/>
        <v>-0.222155363443737</v>
      </c>
      <c r="AH142" s="156">
        <f t="shared" si="123"/>
        <v>-0.86337532595516</v>
      </c>
      <c r="AI142" s="28"/>
      <c r="AJ142" s="290"/>
      <c r="AK142" s="24"/>
    </row>
    <row r="143" s="1" customFormat="1" ht="30" hidden="1" customHeight="1" outlineLevel="2" spans="1:37">
      <c r="A143" s="58"/>
      <c r="B143" s="64" t="s">
        <v>15</v>
      </c>
      <c r="C143" s="71">
        <f t="shared" ref="C143:AG143" si="128">C140-C139</f>
        <v>0</v>
      </c>
      <c r="D143" s="71">
        <f t="shared" si="128"/>
        <v>0</v>
      </c>
      <c r="E143" s="71">
        <f t="shared" si="128"/>
        <v>0</v>
      </c>
      <c r="F143" s="71">
        <f t="shared" si="128"/>
        <v>0</v>
      </c>
      <c r="G143" s="71">
        <f t="shared" si="128"/>
        <v>0</v>
      </c>
      <c r="H143" s="71">
        <f t="shared" si="128"/>
        <v>0</v>
      </c>
      <c r="I143" s="71">
        <f t="shared" si="128"/>
        <v>0</v>
      </c>
      <c r="J143" s="71">
        <f t="shared" si="128"/>
        <v>0</v>
      </c>
      <c r="K143" s="71">
        <f t="shared" si="128"/>
        <v>0</v>
      </c>
      <c r="L143" s="71">
        <f t="shared" si="128"/>
        <v>0</v>
      </c>
      <c r="M143" s="71">
        <f t="shared" si="128"/>
        <v>0</v>
      </c>
      <c r="N143" s="71">
        <f t="shared" si="128"/>
        <v>0</v>
      </c>
      <c r="O143" s="71">
        <f t="shared" si="128"/>
        <v>0</v>
      </c>
      <c r="P143" s="71">
        <f t="shared" si="128"/>
        <v>0</v>
      </c>
      <c r="Q143" s="71">
        <f t="shared" si="128"/>
        <v>0</v>
      </c>
      <c r="R143" s="71">
        <f t="shared" si="128"/>
        <v>0</v>
      </c>
      <c r="S143" s="71">
        <f t="shared" si="128"/>
        <v>0</v>
      </c>
      <c r="T143" s="71">
        <f t="shared" si="128"/>
        <v>0</v>
      </c>
      <c r="U143" s="71">
        <f t="shared" si="128"/>
        <v>0</v>
      </c>
      <c r="V143" s="71">
        <f t="shared" si="128"/>
        <v>0</v>
      </c>
      <c r="W143" s="71">
        <f t="shared" si="128"/>
        <v>0</v>
      </c>
      <c r="X143" s="71">
        <f t="shared" si="128"/>
        <v>0</v>
      </c>
      <c r="Y143" s="71">
        <f t="shared" si="128"/>
        <v>0</v>
      </c>
      <c r="Z143" s="71">
        <f t="shared" si="128"/>
        <v>0</v>
      </c>
      <c r="AA143" s="71">
        <f t="shared" si="128"/>
        <v>0.18658246</v>
      </c>
      <c r="AB143" s="71">
        <f t="shared" si="128"/>
        <v>0.17667242</v>
      </c>
      <c r="AC143" s="71">
        <f t="shared" si="128"/>
        <v>-0.07132419</v>
      </c>
      <c r="AD143" s="71">
        <f t="shared" si="128"/>
        <v>-0.23283151</v>
      </c>
      <c r="AE143" s="71">
        <f t="shared" si="128"/>
        <v>-0.2305008</v>
      </c>
      <c r="AF143" s="71">
        <f t="shared" si="128"/>
        <v>-0.20074521</v>
      </c>
      <c r="AG143" s="71">
        <f t="shared" si="128"/>
        <v>-0.18523913</v>
      </c>
      <c r="AH143" s="156">
        <f t="shared" si="123"/>
        <v>-0.55738596</v>
      </c>
      <c r="AI143" s="28"/>
      <c r="AJ143" s="290"/>
      <c r="AK143" s="24"/>
    </row>
    <row r="144" s="1" customFormat="1" ht="30" hidden="1" customHeight="1" outlineLevel="2" spans="1:37">
      <c r="A144" s="58" t="s">
        <v>47</v>
      </c>
      <c r="B144" s="61"/>
      <c r="C144" s="71">
        <f t="shared" ref="C144:AG144" si="129">C276+C404</f>
        <v>0</v>
      </c>
      <c r="D144" s="71">
        <f t="shared" si="129"/>
        <v>0</v>
      </c>
      <c r="E144" s="71">
        <f t="shared" si="129"/>
        <v>0</v>
      </c>
      <c r="F144" s="71">
        <f t="shared" si="129"/>
        <v>0</v>
      </c>
      <c r="G144" s="71">
        <f t="shared" si="129"/>
        <v>0</v>
      </c>
      <c r="H144" s="71">
        <f t="shared" si="129"/>
        <v>0</v>
      </c>
      <c r="I144" s="71">
        <f t="shared" si="129"/>
        <v>0</v>
      </c>
      <c r="J144" s="71">
        <f t="shared" si="129"/>
        <v>0</v>
      </c>
      <c r="K144" s="71">
        <f t="shared" si="129"/>
        <v>0</v>
      </c>
      <c r="L144" s="71">
        <f t="shared" si="129"/>
        <v>0</v>
      </c>
      <c r="M144" s="71">
        <f t="shared" si="129"/>
        <v>0</v>
      </c>
      <c r="N144" s="71">
        <f t="shared" si="129"/>
        <v>0</v>
      </c>
      <c r="O144" s="71">
        <f t="shared" si="129"/>
        <v>0</v>
      </c>
      <c r="P144" s="71">
        <f t="shared" si="129"/>
        <v>0</v>
      </c>
      <c r="Q144" s="71">
        <f t="shared" si="129"/>
        <v>0</v>
      </c>
      <c r="R144" s="71">
        <f t="shared" si="129"/>
        <v>0</v>
      </c>
      <c r="S144" s="71">
        <f t="shared" si="129"/>
        <v>0</v>
      </c>
      <c r="T144" s="71">
        <f t="shared" si="129"/>
        <v>0</v>
      </c>
      <c r="U144" s="71">
        <f t="shared" si="129"/>
        <v>0</v>
      </c>
      <c r="V144" s="71">
        <f t="shared" si="129"/>
        <v>0</v>
      </c>
      <c r="W144" s="71">
        <f t="shared" si="129"/>
        <v>0</v>
      </c>
      <c r="X144" s="71">
        <f t="shared" si="129"/>
        <v>0</v>
      </c>
      <c r="Y144" s="71">
        <f t="shared" si="129"/>
        <v>0</v>
      </c>
      <c r="Z144" s="71">
        <f t="shared" si="129"/>
        <v>0</v>
      </c>
      <c r="AA144" s="71">
        <f t="shared" si="129"/>
        <v>0</v>
      </c>
      <c r="AB144" s="71">
        <f t="shared" si="129"/>
        <v>10.49499805</v>
      </c>
      <c r="AC144" s="71">
        <f t="shared" si="129"/>
        <v>25.2557618</v>
      </c>
      <c r="AD144" s="71">
        <f t="shared" si="129"/>
        <v>24.74616795</v>
      </c>
      <c r="AE144" s="71">
        <f t="shared" si="129"/>
        <v>22.4886221</v>
      </c>
      <c r="AF144" s="71">
        <f t="shared" si="129"/>
        <v>22.46842034335</v>
      </c>
      <c r="AG144" s="71">
        <f t="shared" si="129"/>
        <v>21.2462337484</v>
      </c>
      <c r="AH144" s="156">
        <f t="shared" si="123"/>
        <v>126.70020399175</v>
      </c>
      <c r="AI144" s="28"/>
      <c r="AJ144" s="290"/>
      <c r="AK144" s="24"/>
    </row>
    <row r="145" s="1" customFormat="1" ht="30" hidden="1" customHeight="1" outlineLevel="2" spans="1:37">
      <c r="A145" s="58"/>
      <c r="B145" s="61"/>
      <c r="C145" s="71">
        <f t="shared" ref="C145:AG145" si="130">((C51+C56)*C300+(C82-C79)*3.2+C79*2.5+C87*7796.46+C92*0.55+C107*867.26+C112*1752.21+C117*6814.16+C445*2.89+C97*137.17+C102*1034.51)/10000</f>
        <v>0.0889897</v>
      </c>
      <c r="D145" s="71">
        <f t="shared" si="130"/>
        <v>0.1088297</v>
      </c>
      <c r="E145" s="71">
        <f t="shared" si="130"/>
        <v>0.0953897</v>
      </c>
      <c r="F145" s="71">
        <f t="shared" si="130"/>
        <v>0.0918697</v>
      </c>
      <c r="G145" s="71">
        <f t="shared" si="130"/>
        <v>0.0854697</v>
      </c>
      <c r="H145" s="71">
        <f t="shared" si="130"/>
        <v>0.0749097</v>
      </c>
      <c r="I145" s="71">
        <f t="shared" si="130"/>
        <v>0.0742664</v>
      </c>
      <c r="J145" s="71">
        <f t="shared" si="130"/>
        <v>0.0982796</v>
      </c>
      <c r="K145" s="71">
        <f t="shared" si="130"/>
        <v>0.083873</v>
      </c>
      <c r="L145" s="71">
        <f t="shared" si="130"/>
        <v>0.0870796</v>
      </c>
      <c r="M145" s="71">
        <f t="shared" si="130"/>
        <v>0.0752495</v>
      </c>
      <c r="N145" s="71">
        <f t="shared" si="130"/>
        <v>0.0915794</v>
      </c>
      <c r="O145" s="71">
        <f t="shared" si="130"/>
        <v>0.1021559</v>
      </c>
      <c r="P145" s="71">
        <f t="shared" si="130"/>
        <v>0.1015489</v>
      </c>
      <c r="Q145" s="71">
        <f t="shared" si="130"/>
        <v>0.1721393</v>
      </c>
      <c r="R145" s="71">
        <f t="shared" si="130"/>
        <v>0.1470757</v>
      </c>
      <c r="S145" s="71">
        <f t="shared" si="130"/>
        <v>-0.0114046</v>
      </c>
      <c r="T145" s="71">
        <f t="shared" si="130"/>
        <v>-0.5286946</v>
      </c>
      <c r="U145" s="71">
        <f t="shared" si="130"/>
        <v>-0.6368343</v>
      </c>
      <c r="V145" s="71">
        <f t="shared" si="130"/>
        <v>0.3502156</v>
      </c>
      <c r="W145" s="71">
        <f t="shared" si="130"/>
        <v>0.2064323</v>
      </c>
      <c r="X145" s="71">
        <f t="shared" si="130"/>
        <v>0.2592544</v>
      </c>
      <c r="Y145" s="71">
        <f t="shared" si="130"/>
        <v>0.0757749</v>
      </c>
      <c r="Z145" s="71">
        <f t="shared" si="130"/>
        <v>0.1463984</v>
      </c>
      <c r="AA145" s="71">
        <f t="shared" si="130"/>
        <v>3.09938846</v>
      </c>
      <c r="AB145" s="71">
        <f t="shared" si="130"/>
        <v>0.41843326</v>
      </c>
      <c r="AC145" s="71">
        <f t="shared" si="130"/>
        <v>0.15047644</v>
      </c>
      <c r="AD145" s="71">
        <f t="shared" si="130"/>
        <v>0</v>
      </c>
      <c r="AE145" s="71">
        <f t="shared" si="130"/>
        <v>0</v>
      </c>
      <c r="AF145" s="71">
        <f t="shared" si="130"/>
        <v>0</v>
      </c>
      <c r="AG145" s="71">
        <f t="shared" si="130"/>
        <v>0</v>
      </c>
      <c r="AH145" s="156">
        <f t="shared" si="123"/>
        <v>5.10814576</v>
      </c>
      <c r="AI145" s="28"/>
      <c r="AJ145" s="290"/>
      <c r="AK145" s="24"/>
    </row>
    <row r="146" s="1" customFormat="1" ht="30" hidden="1" customHeight="1" outlineLevel="2" spans="1:37">
      <c r="A146" s="58"/>
      <c r="B146" s="99" t="s">
        <v>48</v>
      </c>
      <c r="C146" s="71">
        <f t="shared" ref="C146:AG146" si="131">C278</f>
        <v>0</v>
      </c>
      <c r="D146" s="71">
        <f t="shared" si="131"/>
        <v>0</v>
      </c>
      <c r="E146" s="71">
        <f t="shared" si="131"/>
        <v>0</v>
      </c>
      <c r="F146" s="71">
        <f t="shared" si="131"/>
        <v>0</v>
      </c>
      <c r="G146" s="71">
        <f t="shared" si="131"/>
        <v>0</v>
      </c>
      <c r="H146" s="71">
        <f t="shared" si="131"/>
        <v>0</v>
      </c>
      <c r="I146" s="71">
        <f t="shared" si="131"/>
        <v>0</v>
      </c>
      <c r="J146" s="71">
        <f t="shared" si="131"/>
        <v>0</v>
      </c>
      <c r="K146" s="71">
        <f t="shared" si="131"/>
        <v>0</v>
      </c>
      <c r="L146" s="71">
        <f t="shared" si="131"/>
        <v>0</v>
      </c>
      <c r="M146" s="71">
        <f t="shared" si="131"/>
        <v>0</v>
      </c>
      <c r="N146" s="71">
        <f t="shared" si="131"/>
        <v>0</v>
      </c>
      <c r="O146" s="71">
        <f t="shared" si="131"/>
        <v>0</v>
      </c>
      <c r="P146" s="71">
        <f t="shared" si="131"/>
        <v>0</v>
      </c>
      <c r="Q146" s="71">
        <f t="shared" si="131"/>
        <v>0</v>
      </c>
      <c r="R146" s="71">
        <f t="shared" si="131"/>
        <v>0</v>
      </c>
      <c r="S146" s="71">
        <f t="shared" si="131"/>
        <v>0</v>
      </c>
      <c r="T146" s="71">
        <f t="shared" si="131"/>
        <v>0</v>
      </c>
      <c r="U146" s="71">
        <f t="shared" si="131"/>
        <v>0</v>
      </c>
      <c r="V146" s="71">
        <f t="shared" si="131"/>
        <v>0</v>
      </c>
      <c r="W146" s="71">
        <f t="shared" si="131"/>
        <v>0</v>
      </c>
      <c r="X146" s="71">
        <f t="shared" si="131"/>
        <v>0</v>
      </c>
      <c r="Y146" s="71">
        <f t="shared" si="131"/>
        <v>0</v>
      </c>
      <c r="Z146" s="71">
        <f t="shared" si="131"/>
        <v>0</v>
      </c>
      <c r="AA146" s="71">
        <f t="shared" si="131"/>
        <v>0</v>
      </c>
      <c r="AB146" s="71">
        <f t="shared" si="131"/>
        <v>0</v>
      </c>
      <c r="AC146" s="71">
        <f t="shared" si="131"/>
        <v>0</v>
      </c>
      <c r="AD146" s="71">
        <f t="shared" si="131"/>
        <v>0</v>
      </c>
      <c r="AE146" s="71">
        <f t="shared" si="131"/>
        <v>0</v>
      </c>
      <c r="AF146" s="71">
        <f t="shared" si="131"/>
        <v>0</v>
      </c>
      <c r="AG146" s="71">
        <f t="shared" si="131"/>
        <v>0</v>
      </c>
      <c r="AH146" s="156">
        <f t="shared" si="123"/>
        <v>0</v>
      </c>
      <c r="AI146" s="28"/>
      <c r="AJ146" s="290"/>
      <c r="AK146" s="24"/>
    </row>
    <row r="147" s="1" customFormat="1" ht="30" hidden="1" customHeight="1" outlineLevel="2" spans="1:37">
      <c r="A147" s="58"/>
      <c r="B147" s="63" t="s">
        <v>275</v>
      </c>
      <c r="C147" s="71">
        <f t="shared" ref="C147:AG147" si="132">C279+C406</f>
        <v>0.086458</v>
      </c>
      <c r="D147" s="71">
        <f t="shared" si="132"/>
        <v>0.10574</v>
      </c>
      <c r="E147" s="71">
        <f t="shared" si="132"/>
        <v>0.092678</v>
      </c>
      <c r="F147" s="71">
        <f t="shared" si="132"/>
        <v>0.089257</v>
      </c>
      <c r="G147" s="71">
        <f t="shared" si="132"/>
        <v>0.083037</v>
      </c>
      <c r="H147" s="71">
        <f t="shared" si="132"/>
        <v>0.072774</v>
      </c>
      <c r="I147" s="71">
        <f t="shared" si="132"/>
        <v>0.072152</v>
      </c>
      <c r="J147" s="71">
        <f t="shared" si="132"/>
        <v>0.095477</v>
      </c>
      <c r="K147" s="71">
        <f t="shared" si="132"/>
        <v>0.081482</v>
      </c>
      <c r="L147" s="71">
        <f t="shared" si="132"/>
        <v>0.084592</v>
      </c>
      <c r="M147" s="71">
        <f t="shared" si="132"/>
        <v>0.073085</v>
      </c>
      <c r="N147" s="71">
        <f t="shared" si="132"/>
        <v>0.088946</v>
      </c>
      <c r="O147" s="71">
        <f t="shared" si="132"/>
        <v>0.099209</v>
      </c>
      <c r="P147" s="71">
        <f t="shared" si="132"/>
        <v>0.098587</v>
      </c>
      <c r="Q147" s="71">
        <f t="shared" si="132"/>
        <v>0.170036</v>
      </c>
      <c r="R147" s="71">
        <f t="shared" si="132"/>
        <v>0.779899</v>
      </c>
      <c r="S147" s="71">
        <f t="shared" si="132"/>
        <v>1.159648</v>
      </c>
      <c r="T147" s="71">
        <f t="shared" si="132"/>
        <v>1.653539</v>
      </c>
      <c r="U147" s="71">
        <f t="shared" si="132"/>
        <v>0.952076</v>
      </c>
      <c r="V147" s="71">
        <f t="shared" si="132"/>
        <v>0.617714</v>
      </c>
      <c r="W147" s="71">
        <f t="shared" si="132"/>
        <v>0.49531</v>
      </c>
      <c r="X147" s="71">
        <f t="shared" si="132"/>
        <v>0.522676</v>
      </c>
      <c r="Y147" s="71">
        <f t="shared" si="132"/>
        <v>0.566883</v>
      </c>
      <c r="Z147" s="71">
        <f t="shared" si="132"/>
        <v>1.068122</v>
      </c>
      <c r="AA147" s="71">
        <f t="shared" si="132"/>
        <v>5.05684137987287</v>
      </c>
      <c r="AB147" s="71">
        <f t="shared" si="132"/>
        <v>1.25356375974573</v>
      </c>
      <c r="AC147" s="71">
        <f t="shared" si="132"/>
        <v>1.46370589177963</v>
      </c>
      <c r="AD147" s="71">
        <f t="shared" si="132"/>
        <v>0.372505299788111</v>
      </c>
      <c r="AE147" s="71">
        <f t="shared" si="132"/>
        <v>0.372499799788111</v>
      </c>
      <c r="AF147" s="71">
        <f t="shared" si="132"/>
        <v>0.372499799788111</v>
      </c>
      <c r="AG147" s="71">
        <f t="shared" si="132"/>
        <v>0.372499799788111</v>
      </c>
      <c r="AH147" s="156">
        <f t="shared" si="123"/>
        <v>18.4734927305507</v>
      </c>
      <c r="AI147" s="28"/>
      <c r="AJ147" s="290"/>
      <c r="AK147" s="24"/>
    </row>
    <row r="148" s="1" customFormat="1" ht="30" hidden="1" customHeight="1" outlineLevel="2" spans="1:37">
      <c r="A148" s="58"/>
      <c r="B148" s="63" t="s">
        <v>14</v>
      </c>
      <c r="C148" s="71">
        <f t="shared" ref="C148:AG148" si="133">C145-C147</f>
        <v>0.00253170000000001</v>
      </c>
      <c r="D148" s="71">
        <f t="shared" si="133"/>
        <v>0.00308970000000001</v>
      </c>
      <c r="E148" s="71">
        <f t="shared" si="133"/>
        <v>0.00271170000000001</v>
      </c>
      <c r="F148" s="71">
        <f t="shared" si="133"/>
        <v>0.00261270000000002</v>
      </c>
      <c r="G148" s="71">
        <f t="shared" si="133"/>
        <v>0.00243270000000001</v>
      </c>
      <c r="H148" s="71">
        <f t="shared" si="133"/>
        <v>0.0021357</v>
      </c>
      <c r="I148" s="71">
        <f t="shared" si="133"/>
        <v>0.00211440000000002</v>
      </c>
      <c r="J148" s="71">
        <f t="shared" si="133"/>
        <v>0.00280260000000002</v>
      </c>
      <c r="K148" s="71">
        <f t="shared" si="133"/>
        <v>0.00239100000000002</v>
      </c>
      <c r="L148" s="71">
        <f t="shared" si="133"/>
        <v>0.00248760000000001</v>
      </c>
      <c r="M148" s="71">
        <f t="shared" si="133"/>
        <v>0.0021645</v>
      </c>
      <c r="N148" s="71">
        <f t="shared" si="133"/>
        <v>0.00263340000000001</v>
      </c>
      <c r="O148" s="71">
        <f t="shared" si="133"/>
        <v>0.00294690000000002</v>
      </c>
      <c r="P148" s="71">
        <f t="shared" si="133"/>
        <v>0.00296190000000002</v>
      </c>
      <c r="Q148" s="71">
        <f t="shared" si="133"/>
        <v>0.00210329999999997</v>
      </c>
      <c r="R148" s="71">
        <f t="shared" si="133"/>
        <v>-0.6328233</v>
      </c>
      <c r="S148" s="71">
        <f t="shared" si="133"/>
        <v>-1.1710526</v>
      </c>
      <c r="T148" s="71">
        <f t="shared" si="133"/>
        <v>-2.1822336</v>
      </c>
      <c r="U148" s="71">
        <f t="shared" si="133"/>
        <v>-1.5889103</v>
      </c>
      <c r="V148" s="71">
        <f t="shared" si="133"/>
        <v>-0.2674984</v>
      </c>
      <c r="W148" s="71">
        <f t="shared" si="133"/>
        <v>-0.2888777</v>
      </c>
      <c r="X148" s="71">
        <f t="shared" si="133"/>
        <v>-0.2634216</v>
      </c>
      <c r="Y148" s="71">
        <f t="shared" si="133"/>
        <v>-0.4911081</v>
      </c>
      <c r="Z148" s="71">
        <f t="shared" si="133"/>
        <v>-0.9217236</v>
      </c>
      <c r="AA148" s="71">
        <f t="shared" si="133"/>
        <v>-1.95745291987287</v>
      </c>
      <c r="AB148" s="71">
        <f t="shared" si="133"/>
        <v>-0.835130499745733</v>
      </c>
      <c r="AC148" s="71">
        <f t="shared" si="133"/>
        <v>-1.31322945177963</v>
      </c>
      <c r="AD148" s="71">
        <f t="shared" si="133"/>
        <v>-0.372505299788111</v>
      </c>
      <c r="AE148" s="71">
        <f t="shared" si="133"/>
        <v>-0.372499799788111</v>
      </c>
      <c r="AF148" s="71">
        <f t="shared" si="133"/>
        <v>-0.372499799788111</v>
      </c>
      <c r="AG148" s="71">
        <f t="shared" si="133"/>
        <v>-0.372499799788111</v>
      </c>
      <c r="AH148" s="156">
        <f t="shared" si="123"/>
        <v>-13.3653469705507</v>
      </c>
      <c r="AI148" s="28"/>
      <c r="AJ148" s="290"/>
      <c r="AK148" s="24"/>
    </row>
    <row r="149" s="1" customFormat="1" ht="30" hidden="1" customHeight="1" outlineLevel="2" spans="1:37">
      <c r="A149" s="58"/>
      <c r="B149" s="64" t="s">
        <v>15</v>
      </c>
      <c r="C149" s="71">
        <f t="shared" ref="C149:AG149" si="134">C145-C144</f>
        <v>0.0889897</v>
      </c>
      <c r="D149" s="71">
        <f t="shared" si="134"/>
        <v>0.1088297</v>
      </c>
      <c r="E149" s="71">
        <f t="shared" si="134"/>
        <v>0.0953897</v>
      </c>
      <c r="F149" s="71">
        <f t="shared" si="134"/>
        <v>0.0918697</v>
      </c>
      <c r="G149" s="71">
        <f t="shared" si="134"/>
        <v>0.0854697</v>
      </c>
      <c r="H149" s="71">
        <f t="shared" si="134"/>
        <v>0.0749097</v>
      </c>
      <c r="I149" s="71">
        <f t="shared" si="134"/>
        <v>0.0742664</v>
      </c>
      <c r="J149" s="71">
        <f t="shared" si="134"/>
        <v>0.0982796</v>
      </c>
      <c r="K149" s="71">
        <f t="shared" si="134"/>
        <v>0.083873</v>
      </c>
      <c r="L149" s="71">
        <f t="shared" si="134"/>
        <v>0.0870796</v>
      </c>
      <c r="M149" s="71">
        <f t="shared" si="134"/>
        <v>0.0752495</v>
      </c>
      <c r="N149" s="71">
        <f t="shared" si="134"/>
        <v>0.0915794</v>
      </c>
      <c r="O149" s="71">
        <f t="shared" si="134"/>
        <v>0.1021559</v>
      </c>
      <c r="P149" s="71">
        <f t="shared" si="134"/>
        <v>0.1015489</v>
      </c>
      <c r="Q149" s="71">
        <f t="shared" si="134"/>
        <v>0.1721393</v>
      </c>
      <c r="R149" s="71">
        <f t="shared" si="134"/>
        <v>0.1470757</v>
      </c>
      <c r="S149" s="71">
        <f t="shared" si="134"/>
        <v>-0.0114046</v>
      </c>
      <c r="T149" s="71">
        <f t="shared" si="134"/>
        <v>-0.5286946</v>
      </c>
      <c r="U149" s="71">
        <f t="shared" si="134"/>
        <v>-0.6368343</v>
      </c>
      <c r="V149" s="71">
        <f t="shared" si="134"/>
        <v>0.3502156</v>
      </c>
      <c r="W149" s="71">
        <f t="shared" si="134"/>
        <v>0.2064323</v>
      </c>
      <c r="X149" s="71">
        <f t="shared" si="134"/>
        <v>0.2592544</v>
      </c>
      <c r="Y149" s="71">
        <f t="shared" si="134"/>
        <v>0.0757749</v>
      </c>
      <c r="Z149" s="71">
        <f t="shared" si="134"/>
        <v>0.1463984</v>
      </c>
      <c r="AA149" s="71">
        <f t="shared" si="134"/>
        <v>3.09938846</v>
      </c>
      <c r="AB149" s="71">
        <f t="shared" si="134"/>
        <v>-10.07656479</v>
      </c>
      <c r="AC149" s="71">
        <f t="shared" si="134"/>
        <v>-25.10528536</v>
      </c>
      <c r="AD149" s="71">
        <f t="shared" si="134"/>
        <v>-24.74616795</v>
      </c>
      <c r="AE149" s="71">
        <f t="shared" si="134"/>
        <v>-22.4886221</v>
      </c>
      <c r="AF149" s="71">
        <f t="shared" si="134"/>
        <v>-22.46842034335</v>
      </c>
      <c r="AG149" s="71">
        <f t="shared" si="134"/>
        <v>-21.2462337484</v>
      </c>
      <c r="AH149" s="156">
        <f t="shared" si="123"/>
        <v>-121.59205823175</v>
      </c>
      <c r="AI149" s="28"/>
      <c r="AJ149" s="290"/>
      <c r="AK149" s="24"/>
    </row>
    <row r="150" s="1" customFormat="1" ht="30" hidden="1" customHeight="1" outlineLevel="2" spans="1:37">
      <c r="A150" s="58" t="s">
        <v>49</v>
      </c>
      <c r="B150" s="61"/>
      <c r="C150" s="71">
        <f t="shared" ref="C150:AG150" si="135">C282</f>
        <v>0</v>
      </c>
      <c r="D150" s="71">
        <f t="shared" si="135"/>
        <v>0</v>
      </c>
      <c r="E150" s="71">
        <f t="shared" si="135"/>
        <v>0</v>
      </c>
      <c r="F150" s="71">
        <f t="shared" si="135"/>
        <v>0</v>
      </c>
      <c r="G150" s="71">
        <f t="shared" si="135"/>
        <v>0</v>
      </c>
      <c r="H150" s="71">
        <f t="shared" si="135"/>
        <v>0</v>
      </c>
      <c r="I150" s="71">
        <f t="shared" si="135"/>
        <v>0</v>
      </c>
      <c r="J150" s="71">
        <f t="shared" si="135"/>
        <v>0</v>
      </c>
      <c r="K150" s="71">
        <f t="shared" si="135"/>
        <v>0</v>
      </c>
      <c r="L150" s="71">
        <f t="shared" si="135"/>
        <v>0</v>
      </c>
      <c r="M150" s="71">
        <f t="shared" si="135"/>
        <v>0</v>
      </c>
      <c r="N150" s="71">
        <f t="shared" si="135"/>
        <v>0</v>
      </c>
      <c r="O150" s="71">
        <f t="shared" si="135"/>
        <v>0</v>
      </c>
      <c r="P150" s="71">
        <f t="shared" si="135"/>
        <v>0</v>
      </c>
      <c r="Q150" s="71">
        <f t="shared" si="135"/>
        <v>0</v>
      </c>
      <c r="R150" s="71">
        <f t="shared" si="135"/>
        <v>0</v>
      </c>
      <c r="S150" s="71">
        <f t="shared" si="135"/>
        <v>0</v>
      </c>
      <c r="T150" s="71">
        <f t="shared" si="135"/>
        <v>0</v>
      </c>
      <c r="U150" s="71">
        <f t="shared" si="135"/>
        <v>0</v>
      </c>
      <c r="V150" s="71">
        <f t="shared" si="135"/>
        <v>0</v>
      </c>
      <c r="W150" s="71">
        <f t="shared" si="135"/>
        <v>0</v>
      </c>
      <c r="X150" s="71">
        <f t="shared" si="135"/>
        <v>0</v>
      </c>
      <c r="Y150" s="71">
        <f t="shared" si="135"/>
        <v>0</v>
      </c>
      <c r="Z150" s="71">
        <f t="shared" si="135"/>
        <v>0</v>
      </c>
      <c r="AA150" s="71">
        <f t="shared" si="135"/>
        <v>0</v>
      </c>
      <c r="AB150" s="71">
        <f t="shared" si="135"/>
        <v>0</v>
      </c>
      <c r="AC150" s="71">
        <f t="shared" si="135"/>
        <v>0</v>
      </c>
      <c r="AD150" s="71">
        <f t="shared" si="135"/>
        <v>0</v>
      </c>
      <c r="AE150" s="71">
        <f t="shared" si="135"/>
        <v>0</v>
      </c>
      <c r="AF150" s="71">
        <f t="shared" si="135"/>
        <v>0</v>
      </c>
      <c r="AG150" s="71">
        <f t="shared" si="135"/>
        <v>0</v>
      </c>
      <c r="AH150" s="156">
        <f t="shared" si="123"/>
        <v>0</v>
      </c>
      <c r="AI150" s="28"/>
      <c r="AJ150" s="290"/>
      <c r="AK150" s="24"/>
    </row>
    <row r="151" s="1" customFormat="1" ht="30" hidden="1" customHeight="1" outlineLevel="2" spans="1:37">
      <c r="A151" s="58"/>
      <c r="B151" s="61"/>
      <c r="C151" s="71">
        <f t="shared" ref="C151:AG151" si="136">C283</f>
        <v>0</v>
      </c>
      <c r="D151" s="71">
        <f t="shared" si="136"/>
        <v>0</v>
      </c>
      <c r="E151" s="71">
        <f t="shared" si="136"/>
        <v>0</v>
      </c>
      <c r="F151" s="71">
        <f t="shared" si="136"/>
        <v>0</v>
      </c>
      <c r="G151" s="71">
        <f t="shared" si="136"/>
        <v>0</v>
      </c>
      <c r="H151" s="71">
        <f t="shared" si="136"/>
        <v>0</v>
      </c>
      <c r="I151" s="71">
        <f t="shared" si="136"/>
        <v>0</v>
      </c>
      <c r="J151" s="71">
        <f t="shared" si="136"/>
        <v>0</v>
      </c>
      <c r="K151" s="71">
        <f t="shared" si="136"/>
        <v>0</v>
      </c>
      <c r="L151" s="71">
        <f t="shared" si="136"/>
        <v>0</v>
      </c>
      <c r="M151" s="71">
        <f t="shared" si="136"/>
        <v>0</v>
      </c>
      <c r="N151" s="71">
        <f t="shared" si="136"/>
        <v>0</v>
      </c>
      <c r="O151" s="71">
        <f t="shared" si="136"/>
        <v>0</v>
      </c>
      <c r="P151" s="71">
        <f t="shared" si="136"/>
        <v>0</v>
      </c>
      <c r="Q151" s="71">
        <f t="shared" si="136"/>
        <v>0</v>
      </c>
      <c r="R151" s="71">
        <f t="shared" si="136"/>
        <v>0</v>
      </c>
      <c r="S151" s="71">
        <f t="shared" si="136"/>
        <v>0</v>
      </c>
      <c r="T151" s="71">
        <f t="shared" si="136"/>
        <v>0</v>
      </c>
      <c r="U151" s="71">
        <f t="shared" si="136"/>
        <v>0</v>
      </c>
      <c r="V151" s="71">
        <f t="shared" si="136"/>
        <v>0</v>
      </c>
      <c r="W151" s="71">
        <f t="shared" si="136"/>
        <v>0</v>
      </c>
      <c r="X151" s="71">
        <f t="shared" si="136"/>
        <v>0</v>
      </c>
      <c r="Y151" s="71">
        <f t="shared" si="136"/>
        <v>0</v>
      </c>
      <c r="Z151" s="71">
        <f t="shared" si="136"/>
        <v>0</v>
      </c>
      <c r="AA151" s="71">
        <f t="shared" si="136"/>
        <v>0</v>
      </c>
      <c r="AB151" s="71">
        <f t="shared" si="136"/>
        <v>0</v>
      </c>
      <c r="AC151" s="71">
        <f t="shared" si="136"/>
        <v>0</v>
      </c>
      <c r="AD151" s="71">
        <f t="shared" si="136"/>
        <v>0</v>
      </c>
      <c r="AE151" s="71">
        <f t="shared" si="136"/>
        <v>0</v>
      </c>
      <c r="AF151" s="71">
        <f t="shared" si="136"/>
        <v>0</v>
      </c>
      <c r="AG151" s="71">
        <f t="shared" si="136"/>
        <v>0</v>
      </c>
      <c r="AH151" s="156">
        <f t="shared" si="123"/>
        <v>0</v>
      </c>
      <c r="AI151" s="28"/>
      <c r="AJ151" s="290"/>
      <c r="AK151" s="24"/>
    </row>
    <row r="152" s="1" customFormat="1" ht="30" hidden="1" customHeight="1" outlineLevel="2" spans="1:37">
      <c r="A152" s="58"/>
      <c r="B152" s="63" t="s">
        <v>275</v>
      </c>
      <c r="C152" s="71">
        <f t="shared" ref="C152:AG152" si="137">C284</f>
        <v>0</v>
      </c>
      <c r="D152" s="71">
        <f t="shared" si="137"/>
        <v>0</v>
      </c>
      <c r="E152" s="71">
        <f t="shared" si="137"/>
        <v>0</v>
      </c>
      <c r="F152" s="71">
        <f t="shared" si="137"/>
        <v>0</v>
      </c>
      <c r="G152" s="71">
        <f t="shared" si="137"/>
        <v>0</v>
      </c>
      <c r="H152" s="71">
        <f t="shared" si="137"/>
        <v>0</v>
      </c>
      <c r="I152" s="71">
        <f t="shared" si="137"/>
        <v>0</v>
      </c>
      <c r="J152" s="71">
        <f t="shared" si="137"/>
        <v>0</v>
      </c>
      <c r="K152" s="71">
        <f t="shared" si="137"/>
        <v>0</v>
      </c>
      <c r="L152" s="71">
        <f t="shared" si="137"/>
        <v>0</v>
      </c>
      <c r="M152" s="71">
        <f t="shared" si="137"/>
        <v>0</v>
      </c>
      <c r="N152" s="71">
        <f t="shared" si="137"/>
        <v>0</v>
      </c>
      <c r="O152" s="71">
        <f t="shared" si="137"/>
        <v>0</v>
      </c>
      <c r="P152" s="71">
        <f t="shared" si="137"/>
        <v>0</v>
      </c>
      <c r="Q152" s="71">
        <f t="shared" si="137"/>
        <v>0</v>
      </c>
      <c r="R152" s="71">
        <f t="shared" si="137"/>
        <v>0</v>
      </c>
      <c r="S152" s="71">
        <f t="shared" si="137"/>
        <v>0</v>
      </c>
      <c r="T152" s="71">
        <f t="shared" si="137"/>
        <v>0</v>
      </c>
      <c r="U152" s="71">
        <f t="shared" si="137"/>
        <v>0</v>
      </c>
      <c r="V152" s="71">
        <f t="shared" si="137"/>
        <v>0</v>
      </c>
      <c r="W152" s="71">
        <f t="shared" si="137"/>
        <v>0</v>
      </c>
      <c r="X152" s="71">
        <f t="shared" si="137"/>
        <v>0</v>
      </c>
      <c r="Y152" s="71">
        <f t="shared" si="137"/>
        <v>0</v>
      </c>
      <c r="Z152" s="71">
        <f t="shared" si="137"/>
        <v>0</v>
      </c>
      <c r="AA152" s="71">
        <f t="shared" si="137"/>
        <v>0</v>
      </c>
      <c r="AB152" s="71">
        <f t="shared" si="137"/>
        <v>0</v>
      </c>
      <c r="AC152" s="71">
        <f t="shared" si="137"/>
        <v>0</v>
      </c>
      <c r="AD152" s="71">
        <f t="shared" si="137"/>
        <v>0</v>
      </c>
      <c r="AE152" s="71">
        <f t="shared" si="137"/>
        <v>0</v>
      </c>
      <c r="AF152" s="71">
        <f t="shared" si="137"/>
        <v>0</v>
      </c>
      <c r="AG152" s="71">
        <f t="shared" si="137"/>
        <v>0</v>
      </c>
      <c r="AH152" s="156">
        <f t="shared" si="123"/>
        <v>0</v>
      </c>
      <c r="AI152" s="28"/>
      <c r="AJ152" s="290"/>
      <c r="AK152" s="24"/>
    </row>
    <row r="153" s="1" customFormat="1" ht="30" hidden="1" customHeight="1" outlineLevel="2" spans="1:37">
      <c r="A153" s="58"/>
      <c r="B153" s="63" t="s">
        <v>14</v>
      </c>
      <c r="C153" s="71">
        <f t="shared" ref="C153:AG153" si="138">C285</f>
        <v>0</v>
      </c>
      <c r="D153" s="71">
        <f t="shared" si="138"/>
        <v>0</v>
      </c>
      <c r="E153" s="71">
        <f t="shared" si="138"/>
        <v>0</v>
      </c>
      <c r="F153" s="71">
        <f t="shared" si="138"/>
        <v>0</v>
      </c>
      <c r="G153" s="71">
        <f t="shared" si="138"/>
        <v>0</v>
      </c>
      <c r="H153" s="71">
        <f t="shared" si="138"/>
        <v>0</v>
      </c>
      <c r="I153" s="71">
        <f t="shared" si="138"/>
        <v>0</v>
      </c>
      <c r="J153" s="71">
        <f t="shared" si="138"/>
        <v>0</v>
      </c>
      <c r="K153" s="71">
        <f t="shared" si="138"/>
        <v>0</v>
      </c>
      <c r="L153" s="71">
        <f t="shared" si="138"/>
        <v>0</v>
      </c>
      <c r="M153" s="71">
        <f t="shared" si="138"/>
        <v>0</v>
      </c>
      <c r="N153" s="71">
        <f t="shared" si="138"/>
        <v>0</v>
      </c>
      <c r="O153" s="71">
        <f t="shared" si="138"/>
        <v>0</v>
      </c>
      <c r="P153" s="71">
        <f t="shared" si="138"/>
        <v>0</v>
      </c>
      <c r="Q153" s="71">
        <f t="shared" si="138"/>
        <v>0</v>
      </c>
      <c r="R153" s="71">
        <f t="shared" si="138"/>
        <v>0</v>
      </c>
      <c r="S153" s="71">
        <f t="shared" si="138"/>
        <v>0</v>
      </c>
      <c r="T153" s="71">
        <f t="shared" si="138"/>
        <v>0</v>
      </c>
      <c r="U153" s="71">
        <f t="shared" si="138"/>
        <v>0</v>
      </c>
      <c r="V153" s="71">
        <f t="shared" si="138"/>
        <v>0</v>
      </c>
      <c r="W153" s="71">
        <f t="shared" si="138"/>
        <v>0</v>
      </c>
      <c r="X153" s="71">
        <f t="shared" si="138"/>
        <v>0</v>
      </c>
      <c r="Y153" s="71">
        <f t="shared" si="138"/>
        <v>0</v>
      </c>
      <c r="Z153" s="71">
        <f t="shared" si="138"/>
        <v>0</v>
      </c>
      <c r="AA153" s="71">
        <f t="shared" si="138"/>
        <v>0</v>
      </c>
      <c r="AB153" s="71">
        <f t="shared" si="138"/>
        <v>0</v>
      </c>
      <c r="AC153" s="71">
        <f t="shared" si="138"/>
        <v>0</v>
      </c>
      <c r="AD153" s="71">
        <f t="shared" si="138"/>
        <v>0</v>
      </c>
      <c r="AE153" s="71">
        <f t="shared" si="138"/>
        <v>0</v>
      </c>
      <c r="AF153" s="71">
        <f t="shared" si="138"/>
        <v>0</v>
      </c>
      <c r="AG153" s="71">
        <f t="shared" si="138"/>
        <v>0</v>
      </c>
      <c r="AH153" s="156">
        <f t="shared" si="123"/>
        <v>0</v>
      </c>
      <c r="AI153" s="28"/>
      <c r="AJ153" s="290"/>
      <c r="AK153" s="24"/>
    </row>
    <row r="154" s="1" customFormat="1" ht="30" hidden="1" customHeight="1" outlineLevel="2" spans="1:37">
      <c r="A154" s="58"/>
      <c r="B154" s="64" t="s">
        <v>15</v>
      </c>
      <c r="C154" s="71">
        <f t="shared" ref="C154:AG154" si="139">C286</f>
        <v>0</v>
      </c>
      <c r="D154" s="71">
        <f t="shared" si="139"/>
        <v>0</v>
      </c>
      <c r="E154" s="71">
        <f t="shared" si="139"/>
        <v>0</v>
      </c>
      <c r="F154" s="71">
        <f t="shared" si="139"/>
        <v>0</v>
      </c>
      <c r="G154" s="71">
        <f t="shared" si="139"/>
        <v>0</v>
      </c>
      <c r="H154" s="71">
        <f t="shared" si="139"/>
        <v>0</v>
      </c>
      <c r="I154" s="71">
        <f t="shared" si="139"/>
        <v>0</v>
      </c>
      <c r="J154" s="71">
        <f t="shared" si="139"/>
        <v>0</v>
      </c>
      <c r="K154" s="71">
        <f t="shared" si="139"/>
        <v>0</v>
      </c>
      <c r="L154" s="71">
        <f t="shared" si="139"/>
        <v>0</v>
      </c>
      <c r="M154" s="71">
        <f t="shared" si="139"/>
        <v>0</v>
      </c>
      <c r="N154" s="71">
        <f t="shared" si="139"/>
        <v>0</v>
      </c>
      <c r="O154" s="71">
        <f t="shared" si="139"/>
        <v>0</v>
      </c>
      <c r="P154" s="71">
        <f t="shared" si="139"/>
        <v>0</v>
      </c>
      <c r="Q154" s="71">
        <f t="shared" si="139"/>
        <v>0</v>
      </c>
      <c r="R154" s="71">
        <f t="shared" si="139"/>
        <v>0</v>
      </c>
      <c r="S154" s="71">
        <f t="shared" si="139"/>
        <v>0</v>
      </c>
      <c r="T154" s="71">
        <f t="shared" si="139"/>
        <v>0</v>
      </c>
      <c r="U154" s="71">
        <f t="shared" si="139"/>
        <v>0</v>
      </c>
      <c r="V154" s="71">
        <f t="shared" si="139"/>
        <v>0</v>
      </c>
      <c r="W154" s="71">
        <f t="shared" si="139"/>
        <v>0</v>
      </c>
      <c r="X154" s="71">
        <f t="shared" si="139"/>
        <v>0</v>
      </c>
      <c r="Y154" s="71">
        <f t="shared" si="139"/>
        <v>0</v>
      </c>
      <c r="Z154" s="71">
        <f t="shared" si="139"/>
        <v>0</v>
      </c>
      <c r="AA154" s="71">
        <f t="shared" si="139"/>
        <v>0</v>
      </c>
      <c r="AB154" s="71">
        <f t="shared" si="139"/>
        <v>0</v>
      </c>
      <c r="AC154" s="71">
        <f t="shared" si="139"/>
        <v>0</v>
      </c>
      <c r="AD154" s="71">
        <f t="shared" si="139"/>
        <v>0</v>
      </c>
      <c r="AE154" s="71">
        <f t="shared" si="139"/>
        <v>0</v>
      </c>
      <c r="AF154" s="71">
        <f t="shared" si="139"/>
        <v>0</v>
      </c>
      <c r="AG154" s="71">
        <f t="shared" si="139"/>
        <v>0</v>
      </c>
      <c r="AH154" s="156">
        <f t="shared" si="123"/>
        <v>0</v>
      </c>
      <c r="AI154" s="28"/>
      <c r="AJ154" s="290"/>
      <c r="AK154" s="24"/>
    </row>
    <row r="155" s="1" customFormat="1" ht="30" hidden="1" customHeight="1" outlineLevel="2" spans="1:37">
      <c r="A155" s="58" t="s">
        <v>50</v>
      </c>
      <c r="B155" s="61"/>
      <c r="C155" s="71">
        <f t="shared" ref="C155:AG155" si="140">C287+C409+C450</f>
        <v>0</v>
      </c>
      <c r="D155" s="71">
        <f t="shared" si="140"/>
        <v>0</v>
      </c>
      <c r="E155" s="71">
        <f t="shared" si="140"/>
        <v>0</v>
      </c>
      <c r="F155" s="71">
        <f t="shared" si="140"/>
        <v>0</v>
      </c>
      <c r="G155" s="71">
        <f t="shared" si="140"/>
        <v>0</v>
      </c>
      <c r="H155" s="71">
        <f t="shared" si="140"/>
        <v>0</v>
      </c>
      <c r="I155" s="71">
        <f t="shared" si="140"/>
        <v>0</v>
      </c>
      <c r="J155" s="71">
        <f t="shared" si="140"/>
        <v>0</v>
      </c>
      <c r="K155" s="71">
        <f t="shared" si="140"/>
        <v>0</v>
      </c>
      <c r="L155" s="71">
        <f t="shared" si="140"/>
        <v>0</v>
      </c>
      <c r="M155" s="71">
        <f t="shared" si="140"/>
        <v>0</v>
      </c>
      <c r="N155" s="71">
        <f t="shared" si="140"/>
        <v>0</v>
      </c>
      <c r="O155" s="71">
        <f t="shared" si="140"/>
        <v>0</v>
      </c>
      <c r="P155" s="71">
        <f t="shared" si="140"/>
        <v>0</v>
      </c>
      <c r="Q155" s="71">
        <f t="shared" si="140"/>
        <v>0</v>
      </c>
      <c r="R155" s="71">
        <f t="shared" si="140"/>
        <v>0</v>
      </c>
      <c r="S155" s="71">
        <f t="shared" si="140"/>
        <v>0</v>
      </c>
      <c r="T155" s="71">
        <f t="shared" si="140"/>
        <v>0</v>
      </c>
      <c r="U155" s="71">
        <f t="shared" si="140"/>
        <v>0</v>
      </c>
      <c r="V155" s="71">
        <f t="shared" si="140"/>
        <v>0</v>
      </c>
      <c r="W155" s="71">
        <f t="shared" si="140"/>
        <v>0</v>
      </c>
      <c r="X155" s="71">
        <f t="shared" si="140"/>
        <v>0</v>
      </c>
      <c r="Y155" s="71">
        <f t="shared" si="140"/>
        <v>0</v>
      </c>
      <c r="Z155" s="71">
        <f t="shared" si="140"/>
        <v>0</v>
      </c>
      <c r="AA155" s="71">
        <f t="shared" si="140"/>
        <v>0</v>
      </c>
      <c r="AB155" s="71">
        <f t="shared" si="140"/>
        <v>10.495</v>
      </c>
      <c r="AC155" s="71">
        <f t="shared" si="140"/>
        <v>38.215</v>
      </c>
      <c r="AD155" s="71">
        <f t="shared" si="140"/>
        <v>37.965</v>
      </c>
      <c r="AE155" s="71">
        <f t="shared" si="140"/>
        <v>34.18</v>
      </c>
      <c r="AF155" s="71">
        <f t="shared" si="140"/>
        <v>33.615</v>
      </c>
      <c r="AG155" s="71">
        <f t="shared" si="140"/>
        <v>31.395</v>
      </c>
      <c r="AH155" s="156">
        <f t="shared" si="123"/>
        <v>185.865</v>
      </c>
      <c r="AI155" s="28"/>
      <c r="AJ155" s="290"/>
      <c r="AK155" s="24"/>
    </row>
    <row r="156" s="1" customFormat="1" ht="30" hidden="1" customHeight="1" outlineLevel="2" spans="1:37">
      <c r="A156" s="58"/>
      <c r="B156" s="61"/>
      <c r="C156" s="71">
        <f t="shared" ref="C156:AG156" si="141">(C283+C46*50)/10000</f>
        <v>0</v>
      </c>
      <c r="D156" s="71">
        <f t="shared" si="141"/>
        <v>0</v>
      </c>
      <c r="E156" s="71">
        <f t="shared" si="141"/>
        <v>0</v>
      </c>
      <c r="F156" s="71">
        <f t="shared" si="141"/>
        <v>0</v>
      </c>
      <c r="G156" s="71">
        <f t="shared" si="141"/>
        <v>0</v>
      </c>
      <c r="H156" s="71">
        <f t="shared" si="141"/>
        <v>0</v>
      </c>
      <c r="I156" s="71">
        <f t="shared" si="141"/>
        <v>0</v>
      </c>
      <c r="J156" s="71">
        <f t="shared" si="141"/>
        <v>0</v>
      </c>
      <c r="K156" s="71">
        <f t="shared" si="141"/>
        <v>0</v>
      </c>
      <c r="L156" s="71">
        <f t="shared" si="141"/>
        <v>0</v>
      </c>
      <c r="M156" s="71">
        <f t="shared" si="141"/>
        <v>0</v>
      </c>
      <c r="N156" s="71">
        <f t="shared" si="141"/>
        <v>0</v>
      </c>
      <c r="O156" s="71">
        <f t="shared" si="141"/>
        <v>0</v>
      </c>
      <c r="P156" s="71">
        <f t="shared" si="141"/>
        <v>0</v>
      </c>
      <c r="Q156" s="71">
        <f t="shared" si="141"/>
        <v>0</v>
      </c>
      <c r="R156" s="71">
        <f t="shared" si="141"/>
        <v>0</v>
      </c>
      <c r="S156" s="71">
        <f t="shared" si="141"/>
        <v>0</v>
      </c>
      <c r="T156" s="71">
        <f t="shared" si="141"/>
        <v>0</v>
      </c>
      <c r="U156" s="71">
        <f t="shared" si="141"/>
        <v>0</v>
      </c>
      <c r="V156" s="71">
        <f t="shared" si="141"/>
        <v>0</v>
      </c>
      <c r="W156" s="71">
        <f t="shared" si="141"/>
        <v>0</v>
      </c>
      <c r="X156" s="71">
        <f t="shared" si="141"/>
        <v>0</v>
      </c>
      <c r="Y156" s="71">
        <f t="shared" si="141"/>
        <v>0</v>
      </c>
      <c r="Z156" s="71">
        <f t="shared" si="141"/>
        <v>0</v>
      </c>
      <c r="AA156" s="71">
        <f t="shared" si="141"/>
        <v>11.2</v>
      </c>
      <c r="AB156" s="71">
        <f t="shared" si="141"/>
        <v>32.045</v>
      </c>
      <c r="AC156" s="71">
        <f t="shared" si="141"/>
        <v>32.805</v>
      </c>
      <c r="AD156" s="71">
        <f t="shared" si="141"/>
        <v>0</v>
      </c>
      <c r="AE156" s="71">
        <f t="shared" si="141"/>
        <v>0</v>
      </c>
      <c r="AF156" s="71">
        <f t="shared" si="141"/>
        <v>0</v>
      </c>
      <c r="AG156" s="71">
        <f t="shared" si="141"/>
        <v>0</v>
      </c>
      <c r="AH156" s="156">
        <f t="shared" si="123"/>
        <v>76.05</v>
      </c>
      <c r="AI156" s="28"/>
      <c r="AJ156" s="290"/>
      <c r="AK156" s="24"/>
    </row>
    <row r="157" s="1" customFormat="1" ht="30" hidden="1" customHeight="1" outlineLevel="2" spans="1:37">
      <c r="A157" s="58"/>
      <c r="B157" s="63" t="s">
        <v>275</v>
      </c>
      <c r="C157" s="71">
        <f t="shared" ref="C157:AG157" si="142">C289</f>
        <v>0</v>
      </c>
      <c r="D157" s="71">
        <f t="shared" si="142"/>
        <v>0</v>
      </c>
      <c r="E157" s="71">
        <f t="shared" si="142"/>
        <v>0</v>
      </c>
      <c r="F157" s="71">
        <f t="shared" si="142"/>
        <v>0</v>
      </c>
      <c r="G157" s="71">
        <f t="shared" si="142"/>
        <v>0</v>
      </c>
      <c r="H157" s="71">
        <f t="shared" si="142"/>
        <v>0</v>
      </c>
      <c r="I157" s="71">
        <f t="shared" si="142"/>
        <v>0</v>
      </c>
      <c r="J157" s="71">
        <f t="shared" si="142"/>
        <v>0</v>
      </c>
      <c r="K157" s="71">
        <f t="shared" si="142"/>
        <v>0</v>
      </c>
      <c r="L157" s="71">
        <f t="shared" si="142"/>
        <v>0</v>
      </c>
      <c r="M157" s="71">
        <f t="shared" si="142"/>
        <v>0</v>
      </c>
      <c r="N157" s="71">
        <f t="shared" si="142"/>
        <v>0</v>
      </c>
      <c r="O157" s="71">
        <f t="shared" si="142"/>
        <v>0</v>
      </c>
      <c r="P157" s="71">
        <f t="shared" si="142"/>
        <v>0</v>
      </c>
      <c r="Q157" s="71">
        <f t="shared" si="142"/>
        <v>0</v>
      </c>
      <c r="R157" s="71">
        <f t="shared" si="142"/>
        <v>0</v>
      </c>
      <c r="S157" s="71">
        <f t="shared" si="142"/>
        <v>0</v>
      </c>
      <c r="T157" s="71">
        <f t="shared" si="142"/>
        <v>0</v>
      </c>
      <c r="U157" s="71">
        <f t="shared" si="142"/>
        <v>0</v>
      </c>
      <c r="V157" s="71">
        <f t="shared" si="142"/>
        <v>0</v>
      </c>
      <c r="W157" s="71">
        <f t="shared" si="142"/>
        <v>0</v>
      </c>
      <c r="X157" s="71">
        <f t="shared" si="142"/>
        <v>0</v>
      </c>
      <c r="Y157" s="71">
        <f t="shared" si="142"/>
        <v>0</v>
      </c>
      <c r="Z157" s="71">
        <f t="shared" si="142"/>
        <v>0</v>
      </c>
      <c r="AA157" s="71">
        <f t="shared" si="142"/>
        <v>0</v>
      </c>
      <c r="AB157" s="71">
        <f t="shared" si="142"/>
        <v>0</v>
      </c>
      <c r="AC157" s="71">
        <f t="shared" si="142"/>
        <v>0</v>
      </c>
      <c r="AD157" s="71">
        <f t="shared" si="142"/>
        <v>0</v>
      </c>
      <c r="AE157" s="71">
        <f t="shared" si="142"/>
        <v>0</v>
      </c>
      <c r="AF157" s="71">
        <f t="shared" si="142"/>
        <v>0</v>
      </c>
      <c r="AG157" s="71">
        <f t="shared" si="142"/>
        <v>0</v>
      </c>
      <c r="AH157" s="156">
        <f t="shared" si="123"/>
        <v>0</v>
      </c>
      <c r="AI157" s="28"/>
      <c r="AJ157" s="290"/>
      <c r="AK157" s="24"/>
    </row>
    <row r="158" s="1" customFormat="1" ht="30" hidden="1" customHeight="1" outlineLevel="2" spans="1:37">
      <c r="A158" s="58"/>
      <c r="B158" s="63" t="s">
        <v>14</v>
      </c>
      <c r="C158" s="71">
        <f t="shared" ref="C158:AG158" si="143">C156-C157</f>
        <v>0</v>
      </c>
      <c r="D158" s="71">
        <f t="shared" si="143"/>
        <v>0</v>
      </c>
      <c r="E158" s="71">
        <f t="shared" si="143"/>
        <v>0</v>
      </c>
      <c r="F158" s="71">
        <f t="shared" si="143"/>
        <v>0</v>
      </c>
      <c r="G158" s="71">
        <f t="shared" si="143"/>
        <v>0</v>
      </c>
      <c r="H158" s="71">
        <f t="shared" si="143"/>
        <v>0</v>
      </c>
      <c r="I158" s="71">
        <f t="shared" si="143"/>
        <v>0</v>
      </c>
      <c r="J158" s="71">
        <f t="shared" si="143"/>
        <v>0</v>
      </c>
      <c r="K158" s="71">
        <f t="shared" si="143"/>
        <v>0</v>
      </c>
      <c r="L158" s="71">
        <f t="shared" si="143"/>
        <v>0</v>
      </c>
      <c r="M158" s="71">
        <f t="shared" si="143"/>
        <v>0</v>
      </c>
      <c r="N158" s="71">
        <f t="shared" si="143"/>
        <v>0</v>
      </c>
      <c r="O158" s="71">
        <f t="shared" si="143"/>
        <v>0</v>
      </c>
      <c r="P158" s="71">
        <f t="shared" si="143"/>
        <v>0</v>
      </c>
      <c r="Q158" s="71">
        <f t="shared" si="143"/>
        <v>0</v>
      </c>
      <c r="R158" s="71">
        <f t="shared" si="143"/>
        <v>0</v>
      </c>
      <c r="S158" s="71">
        <f t="shared" si="143"/>
        <v>0</v>
      </c>
      <c r="T158" s="71">
        <f t="shared" si="143"/>
        <v>0</v>
      </c>
      <c r="U158" s="71">
        <f t="shared" si="143"/>
        <v>0</v>
      </c>
      <c r="V158" s="71">
        <f t="shared" si="143"/>
        <v>0</v>
      </c>
      <c r="W158" s="71">
        <f t="shared" si="143"/>
        <v>0</v>
      </c>
      <c r="X158" s="71">
        <f t="shared" si="143"/>
        <v>0</v>
      </c>
      <c r="Y158" s="71">
        <f t="shared" si="143"/>
        <v>0</v>
      </c>
      <c r="Z158" s="71">
        <f t="shared" si="143"/>
        <v>0</v>
      </c>
      <c r="AA158" s="71">
        <f t="shared" si="143"/>
        <v>11.2</v>
      </c>
      <c r="AB158" s="71">
        <f t="shared" si="143"/>
        <v>32.045</v>
      </c>
      <c r="AC158" s="71">
        <f t="shared" si="143"/>
        <v>32.805</v>
      </c>
      <c r="AD158" s="71">
        <f t="shared" si="143"/>
        <v>0</v>
      </c>
      <c r="AE158" s="71">
        <f t="shared" si="143"/>
        <v>0</v>
      </c>
      <c r="AF158" s="71">
        <f t="shared" si="143"/>
        <v>0</v>
      </c>
      <c r="AG158" s="71">
        <f t="shared" si="143"/>
        <v>0</v>
      </c>
      <c r="AH158" s="156">
        <f t="shared" si="123"/>
        <v>76.05</v>
      </c>
      <c r="AI158" s="28"/>
      <c r="AJ158" s="290"/>
      <c r="AK158" s="24"/>
    </row>
    <row r="159" s="1" customFormat="1" ht="30" hidden="1" customHeight="1" outlineLevel="2" spans="1:37">
      <c r="A159" s="58"/>
      <c r="B159" s="64" t="s">
        <v>15</v>
      </c>
      <c r="C159" s="71">
        <f t="shared" ref="C159:AG159" si="144">C156-C155</f>
        <v>0</v>
      </c>
      <c r="D159" s="71">
        <f t="shared" si="144"/>
        <v>0</v>
      </c>
      <c r="E159" s="71">
        <f t="shared" si="144"/>
        <v>0</v>
      </c>
      <c r="F159" s="71">
        <f t="shared" si="144"/>
        <v>0</v>
      </c>
      <c r="G159" s="71">
        <f t="shared" si="144"/>
        <v>0</v>
      </c>
      <c r="H159" s="71">
        <f t="shared" si="144"/>
        <v>0</v>
      </c>
      <c r="I159" s="71">
        <f t="shared" si="144"/>
        <v>0</v>
      </c>
      <c r="J159" s="71">
        <f t="shared" si="144"/>
        <v>0</v>
      </c>
      <c r="K159" s="71">
        <f t="shared" si="144"/>
        <v>0</v>
      </c>
      <c r="L159" s="71">
        <f t="shared" si="144"/>
        <v>0</v>
      </c>
      <c r="M159" s="71">
        <f t="shared" si="144"/>
        <v>0</v>
      </c>
      <c r="N159" s="71">
        <f t="shared" si="144"/>
        <v>0</v>
      </c>
      <c r="O159" s="71">
        <f t="shared" si="144"/>
        <v>0</v>
      </c>
      <c r="P159" s="71">
        <f t="shared" si="144"/>
        <v>0</v>
      </c>
      <c r="Q159" s="71">
        <f t="shared" si="144"/>
        <v>0</v>
      </c>
      <c r="R159" s="71">
        <f t="shared" si="144"/>
        <v>0</v>
      </c>
      <c r="S159" s="71">
        <f t="shared" si="144"/>
        <v>0</v>
      </c>
      <c r="T159" s="71">
        <f t="shared" si="144"/>
        <v>0</v>
      </c>
      <c r="U159" s="71">
        <f t="shared" si="144"/>
        <v>0</v>
      </c>
      <c r="V159" s="71">
        <f t="shared" si="144"/>
        <v>0</v>
      </c>
      <c r="W159" s="71">
        <f t="shared" si="144"/>
        <v>0</v>
      </c>
      <c r="X159" s="71">
        <f t="shared" si="144"/>
        <v>0</v>
      </c>
      <c r="Y159" s="71">
        <f t="shared" si="144"/>
        <v>0</v>
      </c>
      <c r="Z159" s="71">
        <f t="shared" si="144"/>
        <v>0</v>
      </c>
      <c r="AA159" s="71">
        <f t="shared" si="144"/>
        <v>11.2</v>
      </c>
      <c r="AB159" s="71">
        <f t="shared" si="144"/>
        <v>21.55</v>
      </c>
      <c r="AC159" s="71">
        <f t="shared" si="144"/>
        <v>-5.41</v>
      </c>
      <c r="AD159" s="71">
        <f t="shared" si="144"/>
        <v>-37.965</v>
      </c>
      <c r="AE159" s="71">
        <f t="shared" si="144"/>
        <v>-34.18</v>
      </c>
      <c r="AF159" s="71">
        <f t="shared" si="144"/>
        <v>-33.615</v>
      </c>
      <c r="AG159" s="71">
        <f t="shared" si="144"/>
        <v>-31.395</v>
      </c>
      <c r="AH159" s="156">
        <f t="shared" si="123"/>
        <v>-109.815</v>
      </c>
      <c r="AI159" s="28"/>
      <c r="AJ159" s="290"/>
      <c r="AK159" s="24"/>
    </row>
    <row r="160" s="1" customFormat="1" ht="30" hidden="1" customHeight="1" outlineLevel="2" spans="1:37">
      <c r="A160" s="58" t="s">
        <v>277</v>
      </c>
      <c r="B160" s="61"/>
      <c r="C160" s="71">
        <f t="shared" ref="C160:AG160" si="145">C292+C412+C453</f>
        <v>0</v>
      </c>
      <c r="D160" s="71">
        <f t="shared" si="145"/>
        <v>0</v>
      </c>
      <c r="E160" s="71">
        <f t="shared" si="145"/>
        <v>0</v>
      </c>
      <c r="F160" s="71">
        <f t="shared" si="145"/>
        <v>0</v>
      </c>
      <c r="G160" s="71">
        <f t="shared" si="145"/>
        <v>0</v>
      </c>
      <c r="H160" s="71">
        <f t="shared" si="145"/>
        <v>0</v>
      </c>
      <c r="I160" s="71">
        <f t="shared" si="145"/>
        <v>0</v>
      </c>
      <c r="J160" s="71">
        <f t="shared" si="145"/>
        <v>0</v>
      </c>
      <c r="K160" s="71">
        <f t="shared" si="145"/>
        <v>0</v>
      </c>
      <c r="L160" s="71">
        <f t="shared" si="145"/>
        <v>0</v>
      </c>
      <c r="M160" s="71">
        <f t="shared" si="145"/>
        <v>0</v>
      </c>
      <c r="N160" s="71">
        <f t="shared" si="145"/>
        <v>0</v>
      </c>
      <c r="O160" s="71">
        <f t="shared" si="145"/>
        <v>0</v>
      </c>
      <c r="P160" s="71">
        <f t="shared" si="145"/>
        <v>0</v>
      </c>
      <c r="Q160" s="71">
        <f t="shared" si="145"/>
        <v>0</v>
      </c>
      <c r="R160" s="71">
        <f t="shared" si="145"/>
        <v>0</v>
      </c>
      <c r="S160" s="71">
        <f t="shared" si="145"/>
        <v>0</v>
      </c>
      <c r="T160" s="71">
        <f t="shared" si="145"/>
        <v>0</v>
      </c>
      <c r="U160" s="71">
        <f t="shared" si="145"/>
        <v>0</v>
      </c>
      <c r="V160" s="71">
        <f t="shared" si="145"/>
        <v>0</v>
      </c>
      <c r="W160" s="71">
        <f t="shared" si="145"/>
        <v>0</v>
      </c>
      <c r="X160" s="71">
        <f t="shared" si="145"/>
        <v>0</v>
      </c>
      <c r="Y160" s="71">
        <f t="shared" si="145"/>
        <v>0</v>
      </c>
      <c r="Z160" s="71">
        <f t="shared" si="145"/>
        <v>0</v>
      </c>
      <c r="AA160" s="71">
        <f t="shared" si="145"/>
        <v>0</v>
      </c>
      <c r="AB160" s="71">
        <f t="shared" si="145"/>
        <v>1.94999999791889e-6</v>
      </c>
      <c r="AC160" s="71">
        <f t="shared" si="145"/>
        <v>12.9592382</v>
      </c>
      <c r="AD160" s="71">
        <f t="shared" si="145"/>
        <v>13.21883205</v>
      </c>
      <c r="AE160" s="71">
        <f t="shared" si="145"/>
        <v>11.6913779</v>
      </c>
      <c r="AF160" s="71">
        <f t="shared" si="145"/>
        <v>11.14657965665</v>
      </c>
      <c r="AG160" s="71">
        <f t="shared" si="145"/>
        <v>10.1487662516</v>
      </c>
      <c r="AH160" s="156">
        <f t="shared" si="123"/>
        <v>59.16479600825</v>
      </c>
      <c r="AI160" s="28"/>
      <c r="AJ160" s="290"/>
      <c r="AK160" s="24"/>
    </row>
    <row r="161" s="1" customFormat="1" ht="30" hidden="1" customHeight="1" outlineLevel="2" spans="1:171">
      <c r="A161" s="58"/>
      <c r="B161" s="61"/>
      <c r="C161" s="71">
        <f t="shared" ref="C161:AG161" si="146">C156-C145</f>
        <v>-0.0889897</v>
      </c>
      <c r="D161" s="71">
        <f t="shared" si="146"/>
        <v>-0.1088297</v>
      </c>
      <c r="E161" s="71">
        <f t="shared" si="146"/>
        <v>-0.0953897</v>
      </c>
      <c r="F161" s="71">
        <f t="shared" si="146"/>
        <v>-0.0918697</v>
      </c>
      <c r="G161" s="71">
        <f t="shared" si="146"/>
        <v>-0.0854697</v>
      </c>
      <c r="H161" s="71">
        <f t="shared" si="146"/>
        <v>-0.0749097</v>
      </c>
      <c r="I161" s="71">
        <f t="shared" si="146"/>
        <v>-0.0742664</v>
      </c>
      <c r="J161" s="71">
        <f t="shared" si="146"/>
        <v>-0.0982796</v>
      </c>
      <c r="K161" s="71">
        <f t="shared" si="146"/>
        <v>-0.083873</v>
      </c>
      <c r="L161" s="71">
        <f t="shared" si="146"/>
        <v>-0.0870796</v>
      </c>
      <c r="M161" s="71">
        <f t="shared" si="146"/>
        <v>-0.0752495</v>
      </c>
      <c r="N161" s="71">
        <f t="shared" si="146"/>
        <v>-0.0915794</v>
      </c>
      <c r="O161" s="71">
        <f t="shared" si="146"/>
        <v>-0.1021559</v>
      </c>
      <c r="P161" s="71">
        <f t="shared" si="146"/>
        <v>-0.1015489</v>
      </c>
      <c r="Q161" s="71">
        <f t="shared" si="146"/>
        <v>-0.1721393</v>
      </c>
      <c r="R161" s="71">
        <f t="shared" si="146"/>
        <v>-0.1470757</v>
      </c>
      <c r="S161" s="71">
        <f t="shared" si="146"/>
        <v>0.0114046</v>
      </c>
      <c r="T161" s="71">
        <f t="shared" si="146"/>
        <v>0.5286946</v>
      </c>
      <c r="U161" s="71">
        <f t="shared" si="146"/>
        <v>0.6368343</v>
      </c>
      <c r="V161" s="71">
        <f t="shared" si="146"/>
        <v>-0.3502156</v>
      </c>
      <c r="W161" s="71">
        <f t="shared" si="146"/>
        <v>-0.2064323</v>
      </c>
      <c r="X161" s="71">
        <f t="shared" si="146"/>
        <v>-0.2592544</v>
      </c>
      <c r="Y161" s="71">
        <f t="shared" si="146"/>
        <v>-0.0757749</v>
      </c>
      <c r="Z161" s="71">
        <f t="shared" si="146"/>
        <v>-0.1463984</v>
      </c>
      <c r="AA161" s="71">
        <f t="shared" si="146"/>
        <v>8.10061154</v>
      </c>
      <c r="AB161" s="71">
        <f t="shared" si="146"/>
        <v>31.62656674</v>
      </c>
      <c r="AC161" s="71">
        <f t="shared" si="146"/>
        <v>32.65452356</v>
      </c>
      <c r="AD161" s="71">
        <f t="shared" si="146"/>
        <v>0</v>
      </c>
      <c r="AE161" s="71">
        <f t="shared" si="146"/>
        <v>0</v>
      </c>
      <c r="AF161" s="71">
        <f t="shared" si="146"/>
        <v>0</v>
      </c>
      <c r="AG161" s="71">
        <f t="shared" si="146"/>
        <v>0</v>
      </c>
      <c r="AH161" s="156">
        <f t="shared" si="123"/>
        <v>70.94185424</v>
      </c>
      <c r="AI161" s="28"/>
      <c r="AJ161" s="290"/>
      <c r="AK161" s="24"/>
    </row>
    <row r="162" s="1" customFormat="1" ht="30" hidden="1" customHeight="1" outlineLevel="2" spans="1:171">
      <c r="A162" s="58"/>
      <c r="B162" s="63" t="s">
        <v>275</v>
      </c>
      <c r="C162" s="71">
        <f t="shared" ref="C162:AH162" si="147">C157-C147</f>
        <v>-0.086458</v>
      </c>
      <c r="D162" s="71">
        <f t="shared" si="147"/>
        <v>-0.10574</v>
      </c>
      <c r="E162" s="71">
        <f t="shared" si="147"/>
        <v>-0.092678</v>
      </c>
      <c r="F162" s="71">
        <f t="shared" si="147"/>
        <v>-0.089257</v>
      </c>
      <c r="G162" s="71">
        <f t="shared" si="147"/>
        <v>-0.083037</v>
      </c>
      <c r="H162" s="71">
        <f t="shared" si="147"/>
        <v>-0.072774</v>
      </c>
      <c r="I162" s="71">
        <f t="shared" si="147"/>
        <v>-0.072152</v>
      </c>
      <c r="J162" s="71">
        <f t="shared" si="147"/>
        <v>-0.095477</v>
      </c>
      <c r="K162" s="71">
        <f t="shared" si="147"/>
        <v>-0.081482</v>
      </c>
      <c r="L162" s="71">
        <f t="shared" si="147"/>
        <v>-0.084592</v>
      </c>
      <c r="M162" s="71">
        <f t="shared" si="147"/>
        <v>-0.073085</v>
      </c>
      <c r="N162" s="71">
        <f t="shared" si="147"/>
        <v>-0.088946</v>
      </c>
      <c r="O162" s="71">
        <f t="shared" si="147"/>
        <v>-0.099209</v>
      </c>
      <c r="P162" s="71">
        <f t="shared" si="147"/>
        <v>-0.098587</v>
      </c>
      <c r="Q162" s="71">
        <f t="shared" si="147"/>
        <v>-0.170036</v>
      </c>
      <c r="R162" s="71">
        <f t="shared" si="147"/>
        <v>-0.779899</v>
      </c>
      <c r="S162" s="71">
        <f t="shared" si="147"/>
        <v>-1.159648</v>
      </c>
      <c r="T162" s="71">
        <f t="shared" si="147"/>
        <v>-1.653539</v>
      </c>
      <c r="U162" s="71">
        <f t="shared" si="147"/>
        <v>-0.952076</v>
      </c>
      <c r="V162" s="71">
        <f t="shared" si="147"/>
        <v>-0.617714</v>
      </c>
      <c r="W162" s="71">
        <f t="shared" si="147"/>
        <v>-0.49531</v>
      </c>
      <c r="X162" s="71">
        <f t="shared" si="147"/>
        <v>-0.522676</v>
      </c>
      <c r="Y162" s="71">
        <f t="shared" si="147"/>
        <v>-0.566883</v>
      </c>
      <c r="Z162" s="71">
        <f t="shared" si="147"/>
        <v>-1.068122</v>
      </c>
      <c r="AA162" s="71">
        <f t="shared" si="147"/>
        <v>-5.05684137987287</v>
      </c>
      <c r="AB162" s="71">
        <f t="shared" si="147"/>
        <v>-1.25356375974573</v>
      </c>
      <c r="AC162" s="71">
        <f t="shared" si="147"/>
        <v>-1.46370589177963</v>
      </c>
      <c r="AD162" s="71">
        <f t="shared" si="147"/>
        <v>-0.372505299788111</v>
      </c>
      <c r="AE162" s="71">
        <f t="shared" si="147"/>
        <v>-0.372499799788111</v>
      </c>
      <c r="AF162" s="71">
        <f t="shared" si="147"/>
        <v>-0.372499799788111</v>
      </c>
      <c r="AG162" s="71">
        <f t="shared" si="147"/>
        <v>-0.372499799788111</v>
      </c>
      <c r="AH162" s="156">
        <f t="shared" si="147"/>
        <v>-18.4734927305507</v>
      </c>
      <c r="AI162" s="28"/>
      <c r="AJ162" s="290"/>
      <c r="AK162" s="24"/>
    </row>
    <row r="163" s="1" customFormat="1" ht="30" hidden="1" customHeight="1" outlineLevel="2" spans="1:171">
      <c r="A163" s="58"/>
      <c r="B163" s="63" t="s">
        <v>14</v>
      </c>
      <c r="C163" s="71">
        <f t="shared" ref="C163:AG163" si="148">C161-C162</f>
        <v>-0.00253170000000001</v>
      </c>
      <c r="D163" s="71">
        <f t="shared" si="148"/>
        <v>-0.00308970000000001</v>
      </c>
      <c r="E163" s="71">
        <f t="shared" si="148"/>
        <v>-0.00271170000000001</v>
      </c>
      <c r="F163" s="71">
        <f t="shared" si="148"/>
        <v>-0.00261270000000002</v>
      </c>
      <c r="G163" s="71">
        <f t="shared" si="148"/>
        <v>-0.00243270000000001</v>
      </c>
      <c r="H163" s="71">
        <f t="shared" si="148"/>
        <v>-0.0021357</v>
      </c>
      <c r="I163" s="71">
        <f t="shared" si="148"/>
        <v>-0.00211440000000002</v>
      </c>
      <c r="J163" s="71">
        <f t="shared" si="148"/>
        <v>-0.00280260000000002</v>
      </c>
      <c r="K163" s="71">
        <f t="shared" si="148"/>
        <v>-0.00239100000000002</v>
      </c>
      <c r="L163" s="71">
        <f t="shared" si="148"/>
        <v>-0.00248760000000001</v>
      </c>
      <c r="M163" s="71">
        <f t="shared" si="148"/>
        <v>-0.0021645</v>
      </c>
      <c r="N163" s="71">
        <f t="shared" si="148"/>
        <v>-0.00263340000000001</v>
      </c>
      <c r="O163" s="71">
        <f t="shared" si="148"/>
        <v>-0.00294690000000002</v>
      </c>
      <c r="P163" s="71">
        <f t="shared" si="148"/>
        <v>-0.00296190000000002</v>
      </c>
      <c r="Q163" s="71">
        <f t="shared" si="148"/>
        <v>-0.00210329999999997</v>
      </c>
      <c r="R163" s="71">
        <f t="shared" si="148"/>
        <v>0.6328233</v>
      </c>
      <c r="S163" s="71">
        <f t="shared" si="148"/>
        <v>1.1710526</v>
      </c>
      <c r="T163" s="71">
        <f t="shared" si="148"/>
        <v>2.1822336</v>
      </c>
      <c r="U163" s="71">
        <f t="shared" si="148"/>
        <v>1.5889103</v>
      </c>
      <c r="V163" s="71">
        <f t="shared" si="148"/>
        <v>0.2674984</v>
      </c>
      <c r="W163" s="71">
        <f t="shared" si="148"/>
        <v>0.2888777</v>
      </c>
      <c r="X163" s="71">
        <f t="shared" si="148"/>
        <v>0.2634216</v>
      </c>
      <c r="Y163" s="71">
        <f t="shared" si="148"/>
        <v>0.4911081</v>
      </c>
      <c r="Z163" s="71">
        <f t="shared" si="148"/>
        <v>0.9217236</v>
      </c>
      <c r="AA163" s="71">
        <f t="shared" si="148"/>
        <v>13.1574529198729</v>
      </c>
      <c r="AB163" s="71">
        <f t="shared" si="148"/>
        <v>32.8801304997457</v>
      </c>
      <c r="AC163" s="71">
        <f t="shared" si="148"/>
        <v>34.1182294517796</v>
      </c>
      <c r="AD163" s="71">
        <f t="shared" si="148"/>
        <v>0.372505299788111</v>
      </c>
      <c r="AE163" s="71">
        <f t="shared" si="148"/>
        <v>0.372499799788111</v>
      </c>
      <c r="AF163" s="71">
        <f t="shared" si="148"/>
        <v>0.372499799788111</v>
      </c>
      <c r="AG163" s="71">
        <f t="shared" si="148"/>
        <v>0.372499799788111</v>
      </c>
      <c r="AH163" s="156">
        <f t="shared" ref="AH163:AH169" si="149">SUM(C163:AG163)</f>
        <v>89.4153469705507</v>
      </c>
      <c r="AI163" s="28"/>
      <c r="AJ163" s="290"/>
      <c r="AK163" s="24"/>
    </row>
    <row r="164" s="1" customFormat="1" ht="30" hidden="1" customHeight="1" outlineLevel="2" spans="1:171">
      <c r="A164" s="58"/>
      <c r="B164" s="64" t="s">
        <v>15</v>
      </c>
      <c r="C164" s="71">
        <f t="shared" ref="C164:AG164" si="150">C161-C160</f>
        <v>-0.0889897</v>
      </c>
      <c r="D164" s="71">
        <f t="shared" si="150"/>
        <v>-0.1088297</v>
      </c>
      <c r="E164" s="71">
        <f t="shared" si="150"/>
        <v>-0.0953897</v>
      </c>
      <c r="F164" s="71">
        <f t="shared" si="150"/>
        <v>-0.0918697</v>
      </c>
      <c r="G164" s="71">
        <f t="shared" si="150"/>
        <v>-0.0854697</v>
      </c>
      <c r="H164" s="71">
        <f t="shared" si="150"/>
        <v>-0.0749097</v>
      </c>
      <c r="I164" s="71">
        <f t="shared" si="150"/>
        <v>-0.0742664</v>
      </c>
      <c r="J164" s="71">
        <f t="shared" si="150"/>
        <v>-0.0982796</v>
      </c>
      <c r="K164" s="71">
        <f t="shared" si="150"/>
        <v>-0.083873</v>
      </c>
      <c r="L164" s="71">
        <f t="shared" si="150"/>
        <v>-0.0870796</v>
      </c>
      <c r="M164" s="71">
        <f t="shared" si="150"/>
        <v>-0.0752495</v>
      </c>
      <c r="N164" s="71">
        <f t="shared" si="150"/>
        <v>-0.0915794</v>
      </c>
      <c r="O164" s="71">
        <f t="shared" si="150"/>
        <v>-0.1021559</v>
      </c>
      <c r="P164" s="71">
        <f t="shared" si="150"/>
        <v>-0.1015489</v>
      </c>
      <c r="Q164" s="71">
        <f t="shared" si="150"/>
        <v>-0.1721393</v>
      </c>
      <c r="R164" s="71">
        <f t="shared" si="150"/>
        <v>-0.1470757</v>
      </c>
      <c r="S164" s="71">
        <f t="shared" si="150"/>
        <v>0.0114046</v>
      </c>
      <c r="T164" s="71">
        <f t="shared" si="150"/>
        <v>0.5286946</v>
      </c>
      <c r="U164" s="71">
        <f t="shared" si="150"/>
        <v>0.6368343</v>
      </c>
      <c r="V164" s="71">
        <f t="shared" si="150"/>
        <v>-0.3502156</v>
      </c>
      <c r="W164" s="71">
        <f t="shared" si="150"/>
        <v>-0.2064323</v>
      </c>
      <c r="X164" s="71">
        <f t="shared" si="150"/>
        <v>-0.2592544</v>
      </c>
      <c r="Y164" s="71">
        <f t="shared" si="150"/>
        <v>-0.0757749</v>
      </c>
      <c r="Z164" s="71">
        <f t="shared" si="150"/>
        <v>-0.1463984</v>
      </c>
      <c r="AA164" s="71">
        <f t="shared" si="150"/>
        <v>8.10061154</v>
      </c>
      <c r="AB164" s="71">
        <f t="shared" si="150"/>
        <v>31.62656479</v>
      </c>
      <c r="AC164" s="71">
        <f t="shared" si="150"/>
        <v>19.69528536</v>
      </c>
      <c r="AD164" s="71">
        <f t="shared" si="150"/>
        <v>-13.21883205</v>
      </c>
      <c r="AE164" s="71">
        <f t="shared" si="150"/>
        <v>-11.6913779</v>
      </c>
      <c r="AF164" s="71">
        <f t="shared" si="150"/>
        <v>-11.14657965665</v>
      </c>
      <c r="AG164" s="71">
        <f t="shared" si="150"/>
        <v>-10.1487662516</v>
      </c>
      <c r="AH164" s="156">
        <f t="shared" si="149"/>
        <v>11.77705823175</v>
      </c>
      <c r="AI164" s="28"/>
      <c r="AJ164" s="290"/>
      <c r="AK164" s="24"/>
    </row>
    <row r="165" s="1" customFormat="1" ht="30" hidden="1" customHeight="1" outlineLevel="2" spans="1:171">
      <c r="A165" s="100" t="s">
        <v>52</v>
      </c>
      <c r="B165" s="61"/>
      <c r="C165" s="101" t="e">
        <f t="shared" ref="C165:AH165" si="151">(C45*1000+C17*36000)/((C60+C65)*7000*4.1868)</f>
        <v>#DIV/0!</v>
      </c>
      <c r="D165" s="101" t="e">
        <f t="shared" si="151"/>
        <v>#DIV/0!</v>
      </c>
      <c r="E165" s="101" t="e">
        <f t="shared" si="151"/>
        <v>#DIV/0!</v>
      </c>
      <c r="F165" s="101" t="e">
        <f t="shared" si="151"/>
        <v>#DIV/0!</v>
      </c>
      <c r="G165" s="101" t="e">
        <f t="shared" si="151"/>
        <v>#DIV/0!</v>
      </c>
      <c r="H165" s="101" t="e">
        <f t="shared" si="151"/>
        <v>#DIV/0!</v>
      </c>
      <c r="I165" s="101" t="e">
        <f t="shared" si="151"/>
        <v>#DIV/0!</v>
      </c>
      <c r="J165" s="101" t="e">
        <f t="shared" si="151"/>
        <v>#DIV/0!</v>
      </c>
      <c r="K165" s="101" t="e">
        <f t="shared" si="151"/>
        <v>#DIV/0!</v>
      </c>
      <c r="L165" s="101" t="e">
        <f t="shared" si="151"/>
        <v>#DIV/0!</v>
      </c>
      <c r="M165" s="101" t="e">
        <f t="shared" si="151"/>
        <v>#DIV/0!</v>
      </c>
      <c r="N165" s="101" t="e">
        <f t="shared" si="151"/>
        <v>#DIV/0!</v>
      </c>
      <c r="O165" s="101" t="e">
        <f t="shared" si="151"/>
        <v>#DIV/0!</v>
      </c>
      <c r="P165" s="101" t="e">
        <f t="shared" si="151"/>
        <v>#DIV/0!</v>
      </c>
      <c r="Q165" s="101" t="e">
        <f t="shared" si="151"/>
        <v>#DIV/0!</v>
      </c>
      <c r="R165" s="101" t="e">
        <f t="shared" si="151"/>
        <v>#DIV/0!</v>
      </c>
      <c r="S165" s="101" t="e">
        <f t="shared" si="151"/>
        <v>#DIV/0!</v>
      </c>
      <c r="T165" s="101" t="e">
        <f t="shared" si="151"/>
        <v>#DIV/0!</v>
      </c>
      <c r="U165" s="101" t="e">
        <f t="shared" si="151"/>
        <v>#DIV/0!</v>
      </c>
      <c r="V165" s="101" t="e">
        <f t="shared" si="151"/>
        <v>#DIV/0!</v>
      </c>
      <c r="W165" s="101" t="e">
        <f t="shared" si="151"/>
        <v>#DIV/0!</v>
      </c>
      <c r="X165" s="101" t="e">
        <f t="shared" si="151"/>
        <v>#DIV/0!</v>
      </c>
      <c r="Y165" s="101" t="e">
        <f t="shared" si="151"/>
        <v>#DIV/0!</v>
      </c>
      <c r="Z165" s="101" t="e">
        <f t="shared" si="151"/>
        <v>#DIV/0!</v>
      </c>
      <c r="AA165" s="101" t="e">
        <f t="shared" si="151"/>
        <v>#DIV/0!</v>
      </c>
      <c r="AB165" s="101">
        <f t="shared" si="151"/>
        <v>0</v>
      </c>
      <c r="AC165" s="101">
        <f t="shared" si="151"/>
        <v>0</v>
      </c>
      <c r="AD165" s="101">
        <f t="shared" si="151"/>
        <v>0</v>
      </c>
      <c r="AE165" s="101">
        <f t="shared" si="151"/>
        <v>0</v>
      </c>
      <c r="AF165" s="101">
        <f t="shared" si="151"/>
        <v>0</v>
      </c>
      <c r="AG165" s="101">
        <f t="shared" si="151"/>
        <v>0</v>
      </c>
      <c r="AH165" s="372">
        <f t="shared" si="151"/>
        <v>0</v>
      </c>
      <c r="AI165" s="28"/>
      <c r="AJ165" s="290"/>
      <c r="AK165" s="24"/>
    </row>
    <row r="166" s="1" customFormat="1" ht="30" hidden="1" customHeight="1" outlineLevel="2" spans="1:171">
      <c r="A166" s="102"/>
      <c r="B166" s="61"/>
      <c r="C166" s="103" t="e">
        <f t="shared" ref="C166:AH166" si="152">(C46*1000+C18*36000)/((C61+C66)*7000*4.1868)</f>
        <v>#DIV/0!</v>
      </c>
      <c r="D166" s="103" t="e">
        <f t="shared" si="152"/>
        <v>#DIV/0!</v>
      </c>
      <c r="E166" s="103" t="e">
        <f t="shared" si="152"/>
        <v>#DIV/0!</v>
      </c>
      <c r="F166" s="103" t="e">
        <f t="shared" si="152"/>
        <v>#DIV/0!</v>
      </c>
      <c r="G166" s="103" t="e">
        <f t="shared" si="152"/>
        <v>#DIV/0!</v>
      </c>
      <c r="H166" s="103" t="e">
        <f t="shared" si="152"/>
        <v>#DIV/0!</v>
      </c>
      <c r="I166" s="103" t="e">
        <f t="shared" si="152"/>
        <v>#DIV/0!</v>
      </c>
      <c r="J166" s="103" t="e">
        <f t="shared" si="152"/>
        <v>#DIV/0!</v>
      </c>
      <c r="K166" s="103" t="e">
        <f t="shared" si="152"/>
        <v>#DIV/0!</v>
      </c>
      <c r="L166" s="103" t="e">
        <f t="shared" si="152"/>
        <v>#DIV/0!</v>
      </c>
      <c r="M166" s="103" t="e">
        <f t="shared" si="152"/>
        <v>#DIV/0!</v>
      </c>
      <c r="N166" s="103" t="e">
        <f t="shared" si="152"/>
        <v>#DIV/0!</v>
      </c>
      <c r="O166" s="103" t="e">
        <f t="shared" si="152"/>
        <v>#DIV/0!</v>
      </c>
      <c r="P166" s="103" t="e">
        <f t="shared" si="152"/>
        <v>#DIV/0!</v>
      </c>
      <c r="Q166" s="103" t="e">
        <f t="shared" si="152"/>
        <v>#DIV/0!</v>
      </c>
      <c r="R166" s="103" t="e">
        <f t="shared" si="152"/>
        <v>#DIV/0!</v>
      </c>
      <c r="S166" s="103" t="e">
        <f t="shared" si="152"/>
        <v>#DIV/0!</v>
      </c>
      <c r="T166" s="103" t="e">
        <f t="shared" si="152"/>
        <v>#DIV/0!</v>
      </c>
      <c r="U166" s="103" t="e">
        <f t="shared" si="152"/>
        <v>#DIV/0!</v>
      </c>
      <c r="V166" s="103" t="e">
        <f t="shared" si="152"/>
        <v>#DIV/0!</v>
      </c>
      <c r="W166" s="103" t="e">
        <f t="shared" si="152"/>
        <v>#DIV/0!</v>
      </c>
      <c r="X166" s="103" t="e">
        <f t="shared" si="152"/>
        <v>#DIV/0!</v>
      </c>
      <c r="Y166" s="103" t="e">
        <f t="shared" si="152"/>
        <v>#DIV/0!</v>
      </c>
      <c r="Z166" s="103" t="e">
        <f t="shared" si="152"/>
        <v>#DIV/0!</v>
      </c>
      <c r="AA166" s="103">
        <f t="shared" si="152"/>
        <v>0.917338514699645</v>
      </c>
      <c r="AB166" s="103">
        <f t="shared" si="152"/>
        <v>0.920075205997205</v>
      </c>
      <c r="AC166" s="103">
        <f t="shared" si="152"/>
        <v>0.921404282798684</v>
      </c>
      <c r="AD166" s="103" t="e">
        <f t="shared" si="152"/>
        <v>#DIV/0!</v>
      </c>
      <c r="AE166" s="103" t="e">
        <f t="shared" si="152"/>
        <v>#DIV/0!</v>
      </c>
      <c r="AF166" s="103" t="e">
        <f t="shared" si="152"/>
        <v>#DIV/0!</v>
      </c>
      <c r="AG166" s="103" t="e">
        <f t="shared" si="152"/>
        <v>#DIV/0!</v>
      </c>
      <c r="AH166" s="373">
        <f t="shared" si="152"/>
        <v>0.920243482526806</v>
      </c>
      <c r="AI166" s="28"/>
      <c r="AJ166" s="290"/>
      <c r="AK166" s="24"/>
    </row>
    <row r="167" s="1" customFormat="1" ht="30" hidden="1" customHeight="1" outlineLevel="2" spans="1:171">
      <c r="A167" s="100"/>
      <c r="B167" s="6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5"/>
      <c r="AH167" s="374">
        <f t="shared" si="149"/>
        <v>0</v>
      </c>
      <c r="AI167" s="28"/>
      <c r="AJ167" s="290"/>
      <c r="AK167" s="24"/>
    </row>
    <row r="168" s="1" customFormat="1" ht="30" hidden="1" customHeight="1" outlineLevel="2" spans="1:171">
      <c r="A168" s="106"/>
      <c r="B168" s="64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51">
        <f t="shared" si="149"/>
        <v>0</v>
      </c>
      <c r="AI168" s="28"/>
      <c r="AJ168" s="290"/>
      <c r="AK168" s="24"/>
    </row>
    <row r="169" s="3" customFormat="1" ht="30" customHeight="1" collapsed="1" spans="1:171">
      <c r="A169" s="108" t="s">
        <v>53</v>
      </c>
      <c r="B169" s="109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375">
        <f t="shared" si="149"/>
        <v>0</v>
      </c>
      <c r="AI169" s="28"/>
      <c r="AJ169" s="290"/>
      <c r="AK169" s="24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</row>
    <row r="170" s="7" customFormat="1" ht="30" customHeight="1" spans="1:171">
      <c r="A170" s="111" t="s">
        <v>10</v>
      </c>
      <c r="B170" s="49">
        <v>2025</v>
      </c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316"/>
      <c r="AI170" s="113"/>
      <c r="AJ170" s="290"/>
      <c r="AK170" s="24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</row>
    <row r="171" s="7" customFormat="1" ht="30" customHeight="1" spans="1:171">
      <c r="A171" s="111"/>
      <c r="B171" s="114">
        <v>2026</v>
      </c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376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377">
        <f t="shared" ref="AH171:AH177" si="153">SUM(C171:AG171)</f>
        <v>0</v>
      </c>
      <c r="AI171" s="116"/>
      <c r="AJ171" s="290"/>
      <c r="AK171" s="24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</row>
    <row r="172" s="7" customFormat="1" ht="30" customHeight="1" spans="1:171">
      <c r="A172" s="111"/>
      <c r="B172" s="117" t="s">
        <v>275</v>
      </c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378"/>
      <c r="AC172" s="118"/>
      <c r="AD172" s="118"/>
      <c r="AE172" s="118"/>
      <c r="AF172" s="118"/>
      <c r="AG172" s="118"/>
      <c r="AH172" s="379"/>
      <c r="AI172" s="116"/>
      <c r="AJ172" s="290"/>
      <c r="AK172" s="24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</row>
    <row r="173" s="7" customFormat="1" ht="30" customHeight="1" spans="1:171">
      <c r="A173" s="119" t="s">
        <v>63</v>
      </c>
      <c r="B173" s="49">
        <v>2025</v>
      </c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6"/>
      <c r="AJ173" s="290"/>
      <c r="AK173" s="24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</row>
    <row r="174" s="8" customFormat="1" ht="30" customHeight="1" spans="1:171">
      <c r="A174" s="120"/>
      <c r="B174" s="114">
        <v>2026</v>
      </c>
      <c r="C174" s="380">
        <f>'2026底表'!C174</f>
        <v>0</v>
      </c>
      <c r="D174" s="380">
        <f>'2026底表'!D174</f>
        <v>0</v>
      </c>
      <c r="E174" s="380">
        <f>'2026底表'!E174</f>
        <v>0</v>
      </c>
      <c r="F174" s="380">
        <f>'2026底表'!F174</f>
        <v>0</v>
      </c>
      <c r="G174" s="380">
        <f>'2026底表'!G174</f>
        <v>0</v>
      </c>
      <c r="H174" s="380">
        <f>'2026底表'!H174</f>
        <v>0</v>
      </c>
      <c r="I174" s="380">
        <f>'2026底表'!I174</f>
        <v>0</v>
      </c>
      <c r="J174" s="380">
        <f>'2026底表'!J174</f>
        <v>0</v>
      </c>
      <c r="K174" s="380">
        <f>'2026底表'!K174</f>
        <v>0</v>
      </c>
      <c r="L174" s="380">
        <f>'2026底表'!L174</f>
        <v>0</v>
      </c>
      <c r="M174" s="380">
        <f>'2026底表'!M174</f>
        <v>0</v>
      </c>
      <c r="N174" s="380">
        <f>'2026底表'!N174</f>
        <v>0</v>
      </c>
      <c r="O174" s="380">
        <f>'2026底表'!O174</f>
        <v>0</v>
      </c>
      <c r="P174" s="380">
        <f>'2026底表'!P174</f>
        <v>0</v>
      </c>
      <c r="Q174" s="380">
        <f>'2026底表'!Q174</f>
        <v>0</v>
      </c>
      <c r="R174" s="380">
        <f>'2026底表'!R174</f>
        <v>0</v>
      </c>
      <c r="S174" s="380">
        <f>'2026底表'!S174</f>
        <v>0</v>
      </c>
      <c r="T174" s="380">
        <f>'2026底表'!T174</f>
        <v>0</v>
      </c>
      <c r="U174" s="380">
        <f>'2026底表'!U174</f>
        <v>0</v>
      </c>
      <c r="V174" s="380">
        <f>'2026底表'!V174</f>
        <v>0</v>
      </c>
      <c r="W174" s="380">
        <f>'2026底表'!W174</f>
        <v>0</v>
      </c>
      <c r="X174" s="380">
        <f>'2026底表'!X174</f>
        <v>0</v>
      </c>
      <c r="Y174" s="380">
        <f>'2026底表'!Y174</f>
        <v>0</v>
      </c>
      <c r="Z174" s="380">
        <f>'2026底表'!Z174</f>
        <v>0</v>
      </c>
      <c r="AA174" s="380">
        <f>'2026底表'!AA174</f>
        <v>0</v>
      </c>
      <c r="AB174" s="380">
        <f>'2026底表'!AB174</f>
        <v>0</v>
      </c>
      <c r="AC174" s="380">
        <f>'2026底表'!AC174</f>
        <v>0</v>
      </c>
      <c r="AD174" s="380">
        <f>'2026底表'!AD174</f>
        <v>0</v>
      </c>
      <c r="AE174" s="380">
        <f>'2026底表'!AE174</f>
        <v>0</v>
      </c>
      <c r="AF174" s="380">
        <f>'2026底表'!AF174</f>
        <v>0</v>
      </c>
      <c r="AG174" s="380">
        <f>'2026底表'!AG174</f>
        <v>0</v>
      </c>
      <c r="AH174" s="380">
        <f t="shared" si="153"/>
        <v>0</v>
      </c>
      <c r="AI174" s="116"/>
      <c r="AJ174" s="290">
        <f>AC174-AI174</f>
        <v>0</v>
      </c>
      <c r="AK174" s="40"/>
      <c r="AL174" s="1"/>
      <c r="AM174" s="1"/>
      <c r="AN174" s="1"/>
      <c r="AO174" s="1"/>
      <c r="AP174" s="1"/>
      <c r="AQ174" s="1"/>
      <c r="AR174" s="1"/>
      <c r="AS174" s="1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</row>
    <row r="175" s="7" customFormat="1" ht="30" customHeight="1" spans="1:171">
      <c r="A175" s="119"/>
      <c r="B175" s="117" t="s">
        <v>275</v>
      </c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  <c r="AB175" s="123"/>
      <c r="AC175" s="123"/>
      <c r="AD175" s="123"/>
      <c r="AE175" s="123"/>
      <c r="AF175" s="123"/>
      <c r="AG175" s="123"/>
      <c r="AH175" s="381"/>
      <c r="AI175" s="116"/>
      <c r="AJ175" s="290"/>
      <c r="AK175" s="24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</row>
    <row r="176" s="7" customFormat="1" ht="30" customHeight="1" spans="1:171">
      <c r="A176" s="119"/>
      <c r="B176" s="124" t="s">
        <v>14</v>
      </c>
      <c r="C176" s="71">
        <f t="shared" ref="C176:AG176" si="154">C174-C175</f>
        <v>0</v>
      </c>
      <c r="D176" s="71">
        <f t="shared" si="154"/>
        <v>0</v>
      </c>
      <c r="E176" s="71">
        <f t="shared" si="154"/>
        <v>0</v>
      </c>
      <c r="F176" s="71">
        <f t="shared" si="154"/>
        <v>0</v>
      </c>
      <c r="G176" s="71">
        <f t="shared" si="154"/>
        <v>0</v>
      </c>
      <c r="H176" s="71">
        <f t="shared" si="154"/>
        <v>0</v>
      </c>
      <c r="I176" s="71">
        <f t="shared" si="154"/>
        <v>0</v>
      </c>
      <c r="J176" s="71">
        <f t="shared" si="154"/>
        <v>0</v>
      </c>
      <c r="K176" s="71">
        <f t="shared" si="154"/>
        <v>0</v>
      </c>
      <c r="L176" s="71">
        <f t="shared" si="154"/>
        <v>0</v>
      </c>
      <c r="M176" s="71">
        <f t="shared" si="154"/>
        <v>0</v>
      </c>
      <c r="N176" s="71">
        <f t="shared" si="154"/>
        <v>0</v>
      </c>
      <c r="O176" s="71">
        <f t="shared" si="154"/>
        <v>0</v>
      </c>
      <c r="P176" s="71">
        <f t="shared" si="154"/>
        <v>0</v>
      </c>
      <c r="Q176" s="71">
        <f t="shared" si="154"/>
        <v>0</v>
      </c>
      <c r="R176" s="71">
        <f t="shared" si="154"/>
        <v>0</v>
      </c>
      <c r="S176" s="71">
        <f t="shared" si="154"/>
        <v>0</v>
      </c>
      <c r="T176" s="71">
        <f t="shared" si="154"/>
        <v>0</v>
      </c>
      <c r="U176" s="71">
        <f t="shared" si="154"/>
        <v>0</v>
      </c>
      <c r="V176" s="71">
        <f t="shared" si="154"/>
        <v>0</v>
      </c>
      <c r="W176" s="71">
        <f t="shared" si="154"/>
        <v>0</v>
      </c>
      <c r="X176" s="71">
        <f t="shared" si="154"/>
        <v>0</v>
      </c>
      <c r="Y176" s="71">
        <f t="shared" si="154"/>
        <v>0</v>
      </c>
      <c r="Z176" s="71">
        <f t="shared" si="154"/>
        <v>0</v>
      </c>
      <c r="AA176" s="71">
        <f t="shared" si="154"/>
        <v>0</v>
      </c>
      <c r="AB176" s="71">
        <f t="shared" si="154"/>
        <v>0</v>
      </c>
      <c r="AC176" s="71">
        <f t="shared" si="154"/>
        <v>0</v>
      </c>
      <c r="AD176" s="71">
        <f t="shared" si="154"/>
        <v>0</v>
      </c>
      <c r="AE176" s="71">
        <f t="shared" si="154"/>
        <v>0</v>
      </c>
      <c r="AF176" s="71">
        <f t="shared" si="154"/>
        <v>0</v>
      </c>
      <c r="AG176" s="71">
        <f t="shared" si="154"/>
        <v>0</v>
      </c>
      <c r="AH176" s="156">
        <f t="shared" si="153"/>
        <v>0</v>
      </c>
      <c r="AI176" s="116"/>
      <c r="AJ176" s="290"/>
      <c r="AK176" s="24"/>
      <c r="AL176" s="5" t="s">
        <v>278</v>
      </c>
      <c r="AM176" s="2">
        <v>27</v>
      </c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</row>
    <row r="177" s="7" customFormat="1" ht="30" customHeight="1" spans="1:171">
      <c r="A177" s="119"/>
      <c r="B177" s="125" t="s">
        <v>15</v>
      </c>
      <c r="C177" s="60">
        <f t="shared" ref="C177:AG177" si="155">C174-C173</f>
        <v>0</v>
      </c>
      <c r="D177" s="60">
        <f t="shared" si="155"/>
        <v>0</v>
      </c>
      <c r="E177" s="60">
        <f t="shared" si="155"/>
        <v>0</v>
      </c>
      <c r="F177" s="60">
        <f t="shared" si="155"/>
        <v>0</v>
      </c>
      <c r="G177" s="60">
        <f t="shared" si="155"/>
        <v>0</v>
      </c>
      <c r="H177" s="60">
        <f t="shared" si="155"/>
        <v>0</v>
      </c>
      <c r="I177" s="60">
        <f t="shared" si="155"/>
        <v>0</v>
      </c>
      <c r="J177" s="60">
        <f t="shared" si="155"/>
        <v>0</v>
      </c>
      <c r="K177" s="60">
        <f t="shared" si="155"/>
        <v>0</v>
      </c>
      <c r="L177" s="60">
        <f t="shared" si="155"/>
        <v>0</v>
      </c>
      <c r="M177" s="60">
        <f t="shared" si="155"/>
        <v>0</v>
      </c>
      <c r="N177" s="60">
        <f t="shared" si="155"/>
        <v>0</v>
      </c>
      <c r="O177" s="60">
        <f t="shared" si="155"/>
        <v>0</v>
      </c>
      <c r="P177" s="60">
        <f t="shared" si="155"/>
        <v>0</v>
      </c>
      <c r="Q177" s="60">
        <f t="shared" si="155"/>
        <v>0</v>
      </c>
      <c r="R177" s="60">
        <f t="shared" si="155"/>
        <v>0</v>
      </c>
      <c r="S177" s="60">
        <f t="shared" si="155"/>
        <v>0</v>
      </c>
      <c r="T177" s="60">
        <f t="shared" si="155"/>
        <v>0</v>
      </c>
      <c r="U177" s="60">
        <f t="shared" si="155"/>
        <v>0</v>
      </c>
      <c r="V177" s="60">
        <f t="shared" si="155"/>
        <v>0</v>
      </c>
      <c r="W177" s="60">
        <f t="shared" si="155"/>
        <v>0</v>
      </c>
      <c r="X177" s="60">
        <f t="shared" si="155"/>
        <v>0</v>
      </c>
      <c r="Y177" s="60">
        <f t="shared" si="155"/>
        <v>0</v>
      </c>
      <c r="Z177" s="60">
        <f t="shared" si="155"/>
        <v>0</v>
      </c>
      <c r="AA177" s="60">
        <f t="shared" si="155"/>
        <v>0</v>
      </c>
      <c r="AB177" s="60">
        <f t="shared" si="155"/>
        <v>0</v>
      </c>
      <c r="AC177" s="60">
        <f t="shared" si="155"/>
        <v>0</v>
      </c>
      <c r="AD177" s="60">
        <f t="shared" si="155"/>
        <v>0</v>
      </c>
      <c r="AE177" s="60">
        <f t="shared" si="155"/>
        <v>0</v>
      </c>
      <c r="AF177" s="60">
        <f t="shared" si="155"/>
        <v>0</v>
      </c>
      <c r="AG177" s="60">
        <f t="shared" si="155"/>
        <v>0</v>
      </c>
      <c r="AH177" s="170">
        <f t="shared" si="153"/>
        <v>0</v>
      </c>
      <c r="AI177" s="116"/>
      <c r="AJ177" s="290"/>
      <c r="AK177" s="24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</row>
    <row r="178" s="7" customFormat="1" ht="30" customHeight="1" spans="1:171">
      <c r="A178" s="119" t="s">
        <v>78</v>
      </c>
      <c r="B178" s="49">
        <v>2025</v>
      </c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6"/>
      <c r="AJ178" s="290"/>
      <c r="AK178" s="24"/>
      <c r="AL178" s="126"/>
      <c r="AM178" s="127"/>
      <c r="AN178" s="128" cm="1">
        <f t="array" ref="AN178">INDEX($C$1:$AH$1,1,$AM$176)</f>
        <v>46322</v>
      </c>
      <c r="AO178" s="129" t="s">
        <v>279</v>
      </c>
      <c r="AP178" s="127"/>
      <c r="AQ178" s="127"/>
      <c r="AR178" s="127"/>
      <c r="AS178" s="130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</row>
    <row r="179" s="8" customFormat="1" ht="30" customHeight="1" spans="1:171">
      <c r="A179" s="120"/>
      <c r="B179" s="114">
        <v>2026</v>
      </c>
      <c r="C179" s="380">
        <f>'2026底表'!C179</f>
        <v>0</v>
      </c>
      <c r="D179" s="380">
        <f>'2026底表'!D179</f>
        <v>0</v>
      </c>
      <c r="E179" s="380">
        <f>'2026底表'!E179</f>
        <v>0</v>
      </c>
      <c r="F179" s="380">
        <f>'2026底表'!F179</f>
        <v>0</v>
      </c>
      <c r="G179" s="380">
        <f>'2026底表'!G179</f>
        <v>0</v>
      </c>
      <c r="H179" s="380">
        <f>'2026底表'!H179</f>
        <v>0</v>
      </c>
      <c r="I179" s="380">
        <f>'2026底表'!I179</f>
        <v>0</v>
      </c>
      <c r="J179" s="380">
        <f>'2026底表'!J179</f>
        <v>0</v>
      </c>
      <c r="K179" s="380">
        <f>'2026底表'!K179</f>
        <v>0</v>
      </c>
      <c r="L179" s="380">
        <f>'2026底表'!L179</f>
        <v>0</v>
      </c>
      <c r="M179" s="380">
        <f>'2026底表'!M179</f>
        <v>0</v>
      </c>
      <c r="N179" s="380">
        <f>'2026底表'!N179</f>
        <v>0</v>
      </c>
      <c r="O179" s="380">
        <f>'2026底表'!O179</f>
        <v>0</v>
      </c>
      <c r="P179" s="380">
        <f>'2026底表'!P179</f>
        <v>0</v>
      </c>
      <c r="Q179" s="380">
        <f>'2026底表'!Q179</f>
        <v>0</v>
      </c>
      <c r="R179" s="380">
        <f>'2026底表'!R179</f>
        <v>0</v>
      </c>
      <c r="S179" s="380">
        <f>'2026底表'!S179</f>
        <v>0</v>
      </c>
      <c r="T179" s="380">
        <f>'2026底表'!T179</f>
        <v>0</v>
      </c>
      <c r="U179" s="380">
        <f>'2026底表'!U179</f>
        <v>0</v>
      </c>
      <c r="V179" s="380">
        <f>'2026底表'!V179</f>
        <v>0</v>
      </c>
      <c r="W179" s="380">
        <f>'2026底表'!W179</f>
        <v>0</v>
      </c>
      <c r="X179" s="380">
        <f>'2026底表'!X179</f>
        <v>0</v>
      </c>
      <c r="Y179" s="380">
        <f>'2026底表'!Y179</f>
        <v>0</v>
      </c>
      <c r="Z179" s="380">
        <f>'2026底表'!Z179</f>
        <v>0</v>
      </c>
      <c r="AA179" s="380">
        <f>'2026底表'!AA179</f>
        <v>0</v>
      </c>
      <c r="AB179" s="380">
        <f>'2026底表'!AB179</f>
        <v>0</v>
      </c>
      <c r="AC179" s="380">
        <f>'2026底表'!AC179</f>
        <v>0</v>
      </c>
      <c r="AD179" s="380">
        <f>'2026底表'!AD179</f>
        <v>0</v>
      </c>
      <c r="AE179" s="380">
        <f>'2026底表'!AE179</f>
        <v>0</v>
      </c>
      <c r="AF179" s="380">
        <f>'2026底表'!AF179</f>
        <v>0</v>
      </c>
      <c r="AG179" s="380">
        <f>'2026底表'!AG179</f>
        <v>0</v>
      </c>
      <c r="AH179" s="380">
        <f t="shared" ref="AH179:AH184" si="156">SUM(C179:AG179)</f>
        <v>0</v>
      </c>
      <c r="AI179" s="116">
        <v>0</v>
      </c>
      <c r="AJ179" s="290">
        <f>AC179-AI179</f>
        <v>0</v>
      </c>
      <c r="AK179" s="40"/>
      <c r="AL179" s="131" t="s">
        <v>280</v>
      </c>
      <c r="AM179" s="131" t="s">
        <v>281</v>
      </c>
      <c r="AN179" s="131" t="s">
        <v>282</v>
      </c>
      <c r="AO179" s="131" t="s">
        <v>283</v>
      </c>
      <c r="AP179" s="53" t="s">
        <v>284</v>
      </c>
      <c r="AQ179" s="53" t="s">
        <v>285</v>
      </c>
      <c r="AR179" s="131" t="s">
        <v>286</v>
      </c>
      <c r="AS179" s="66" t="s">
        <v>287</v>
      </c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</row>
    <row r="180" s="7" customFormat="1" ht="30" customHeight="1" spans="1:171">
      <c r="A180" s="119"/>
      <c r="B180" s="117" t="s">
        <v>275</v>
      </c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  <c r="AB180" s="123"/>
      <c r="AC180" s="123"/>
      <c r="AD180" s="123"/>
      <c r="AE180" s="123"/>
      <c r="AF180" s="123"/>
      <c r="AG180" s="123"/>
      <c r="AH180" s="381"/>
      <c r="AI180" s="116"/>
      <c r="AJ180" s="290"/>
      <c r="AK180" s="24"/>
      <c r="AL180" s="132" t="s">
        <v>288</v>
      </c>
      <c r="AM180" s="132" t="s">
        <v>289</v>
      </c>
      <c r="AN180" s="133">
        <f>INDEX($C$171:$AH$171,1,$AM$176)</f>
        <v>0</v>
      </c>
      <c r="AO180" s="134">
        <f t="array" ref="AO180">INDEX($C$171:$AH$171,1,($AM$176-1))</f>
        <v>0</v>
      </c>
      <c r="AP180" s="135" cm="1">
        <f t="array" ref="AP180">INDEX($C$170:$AH$170,1,$AM$176)</f>
        <v>0</v>
      </c>
      <c r="AQ180" s="133">
        <f t="array" ref="AQ180">INDEX($C$172:$AH$172,1,$AM$176)</f>
        <v>0</v>
      </c>
      <c r="AR180" s="134" t="s">
        <v>290</v>
      </c>
      <c r="AS180" s="134" t="s">
        <v>290</v>
      </c>
      <c r="AT180" s="1"/>
      <c r="AU180" s="33"/>
      <c r="AV180" s="137"/>
      <c r="AW180" s="137"/>
      <c r="AX180" s="138"/>
      <c r="AY180" s="138"/>
      <c r="AZ180" s="138"/>
      <c r="BA180" s="138"/>
      <c r="BB180" s="138"/>
      <c r="BC180" s="6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</row>
    <row r="181" s="7" customFormat="1" ht="30" customHeight="1" spans="1:171">
      <c r="A181" s="119"/>
      <c r="B181" s="124" t="s">
        <v>14</v>
      </c>
      <c r="C181" s="71">
        <f t="shared" ref="C181:AG181" si="157">C179-C180</f>
        <v>0</v>
      </c>
      <c r="D181" s="71">
        <f t="shared" si="157"/>
        <v>0</v>
      </c>
      <c r="E181" s="71">
        <f t="shared" si="157"/>
        <v>0</v>
      </c>
      <c r="F181" s="71">
        <f t="shared" si="157"/>
        <v>0</v>
      </c>
      <c r="G181" s="71">
        <f t="shared" si="157"/>
        <v>0</v>
      </c>
      <c r="H181" s="71">
        <f t="shared" si="157"/>
        <v>0</v>
      </c>
      <c r="I181" s="71">
        <f t="shared" si="157"/>
        <v>0</v>
      </c>
      <c r="J181" s="71">
        <f t="shared" si="157"/>
        <v>0</v>
      </c>
      <c r="K181" s="71">
        <f t="shared" si="157"/>
        <v>0</v>
      </c>
      <c r="L181" s="71">
        <f t="shared" si="157"/>
        <v>0</v>
      </c>
      <c r="M181" s="71">
        <f t="shared" si="157"/>
        <v>0</v>
      </c>
      <c r="N181" s="71">
        <f t="shared" si="157"/>
        <v>0</v>
      </c>
      <c r="O181" s="71">
        <f t="shared" si="157"/>
        <v>0</v>
      </c>
      <c r="P181" s="71">
        <f t="shared" si="157"/>
        <v>0</v>
      </c>
      <c r="Q181" s="71">
        <f t="shared" si="157"/>
        <v>0</v>
      </c>
      <c r="R181" s="71">
        <f t="shared" si="157"/>
        <v>0</v>
      </c>
      <c r="S181" s="71">
        <f t="shared" si="157"/>
        <v>0</v>
      </c>
      <c r="T181" s="71">
        <f t="shared" si="157"/>
        <v>0</v>
      </c>
      <c r="U181" s="71">
        <f t="shared" si="157"/>
        <v>0</v>
      </c>
      <c r="V181" s="71">
        <f t="shared" si="157"/>
        <v>0</v>
      </c>
      <c r="W181" s="71">
        <f t="shared" si="157"/>
        <v>0</v>
      </c>
      <c r="X181" s="71">
        <f t="shared" si="157"/>
        <v>0</v>
      </c>
      <c r="Y181" s="71">
        <f t="shared" si="157"/>
        <v>0</v>
      </c>
      <c r="Z181" s="71">
        <f t="shared" si="157"/>
        <v>0</v>
      </c>
      <c r="AA181" s="71">
        <f t="shared" si="157"/>
        <v>0</v>
      </c>
      <c r="AB181" s="71">
        <f t="shared" si="157"/>
        <v>0</v>
      </c>
      <c r="AC181" s="71">
        <f t="shared" si="157"/>
        <v>0</v>
      </c>
      <c r="AD181" s="71">
        <f t="shared" si="157"/>
        <v>0</v>
      </c>
      <c r="AE181" s="71">
        <f t="shared" si="157"/>
        <v>0</v>
      </c>
      <c r="AF181" s="71">
        <f t="shared" si="157"/>
        <v>0</v>
      </c>
      <c r="AG181" s="71">
        <f t="shared" si="157"/>
        <v>0</v>
      </c>
      <c r="AH181" s="156">
        <f t="shared" si="156"/>
        <v>0</v>
      </c>
      <c r="AI181" s="116"/>
      <c r="AJ181" s="290"/>
      <c r="AK181" s="24"/>
      <c r="AL181" s="131" t="s">
        <v>291</v>
      </c>
      <c r="AM181" s="131" t="s">
        <v>292</v>
      </c>
      <c r="AN181" s="134">
        <f>INDEX($C$174:$AH$174,1,$AM$176)</f>
        <v>0</v>
      </c>
      <c r="AO181" s="134">
        <f t="array" ref="AO181">INDEX($C$174:$AH$174,1,($AM$176-1))</f>
        <v>0</v>
      </c>
      <c r="AP181" s="134">
        <f t="array" ref="AP181">INDEX($C$173:$AH$173,1,$AM$176)</f>
        <v>0</v>
      </c>
      <c r="AQ181" s="134">
        <f t="array" ref="AQ181">INDEX($C$175:$AH$175,1,$AM$176)</f>
        <v>0</v>
      </c>
      <c r="AR181" s="139">
        <f t="shared" ref="AR181:AR195" si="158">AN181-AP181</f>
        <v>0</v>
      </c>
      <c r="AS181" s="139">
        <f t="shared" ref="AS181:AS194" si="159">AN181-AQ181</f>
        <v>0</v>
      </c>
      <c r="AT181" s="1"/>
      <c r="AU181" s="33"/>
      <c r="AV181" s="137"/>
      <c r="AW181" s="137"/>
      <c r="AX181" s="138"/>
      <c r="AY181" s="138"/>
      <c r="AZ181" s="138"/>
      <c r="BA181" s="138"/>
      <c r="BB181" s="138"/>
      <c r="BC181" s="6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</row>
    <row r="182" s="7" customFormat="1" ht="30" customHeight="1" spans="1:171">
      <c r="A182" s="119"/>
      <c r="B182" s="125" t="s">
        <v>15</v>
      </c>
      <c r="C182" s="60">
        <f t="shared" ref="C182:AG182" si="160">C179-C178</f>
        <v>0</v>
      </c>
      <c r="D182" s="60">
        <f t="shared" si="160"/>
        <v>0</v>
      </c>
      <c r="E182" s="60">
        <f t="shared" si="160"/>
        <v>0</v>
      </c>
      <c r="F182" s="60">
        <f t="shared" si="160"/>
        <v>0</v>
      </c>
      <c r="G182" s="60">
        <f t="shared" si="160"/>
        <v>0</v>
      </c>
      <c r="H182" s="60">
        <f t="shared" si="160"/>
        <v>0</v>
      </c>
      <c r="I182" s="60">
        <f t="shared" si="160"/>
        <v>0</v>
      </c>
      <c r="J182" s="60">
        <f t="shared" si="160"/>
        <v>0</v>
      </c>
      <c r="K182" s="60">
        <f t="shared" si="160"/>
        <v>0</v>
      </c>
      <c r="L182" s="60">
        <f t="shared" si="160"/>
        <v>0</v>
      </c>
      <c r="M182" s="60">
        <f t="shared" si="160"/>
        <v>0</v>
      </c>
      <c r="N182" s="60">
        <f t="shared" si="160"/>
        <v>0</v>
      </c>
      <c r="O182" s="60">
        <f t="shared" si="160"/>
        <v>0</v>
      </c>
      <c r="P182" s="60">
        <f t="shared" si="160"/>
        <v>0</v>
      </c>
      <c r="Q182" s="60">
        <f t="shared" si="160"/>
        <v>0</v>
      </c>
      <c r="R182" s="60">
        <f t="shared" si="160"/>
        <v>0</v>
      </c>
      <c r="S182" s="60">
        <f t="shared" si="160"/>
        <v>0</v>
      </c>
      <c r="T182" s="60">
        <f t="shared" si="160"/>
        <v>0</v>
      </c>
      <c r="U182" s="60">
        <f t="shared" si="160"/>
        <v>0</v>
      </c>
      <c r="V182" s="60">
        <f t="shared" si="160"/>
        <v>0</v>
      </c>
      <c r="W182" s="60">
        <f t="shared" si="160"/>
        <v>0</v>
      </c>
      <c r="X182" s="60">
        <f t="shared" si="160"/>
        <v>0</v>
      </c>
      <c r="Y182" s="60">
        <f t="shared" si="160"/>
        <v>0</v>
      </c>
      <c r="Z182" s="60">
        <f t="shared" si="160"/>
        <v>0</v>
      </c>
      <c r="AA182" s="60">
        <f t="shared" si="160"/>
        <v>0</v>
      </c>
      <c r="AB182" s="60">
        <f t="shared" si="160"/>
        <v>0</v>
      </c>
      <c r="AC182" s="60">
        <f t="shared" si="160"/>
        <v>0</v>
      </c>
      <c r="AD182" s="60">
        <f t="shared" si="160"/>
        <v>0</v>
      </c>
      <c r="AE182" s="60">
        <f t="shared" si="160"/>
        <v>0</v>
      </c>
      <c r="AF182" s="60">
        <f t="shared" si="160"/>
        <v>0</v>
      </c>
      <c r="AG182" s="60">
        <f t="shared" si="160"/>
        <v>0</v>
      </c>
      <c r="AH182" s="170">
        <f t="shared" si="156"/>
        <v>0</v>
      </c>
      <c r="AI182" s="116"/>
      <c r="AJ182" s="290"/>
      <c r="AK182" s="24"/>
      <c r="AL182" s="131" t="s">
        <v>293</v>
      </c>
      <c r="AM182" s="131" t="s">
        <v>292</v>
      </c>
      <c r="AN182" s="140">
        <f ca="1">SUM($C$174:INDEX($C$174:$AH$174,1,$AM$176))</f>
        <v>0</v>
      </c>
      <c r="AO182" s="140">
        <f ca="1">SUM($C$174:INDEX($C$174:$AH$174,1,($AM$176-1)))</f>
        <v>0</v>
      </c>
      <c r="AP182" s="140">
        <f ca="1">SUM($C$173:INDEX($C$173:$AH$173,1,$AM$176))</f>
        <v>0</v>
      </c>
      <c r="AQ182" s="140">
        <f ca="1">SUM($C$175:INDEX($C$175:$AH$175,1,$AM$176))</f>
        <v>0</v>
      </c>
      <c r="AR182" s="134">
        <f ca="1" t="shared" si="158"/>
        <v>0</v>
      </c>
      <c r="AS182" s="134">
        <f ca="1" t="shared" si="159"/>
        <v>0</v>
      </c>
      <c r="AT182" s="1"/>
      <c r="AU182" s="33"/>
      <c r="AV182" s="137"/>
      <c r="AW182" s="137"/>
      <c r="AX182" s="138"/>
      <c r="AY182" s="138"/>
      <c r="AZ182" s="138"/>
      <c r="BA182" s="138"/>
      <c r="BB182" s="138"/>
      <c r="BC182" s="6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</row>
    <row r="183" s="7" customFormat="1" ht="30" customHeight="1" spans="1:171">
      <c r="A183" s="119" t="s">
        <v>87</v>
      </c>
      <c r="B183" s="149">
        <v>2025</v>
      </c>
      <c r="C183" s="60">
        <v>0.48</v>
      </c>
      <c r="D183" s="60">
        <v>0.54</v>
      </c>
      <c r="E183" s="60">
        <v>0.54</v>
      </c>
      <c r="F183" s="60">
        <v>0.6</v>
      </c>
      <c r="G183" s="60">
        <v>0.54</v>
      </c>
      <c r="H183" s="60">
        <v>0.6</v>
      </c>
      <c r="I183" s="60">
        <v>0.54</v>
      </c>
      <c r="J183" s="60">
        <v>0.72</v>
      </c>
      <c r="K183" s="60">
        <v>1.08</v>
      </c>
      <c r="L183" s="60">
        <v>1.26</v>
      </c>
      <c r="M183" s="60">
        <v>1.44</v>
      </c>
      <c r="N183" s="60">
        <v>1.02</v>
      </c>
      <c r="O183" s="60">
        <v>1.44</v>
      </c>
      <c r="P183" s="60">
        <v>1.14</v>
      </c>
      <c r="Q183" s="60">
        <v>1.56</v>
      </c>
      <c r="R183" s="60">
        <v>2.16</v>
      </c>
      <c r="S183" s="60">
        <v>2.04</v>
      </c>
      <c r="T183" s="60">
        <v>1.8</v>
      </c>
      <c r="U183" s="60">
        <v>1.98</v>
      </c>
      <c r="V183" s="60">
        <v>2.34</v>
      </c>
      <c r="W183" s="60">
        <v>2.4</v>
      </c>
      <c r="X183" s="60">
        <v>2.34</v>
      </c>
      <c r="Y183" s="60">
        <v>3.36</v>
      </c>
      <c r="Z183" s="60">
        <v>3.24</v>
      </c>
      <c r="AA183" s="60">
        <v>3.18</v>
      </c>
      <c r="AB183" s="60">
        <v>5.88</v>
      </c>
      <c r="AC183" s="60">
        <v>7.819488</v>
      </c>
      <c r="AD183" s="60">
        <v>9.0383</v>
      </c>
      <c r="AE183" s="60">
        <v>8.8521</v>
      </c>
      <c r="AF183" s="60">
        <v>8.5797</v>
      </c>
      <c r="AG183" s="60">
        <v>6.19975</v>
      </c>
      <c r="AH183" s="170">
        <v>84.709338</v>
      </c>
      <c r="AI183" s="116"/>
      <c r="AJ183" s="290"/>
      <c r="AK183" s="24"/>
      <c r="AL183" s="53" t="s">
        <v>294</v>
      </c>
      <c r="AM183" s="53" t="s">
        <v>292</v>
      </c>
      <c r="AN183" s="134">
        <f t="array" ref="AN183">INDEX($C$179:$AH$179,1,$AM$176)</f>
        <v>0</v>
      </c>
      <c r="AO183" s="134">
        <f t="array" ref="AO183">INDEX($C$179:$AH$179,1,($AM$176-1))</f>
        <v>0</v>
      </c>
      <c r="AP183" s="134">
        <f t="array" ref="AP183">INDEX($C$178:$AH$178,1,$AM$176)</f>
        <v>0</v>
      </c>
      <c r="AQ183" s="134">
        <f t="array" ref="AQ183">INDEX($C$180:$AH$180,1,$AM$176)</f>
        <v>0</v>
      </c>
      <c r="AR183" s="139">
        <f t="shared" si="158"/>
        <v>0</v>
      </c>
      <c r="AS183" s="139">
        <f t="shared" si="159"/>
        <v>0</v>
      </c>
      <c r="AT183" s="1"/>
      <c r="AU183" s="33" t="s">
        <v>295</v>
      </c>
      <c r="AV183" s="137"/>
      <c r="AW183" s="137"/>
      <c r="AX183" s="138"/>
      <c r="AY183" s="138"/>
      <c r="AZ183" s="138"/>
      <c r="BA183" s="138"/>
      <c r="BB183" s="138"/>
      <c r="BC183" s="6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</row>
    <row r="184" s="7" customFormat="1" ht="30" customHeight="1" spans="1:171">
      <c r="A184" s="119"/>
      <c r="B184" s="150">
        <v>2026</v>
      </c>
      <c r="C184" s="60">
        <f>C174-C179+C235</f>
        <v>0.54</v>
      </c>
      <c r="D184" s="60">
        <f t="shared" ref="D184:AH184" si="161">D174-D179+D235</f>
        <v>0.54</v>
      </c>
      <c r="E184" s="60">
        <f t="shared" si="161"/>
        <v>0.54</v>
      </c>
      <c r="F184" s="60">
        <f t="shared" si="161"/>
        <v>0.54</v>
      </c>
      <c r="G184" s="60">
        <f t="shared" si="161"/>
        <v>0.54</v>
      </c>
      <c r="H184" s="60">
        <f t="shared" si="161"/>
        <v>0.54</v>
      </c>
      <c r="I184" s="60">
        <f t="shared" si="161"/>
        <v>0.48</v>
      </c>
      <c r="J184" s="60">
        <f t="shared" si="161"/>
        <v>0.72</v>
      </c>
      <c r="K184" s="60">
        <f t="shared" si="161"/>
        <v>0.6</v>
      </c>
      <c r="L184" s="60">
        <f t="shared" si="161"/>
        <v>0.72</v>
      </c>
      <c r="M184" s="60">
        <f t="shared" si="161"/>
        <v>0.9</v>
      </c>
      <c r="N184" s="60">
        <f t="shared" si="161"/>
        <v>1.08</v>
      </c>
      <c r="O184" s="60">
        <f t="shared" si="161"/>
        <v>1.38</v>
      </c>
      <c r="P184" s="60">
        <f t="shared" si="161"/>
        <v>1.98</v>
      </c>
      <c r="Q184" s="60">
        <f t="shared" si="161"/>
        <v>1.26</v>
      </c>
      <c r="R184" s="60">
        <f t="shared" si="161"/>
        <v>1.74</v>
      </c>
      <c r="S184" s="60">
        <f t="shared" si="161"/>
        <v>2.28</v>
      </c>
      <c r="T184" s="60">
        <f t="shared" si="161"/>
        <v>2.28</v>
      </c>
      <c r="U184" s="60">
        <f t="shared" si="161"/>
        <v>1.74</v>
      </c>
      <c r="V184" s="60">
        <f t="shared" si="161"/>
        <v>1.92</v>
      </c>
      <c r="W184" s="60">
        <f t="shared" si="161"/>
        <v>1.86</v>
      </c>
      <c r="X184" s="60">
        <f t="shared" si="161"/>
        <v>4.08</v>
      </c>
      <c r="Y184" s="60">
        <f t="shared" si="161"/>
        <v>3.18</v>
      </c>
      <c r="Z184" s="60">
        <f t="shared" si="161"/>
        <v>2.88</v>
      </c>
      <c r="AA184" s="60">
        <f t="shared" si="161"/>
        <v>5.28</v>
      </c>
      <c r="AB184" s="60">
        <f t="shared" si="161"/>
        <v>7.32</v>
      </c>
      <c r="AC184" s="60">
        <f t="shared" si="161"/>
        <v>8.04</v>
      </c>
      <c r="AD184" s="60">
        <f t="shared" si="161"/>
        <v>0</v>
      </c>
      <c r="AE184" s="60">
        <f t="shared" si="161"/>
        <v>0</v>
      </c>
      <c r="AF184" s="60">
        <f t="shared" si="161"/>
        <v>0</v>
      </c>
      <c r="AG184" s="60">
        <f t="shared" si="161"/>
        <v>0</v>
      </c>
      <c r="AH184" s="60">
        <f t="shared" si="161"/>
        <v>54.96</v>
      </c>
      <c r="AI184" s="116">
        <v>0</v>
      </c>
      <c r="AJ184" s="290"/>
      <c r="AK184" s="24"/>
      <c r="AL184" s="131" t="s">
        <v>296</v>
      </c>
      <c r="AM184" s="131" t="s">
        <v>292</v>
      </c>
      <c r="AN184" s="140">
        <f ca="1">SUM($C$179:INDEX($C$179:$AH$179,1,$AM$176))</f>
        <v>0</v>
      </c>
      <c r="AO184" s="140">
        <f ca="1">SUM($C$179:INDEX($C$179:$AH$179,1,($AM$176-1)))</f>
        <v>0</v>
      </c>
      <c r="AP184" s="140">
        <f ca="1">SUM($C$178:INDEX($C$178:$AH$178,1,$AM$176))</f>
        <v>0</v>
      </c>
      <c r="AQ184" s="140">
        <f ca="1">SUM($C$180:INDEX($C$180:$AH$180,1,$AM$176))</f>
        <v>0</v>
      </c>
      <c r="AR184" s="134">
        <f ca="1" t="shared" si="158"/>
        <v>0</v>
      </c>
      <c r="AS184" s="134">
        <f ca="1" t="shared" si="159"/>
        <v>0</v>
      </c>
      <c r="AT184" s="1"/>
      <c r="AU184" s="33"/>
      <c r="AV184" s="137"/>
      <c r="AW184" s="137"/>
      <c r="AX184" s="138"/>
      <c r="AY184" s="138"/>
      <c r="AZ184" s="138"/>
      <c r="BA184" s="138"/>
      <c r="BB184" s="138"/>
      <c r="BC184" s="6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</row>
    <row r="185" s="7" customFormat="1" ht="30" customHeight="1" spans="1:171">
      <c r="A185" s="119"/>
      <c r="B185" s="141" t="s">
        <v>275</v>
      </c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156"/>
      <c r="AI185" s="116"/>
      <c r="AJ185" s="290"/>
      <c r="AK185" s="24"/>
      <c r="AL185" s="132" t="s">
        <v>297</v>
      </c>
      <c r="AM185" s="132" t="s">
        <v>298</v>
      </c>
      <c r="AN185" s="142" t="e">
        <f>(AN181-AN183+(INDEX($C$235:$AH$235,1,$AM$176)))/AN181</f>
        <v>#DIV/0!</v>
      </c>
      <c r="AO185" s="142" t="e">
        <f>(AO181-AO183+(INDEX($C$235:$AH$235,1,($AM$176-1))))/AO181</f>
        <v>#DIV/0!</v>
      </c>
      <c r="AP185" s="142" t="e">
        <f>(AP181-AP183)/AP181</f>
        <v>#DIV/0!</v>
      </c>
      <c r="AQ185" s="142" t="e">
        <f>(AQ181-AQ183)/AQ181</f>
        <v>#DIV/0!</v>
      </c>
      <c r="AR185" s="143" t="e">
        <f t="shared" si="158"/>
        <v>#DIV/0!</v>
      </c>
      <c r="AS185" s="143" t="e">
        <f t="shared" si="159"/>
        <v>#DIV/0!</v>
      </c>
      <c r="AT185" s="1"/>
      <c r="AU185" s="33"/>
      <c r="AV185" s="137"/>
      <c r="AW185" s="137"/>
      <c r="AX185" s="144"/>
      <c r="AY185" s="144"/>
      <c r="AZ185" s="144"/>
      <c r="BA185" s="144"/>
      <c r="BB185" s="144"/>
      <c r="BC185" s="145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</row>
    <row r="186" s="7" customFormat="1" ht="30" customHeight="1" spans="1:171">
      <c r="A186" s="119"/>
      <c r="B186" s="124" t="s">
        <v>14</v>
      </c>
      <c r="C186" s="71">
        <f t="shared" ref="C186:AG186" si="162">C184-C185</f>
        <v>0.54</v>
      </c>
      <c r="D186" s="71">
        <f t="shared" si="162"/>
        <v>0.54</v>
      </c>
      <c r="E186" s="71">
        <f t="shared" si="162"/>
        <v>0.54</v>
      </c>
      <c r="F186" s="71">
        <f t="shared" si="162"/>
        <v>0.54</v>
      </c>
      <c r="G186" s="71">
        <f t="shared" si="162"/>
        <v>0.54</v>
      </c>
      <c r="H186" s="71">
        <f t="shared" si="162"/>
        <v>0.54</v>
      </c>
      <c r="I186" s="71">
        <f t="shared" si="162"/>
        <v>0.48</v>
      </c>
      <c r="J186" s="71">
        <f t="shared" si="162"/>
        <v>0.72</v>
      </c>
      <c r="K186" s="71">
        <f t="shared" si="162"/>
        <v>0.6</v>
      </c>
      <c r="L186" s="71">
        <f t="shared" si="162"/>
        <v>0.72</v>
      </c>
      <c r="M186" s="71">
        <f t="shared" si="162"/>
        <v>0.9</v>
      </c>
      <c r="N186" s="71">
        <f t="shared" si="162"/>
        <v>1.08</v>
      </c>
      <c r="O186" s="71">
        <f t="shared" si="162"/>
        <v>1.38</v>
      </c>
      <c r="P186" s="71">
        <f t="shared" si="162"/>
        <v>1.98</v>
      </c>
      <c r="Q186" s="71">
        <f t="shared" si="162"/>
        <v>1.26</v>
      </c>
      <c r="R186" s="71">
        <f t="shared" si="162"/>
        <v>1.74</v>
      </c>
      <c r="S186" s="71">
        <f t="shared" si="162"/>
        <v>2.28</v>
      </c>
      <c r="T186" s="71">
        <f t="shared" si="162"/>
        <v>2.28</v>
      </c>
      <c r="U186" s="71">
        <f t="shared" si="162"/>
        <v>1.74</v>
      </c>
      <c r="V186" s="71">
        <f t="shared" si="162"/>
        <v>1.92</v>
      </c>
      <c r="W186" s="71">
        <f t="shared" si="162"/>
        <v>1.86</v>
      </c>
      <c r="X186" s="71">
        <f t="shared" si="162"/>
        <v>4.08</v>
      </c>
      <c r="Y186" s="71">
        <f t="shared" si="162"/>
        <v>3.18</v>
      </c>
      <c r="Z186" s="71">
        <f t="shared" si="162"/>
        <v>2.88</v>
      </c>
      <c r="AA186" s="71">
        <f t="shared" si="162"/>
        <v>5.28</v>
      </c>
      <c r="AB186" s="71">
        <f t="shared" si="162"/>
        <v>7.32</v>
      </c>
      <c r="AC186" s="71">
        <f t="shared" si="162"/>
        <v>8.04</v>
      </c>
      <c r="AD186" s="71">
        <f t="shared" si="162"/>
        <v>0</v>
      </c>
      <c r="AE186" s="71">
        <f t="shared" si="162"/>
        <v>0</v>
      </c>
      <c r="AF186" s="71">
        <f t="shared" si="162"/>
        <v>0</v>
      </c>
      <c r="AG186" s="71">
        <f t="shared" si="162"/>
        <v>0</v>
      </c>
      <c r="AH186" s="156">
        <f t="shared" ref="AH186:AH188" si="163">SUM(C186:AG186)</f>
        <v>54.96</v>
      </c>
      <c r="AI186" s="146"/>
      <c r="AJ186" s="290"/>
      <c r="AK186" s="24"/>
      <c r="AL186" s="131" t="s">
        <v>299</v>
      </c>
      <c r="AM186" s="131" t="s">
        <v>300</v>
      </c>
      <c r="AN186" s="134">
        <f t="array" ref="AN186">INDEX($C$194:$AH$194,1,$AM$176)</f>
        <v>0</v>
      </c>
      <c r="AO186" s="134">
        <f t="array" ref="AO186">INDEX($C$194:$AH$194,1,($AM$176-1))</f>
        <v>0</v>
      </c>
      <c r="AP186" s="134">
        <f t="array" ref="AP186">INDEX($C$193:$AH$193,1,$AM$176)</f>
        <v>0</v>
      </c>
      <c r="AQ186" s="134">
        <f t="array" ref="AQ186">INDEX($C$195:$AH$195,1,$AM$176)</f>
        <v>0</v>
      </c>
      <c r="AR186" s="134">
        <f t="shared" si="158"/>
        <v>0</v>
      </c>
      <c r="AS186" s="134">
        <f t="shared" si="159"/>
        <v>0</v>
      </c>
      <c r="AT186" s="1"/>
      <c r="AU186" s="33"/>
      <c r="AV186" s="137"/>
      <c r="AW186" s="137"/>
      <c r="AX186" s="144"/>
      <c r="AY186" s="144"/>
      <c r="AZ186" s="144"/>
      <c r="BA186" s="144"/>
      <c r="BB186" s="144"/>
      <c r="BC186" s="145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</row>
    <row r="187" s="7" customFormat="1" ht="30" customHeight="1" spans="1:171">
      <c r="A187" s="119"/>
      <c r="B187" s="125" t="s">
        <v>15</v>
      </c>
      <c r="C187" s="71">
        <f t="shared" ref="C187:AG187" si="164">C184-C183</f>
        <v>0.0600000000000001</v>
      </c>
      <c r="D187" s="71">
        <f t="shared" si="164"/>
        <v>0</v>
      </c>
      <c r="E187" s="71">
        <f t="shared" si="164"/>
        <v>0</v>
      </c>
      <c r="F187" s="71">
        <f t="shared" si="164"/>
        <v>-0.0599999999999999</v>
      </c>
      <c r="G187" s="71">
        <f t="shared" si="164"/>
        <v>0</v>
      </c>
      <c r="H187" s="71">
        <f t="shared" si="164"/>
        <v>-0.0599999999999999</v>
      </c>
      <c r="I187" s="71">
        <f t="shared" si="164"/>
        <v>-0.0600000000000001</v>
      </c>
      <c r="J187" s="71">
        <f t="shared" si="164"/>
        <v>0</v>
      </c>
      <c r="K187" s="71">
        <f t="shared" si="164"/>
        <v>-0.48</v>
      </c>
      <c r="L187" s="71">
        <f t="shared" si="164"/>
        <v>-0.54</v>
      </c>
      <c r="M187" s="71">
        <f t="shared" si="164"/>
        <v>-0.54</v>
      </c>
      <c r="N187" s="71">
        <f t="shared" si="164"/>
        <v>0.0600000000000001</v>
      </c>
      <c r="O187" s="71">
        <f t="shared" si="164"/>
        <v>-0.0600000000000001</v>
      </c>
      <c r="P187" s="71">
        <f t="shared" si="164"/>
        <v>0.84</v>
      </c>
      <c r="Q187" s="71">
        <f t="shared" si="164"/>
        <v>-0.3</v>
      </c>
      <c r="R187" s="71">
        <f t="shared" si="164"/>
        <v>-0.42</v>
      </c>
      <c r="S187" s="71">
        <f t="shared" si="164"/>
        <v>0.24</v>
      </c>
      <c r="T187" s="71">
        <f t="shared" si="164"/>
        <v>0.48</v>
      </c>
      <c r="U187" s="71">
        <f t="shared" si="164"/>
        <v>-0.24</v>
      </c>
      <c r="V187" s="71">
        <f t="shared" si="164"/>
        <v>-0.42</v>
      </c>
      <c r="W187" s="71">
        <f t="shared" si="164"/>
        <v>-0.54</v>
      </c>
      <c r="X187" s="71">
        <f t="shared" si="164"/>
        <v>1.74</v>
      </c>
      <c r="Y187" s="71">
        <f t="shared" si="164"/>
        <v>-0.18</v>
      </c>
      <c r="Z187" s="71">
        <f t="shared" si="164"/>
        <v>-0.36</v>
      </c>
      <c r="AA187" s="71">
        <f t="shared" si="164"/>
        <v>2.1</v>
      </c>
      <c r="AB187" s="71">
        <f t="shared" si="164"/>
        <v>1.44</v>
      </c>
      <c r="AC187" s="71">
        <f t="shared" si="164"/>
        <v>0.220511999999999</v>
      </c>
      <c r="AD187" s="71">
        <f t="shared" si="164"/>
        <v>-9.0383</v>
      </c>
      <c r="AE187" s="71">
        <f t="shared" si="164"/>
        <v>-8.8521</v>
      </c>
      <c r="AF187" s="71">
        <f t="shared" si="164"/>
        <v>-8.5797</v>
      </c>
      <c r="AG187" s="71">
        <f t="shared" si="164"/>
        <v>-6.19975</v>
      </c>
      <c r="AH187" s="156">
        <f t="shared" si="163"/>
        <v>-29.749338</v>
      </c>
      <c r="AI187" s="147"/>
      <c r="AJ187" s="290"/>
      <c r="AK187" s="24"/>
      <c r="AL187" s="131" t="s">
        <v>301</v>
      </c>
      <c r="AM187" s="131" t="s">
        <v>300</v>
      </c>
      <c r="AN187" s="140">
        <f ca="1">SUM($C$194:INDEX($C$194:$AH$194,1,$AM$176))</f>
        <v>0</v>
      </c>
      <c r="AO187" s="382">
        <f ca="1">SUM($C$194:INDEX($C$194:$AH$194,1,($AM$176-1)))</f>
        <v>0</v>
      </c>
      <c r="AP187" s="140">
        <f ca="1">SUM($C$193:INDEX($C$193:$AH$193,1,$AM$176))</f>
        <v>0</v>
      </c>
      <c r="AQ187" s="140">
        <f ca="1">SUM($C$195:INDEX($C$195:$AH$195,1,$AM$176))</f>
        <v>0</v>
      </c>
      <c r="AR187" s="134">
        <f ca="1" t="shared" si="158"/>
        <v>0</v>
      </c>
      <c r="AS187" s="134">
        <f ca="1" t="shared" si="159"/>
        <v>0</v>
      </c>
      <c r="AT187" s="1"/>
      <c r="AU187" s="33"/>
      <c r="AV187" s="137"/>
      <c r="AW187" s="137"/>
      <c r="AX187" s="138"/>
      <c r="AY187" s="138"/>
      <c r="AZ187" s="138"/>
      <c r="BA187" s="138"/>
      <c r="BB187" s="138"/>
      <c r="BC187" s="6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</row>
    <row r="188" s="7" customFormat="1" ht="30" customHeight="1" spans="1:171">
      <c r="A188" s="119" t="s">
        <v>18</v>
      </c>
      <c r="B188" s="149">
        <v>2025</v>
      </c>
      <c r="C188" s="69" t="e">
        <f t="shared" ref="C188:AG188" si="165">C183/C173</f>
        <v>#DIV/0!</v>
      </c>
      <c r="D188" s="69" t="e">
        <f t="shared" si="165"/>
        <v>#DIV/0!</v>
      </c>
      <c r="E188" s="69" t="e">
        <f t="shared" si="165"/>
        <v>#DIV/0!</v>
      </c>
      <c r="F188" s="69" t="e">
        <f t="shared" si="165"/>
        <v>#DIV/0!</v>
      </c>
      <c r="G188" s="69" t="e">
        <f t="shared" si="165"/>
        <v>#DIV/0!</v>
      </c>
      <c r="H188" s="69" t="e">
        <f t="shared" si="165"/>
        <v>#DIV/0!</v>
      </c>
      <c r="I188" s="69" t="e">
        <f t="shared" si="165"/>
        <v>#DIV/0!</v>
      </c>
      <c r="J188" s="69" t="e">
        <f t="shared" si="165"/>
        <v>#DIV/0!</v>
      </c>
      <c r="K188" s="69" t="e">
        <f t="shared" si="165"/>
        <v>#DIV/0!</v>
      </c>
      <c r="L188" s="69" t="e">
        <f t="shared" si="165"/>
        <v>#DIV/0!</v>
      </c>
      <c r="M188" s="69" t="e">
        <f t="shared" si="165"/>
        <v>#DIV/0!</v>
      </c>
      <c r="N188" s="69" t="e">
        <f t="shared" si="165"/>
        <v>#DIV/0!</v>
      </c>
      <c r="O188" s="69" t="e">
        <f t="shared" si="165"/>
        <v>#DIV/0!</v>
      </c>
      <c r="P188" s="69" t="e">
        <f t="shared" si="165"/>
        <v>#DIV/0!</v>
      </c>
      <c r="Q188" s="69" t="e">
        <f t="shared" si="165"/>
        <v>#DIV/0!</v>
      </c>
      <c r="R188" s="69" t="e">
        <f t="shared" si="165"/>
        <v>#DIV/0!</v>
      </c>
      <c r="S188" s="69" t="e">
        <f t="shared" si="165"/>
        <v>#DIV/0!</v>
      </c>
      <c r="T188" s="69" t="e">
        <f t="shared" si="165"/>
        <v>#DIV/0!</v>
      </c>
      <c r="U188" s="69" t="e">
        <f t="shared" si="165"/>
        <v>#DIV/0!</v>
      </c>
      <c r="V188" s="69" t="e">
        <f t="shared" si="165"/>
        <v>#DIV/0!</v>
      </c>
      <c r="W188" s="69" t="e">
        <f t="shared" si="165"/>
        <v>#DIV/0!</v>
      </c>
      <c r="X188" s="69" t="e">
        <f t="shared" si="165"/>
        <v>#DIV/0!</v>
      </c>
      <c r="Y188" s="69" t="e">
        <f t="shared" si="165"/>
        <v>#DIV/0!</v>
      </c>
      <c r="Z188" s="69" t="e">
        <f t="shared" si="165"/>
        <v>#DIV/0!</v>
      </c>
      <c r="AA188" s="69" t="e">
        <f t="shared" si="165"/>
        <v>#DIV/0!</v>
      </c>
      <c r="AB188" s="69" t="e">
        <f t="shared" si="165"/>
        <v>#DIV/0!</v>
      </c>
      <c r="AC188" s="69" t="e">
        <f t="shared" si="165"/>
        <v>#DIV/0!</v>
      </c>
      <c r="AD188" s="69" t="e">
        <f t="shared" si="165"/>
        <v>#DIV/0!</v>
      </c>
      <c r="AE188" s="69" t="e">
        <f t="shared" si="165"/>
        <v>#DIV/0!</v>
      </c>
      <c r="AF188" s="69" t="e">
        <f t="shared" si="165"/>
        <v>#DIV/0!</v>
      </c>
      <c r="AG188" s="69" t="e">
        <f t="shared" si="165"/>
        <v>#DIV/0!</v>
      </c>
      <c r="AH188" s="366" t="e">
        <f t="shared" si="163"/>
        <v>#DIV/0!</v>
      </c>
      <c r="AI188" s="146"/>
      <c r="AJ188" s="290"/>
      <c r="AK188" s="24"/>
      <c r="AL188" s="132" t="s">
        <v>302</v>
      </c>
      <c r="AM188" s="132" t="s">
        <v>303</v>
      </c>
      <c r="AN188" s="134">
        <f t="array" ref="AN188">INDEX($C$199:$AH$199,1,$AM$176)</f>
        <v>0</v>
      </c>
      <c r="AO188" s="134">
        <f t="array" ref="AO188">INDEX($C$199:$AH$199,1,($AM$176-1))</f>
        <v>0</v>
      </c>
      <c r="AP188" s="134">
        <f t="array" ref="AP188">INDEX($C$198:$AH$198,1,$AM$176)</f>
        <v>0</v>
      </c>
      <c r="AQ188" s="134">
        <f t="array" ref="AQ188">INDEX($C$200:$AH$200,1,$AM$176)</f>
        <v>0</v>
      </c>
      <c r="AR188" s="139">
        <f t="shared" si="158"/>
        <v>0</v>
      </c>
      <c r="AS188" s="139">
        <f t="shared" si="159"/>
        <v>0</v>
      </c>
      <c r="AT188" s="1"/>
      <c r="AU188" s="33"/>
      <c r="AV188" s="137"/>
      <c r="AW188" s="137"/>
      <c r="AX188" s="138"/>
      <c r="AY188" s="138"/>
      <c r="AZ188" s="138"/>
      <c r="BA188" s="138"/>
      <c r="BB188" s="138"/>
      <c r="BC188" s="6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</row>
    <row r="189" s="7" customFormat="1" ht="30" customHeight="1" spans="1:171">
      <c r="A189" s="119"/>
      <c r="B189" s="150">
        <v>2026</v>
      </c>
      <c r="C189" s="69" t="e">
        <f t="shared" ref="C189:AH189" si="166">C184/C174</f>
        <v>#DIV/0!</v>
      </c>
      <c r="D189" s="69" t="e">
        <f t="shared" si="166"/>
        <v>#DIV/0!</v>
      </c>
      <c r="E189" s="69" t="e">
        <f t="shared" si="166"/>
        <v>#DIV/0!</v>
      </c>
      <c r="F189" s="69" t="e">
        <f t="shared" si="166"/>
        <v>#DIV/0!</v>
      </c>
      <c r="G189" s="69" t="e">
        <f t="shared" si="166"/>
        <v>#DIV/0!</v>
      </c>
      <c r="H189" s="69" t="e">
        <f t="shared" si="166"/>
        <v>#DIV/0!</v>
      </c>
      <c r="I189" s="69" t="e">
        <f t="shared" si="166"/>
        <v>#DIV/0!</v>
      </c>
      <c r="J189" s="69" t="e">
        <f t="shared" si="166"/>
        <v>#DIV/0!</v>
      </c>
      <c r="K189" s="69" t="e">
        <f t="shared" si="166"/>
        <v>#DIV/0!</v>
      </c>
      <c r="L189" s="69" t="e">
        <f t="shared" si="166"/>
        <v>#DIV/0!</v>
      </c>
      <c r="M189" s="69" t="e">
        <f t="shared" si="166"/>
        <v>#DIV/0!</v>
      </c>
      <c r="N189" s="69" t="e">
        <f t="shared" si="166"/>
        <v>#DIV/0!</v>
      </c>
      <c r="O189" s="69" t="e">
        <f t="shared" si="166"/>
        <v>#DIV/0!</v>
      </c>
      <c r="P189" s="69" t="e">
        <f t="shared" si="166"/>
        <v>#DIV/0!</v>
      </c>
      <c r="Q189" s="69" t="e">
        <f t="shared" si="166"/>
        <v>#DIV/0!</v>
      </c>
      <c r="R189" s="69" t="e">
        <f t="shared" si="166"/>
        <v>#DIV/0!</v>
      </c>
      <c r="S189" s="69" t="e">
        <f t="shared" si="166"/>
        <v>#DIV/0!</v>
      </c>
      <c r="T189" s="69" t="e">
        <f t="shared" si="166"/>
        <v>#DIV/0!</v>
      </c>
      <c r="U189" s="69" t="e">
        <f t="shared" si="166"/>
        <v>#DIV/0!</v>
      </c>
      <c r="V189" s="69" t="e">
        <f t="shared" si="166"/>
        <v>#DIV/0!</v>
      </c>
      <c r="W189" s="69" t="e">
        <f t="shared" si="166"/>
        <v>#DIV/0!</v>
      </c>
      <c r="X189" s="69" t="e">
        <f t="shared" si="166"/>
        <v>#DIV/0!</v>
      </c>
      <c r="Y189" s="69" t="e">
        <f t="shared" si="166"/>
        <v>#DIV/0!</v>
      </c>
      <c r="Z189" s="69" t="e">
        <f t="shared" si="166"/>
        <v>#DIV/0!</v>
      </c>
      <c r="AA189" s="69" t="e">
        <f t="shared" si="166"/>
        <v>#DIV/0!</v>
      </c>
      <c r="AB189" s="69" t="e">
        <f t="shared" si="166"/>
        <v>#DIV/0!</v>
      </c>
      <c r="AC189" s="69" t="e">
        <f t="shared" si="166"/>
        <v>#DIV/0!</v>
      </c>
      <c r="AD189" s="69" t="e">
        <f t="shared" si="166"/>
        <v>#DIV/0!</v>
      </c>
      <c r="AE189" s="69" t="e">
        <f t="shared" si="166"/>
        <v>#DIV/0!</v>
      </c>
      <c r="AF189" s="69" t="e">
        <f t="shared" si="166"/>
        <v>#DIV/0!</v>
      </c>
      <c r="AG189" s="69" t="e">
        <f t="shared" si="166"/>
        <v>#DIV/0!</v>
      </c>
      <c r="AH189" s="366" t="e">
        <f t="shared" si="166"/>
        <v>#DIV/0!</v>
      </c>
      <c r="AI189" s="146"/>
      <c r="AJ189" s="290"/>
      <c r="AK189" s="24"/>
      <c r="AL189" s="132" t="s">
        <v>304</v>
      </c>
      <c r="AM189" s="132" t="s">
        <v>303</v>
      </c>
      <c r="AN189" s="140">
        <f ca="1">SUM($C$199:INDEX($C$199:$AH$199,1,$AM$176))</f>
        <v>0</v>
      </c>
      <c r="AO189" s="140">
        <f ca="1">SUM($C$199:INDEX($C$199:$AH$199,1,($AM$176-1)))</f>
        <v>0</v>
      </c>
      <c r="AP189" s="140">
        <f ca="1">SUM($C$198:INDEX($C$198:$AH$198,1,$AM$176))</f>
        <v>0</v>
      </c>
      <c r="AQ189" s="140">
        <f ca="1">SUM($C$200:INDEX($C$200:$AH$200,1,$AM$176))</f>
        <v>0</v>
      </c>
      <c r="AR189" s="134">
        <f ca="1" t="shared" si="158"/>
        <v>0</v>
      </c>
      <c r="AS189" s="134">
        <f ca="1" t="shared" si="159"/>
        <v>0</v>
      </c>
      <c r="AT189" s="1"/>
      <c r="AU189" s="33"/>
      <c r="AV189" s="137"/>
      <c r="AW189" s="137"/>
      <c r="AX189" s="138"/>
      <c r="AY189" s="138"/>
      <c r="AZ189" s="138"/>
      <c r="BA189" s="138"/>
      <c r="BB189" s="138"/>
      <c r="BC189" s="6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</row>
    <row r="190" s="7" customFormat="1" ht="30" customHeight="1" spans="1:171">
      <c r="A190" s="119"/>
      <c r="B190" s="141" t="s">
        <v>275</v>
      </c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366"/>
      <c r="AI190" s="28"/>
      <c r="AJ190" s="290"/>
      <c r="AK190" s="24"/>
      <c r="AL190" s="132" t="s">
        <v>305</v>
      </c>
      <c r="AM190" s="132" t="s">
        <v>300</v>
      </c>
      <c r="AN190" s="134">
        <f t="array" ref="AN190">INDEX($C$204:$AH$204,1,$AM$176)</f>
        <v>0</v>
      </c>
      <c r="AO190" s="134">
        <f t="array" ref="AO190">INDEX($C$204:$AH$204,1,($AM$176-1))</f>
        <v>0</v>
      </c>
      <c r="AP190" s="134">
        <f t="array" ref="AP190">INDEX($C$203:$AH$203,1,$AM$176)</f>
        <v>0</v>
      </c>
      <c r="AQ190" s="134">
        <f t="array" ref="AQ190">INDEX($C$205:$AH$205,1,$AM$176)</f>
        <v>0</v>
      </c>
      <c r="AR190" s="139">
        <f t="shared" si="158"/>
        <v>0</v>
      </c>
      <c r="AS190" s="139">
        <f t="shared" si="159"/>
        <v>0</v>
      </c>
      <c r="AT190" s="1"/>
      <c r="AU190" s="33"/>
      <c r="AV190" s="137"/>
      <c r="AW190" s="137"/>
      <c r="AX190" s="138"/>
      <c r="AY190" s="138"/>
      <c r="AZ190" s="138"/>
      <c r="BA190" s="138"/>
      <c r="BB190" s="138"/>
      <c r="BC190" s="6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</row>
    <row r="191" s="7" customFormat="1" ht="30" customHeight="1" spans="1:171">
      <c r="A191" s="119"/>
      <c r="B191" s="124" t="s">
        <v>14</v>
      </c>
      <c r="C191" s="69" t="e">
        <f t="shared" ref="C191:AG191" si="167">C189-C190</f>
        <v>#DIV/0!</v>
      </c>
      <c r="D191" s="69" t="e">
        <f t="shared" si="167"/>
        <v>#DIV/0!</v>
      </c>
      <c r="E191" s="69" t="e">
        <f t="shared" si="167"/>
        <v>#DIV/0!</v>
      </c>
      <c r="F191" s="69" t="e">
        <f t="shared" si="167"/>
        <v>#DIV/0!</v>
      </c>
      <c r="G191" s="69" t="e">
        <f t="shared" si="167"/>
        <v>#DIV/0!</v>
      </c>
      <c r="H191" s="69" t="e">
        <f t="shared" si="167"/>
        <v>#DIV/0!</v>
      </c>
      <c r="I191" s="69" t="e">
        <f t="shared" si="167"/>
        <v>#DIV/0!</v>
      </c>
      <c r="J191" s="69" t="e">
        <f t="shared" si="167"/>
        <v>#DIV/0!</v>
      </c>
      <c r="K191" s="69" t="e">
        <f t="shared" si="167"/>
        <v>#DIV/0!</v>
      </c>
      <c r="L191" s="69" t="e">
        <f t="shared" si="167"/>
        <v>#DIV/0!</v>
      </c>
      <c r="M191" s="69" t="e">
        <f t="shared" si="167"/>
        <v>#DIV/0!</v>
      </c>
      <c r="N191" s="69" t="e">
        <f t="shared" si="167"/>
        <v>#DIV/0!</v>
      </c>
      <c r="O191" s="69" t="e">
        <f t="shared" si="167"/>
        <v>#DIV/0!</v>
      </c>
      <c r="P191" s="69" t="e">
        <f t="shared" si="167"/>
        <v>#DIV/0!</v>
      </c>
      <c r="Q191" s="69" t="e">
        <f t="shared" si="167"/>
        <v>#DIV/0!</v>
      </c>
      <c r="R191" s="69" t="e">
        <f t="shared" si="167"/>
        <v>#DIV/0!</v>
      </c>
      <c r="S191" s="69" t="e">
        <f t="shared" si="167"/>
        <v>#DIV/0!</v>
      </c>
      <c r="T191" s="69" t="e">
        <f t="shared" si="167"/>
        <v>#DIV/0!</v>
      </c>
      <c r="U191" s="69" t="e">
        <f t="shared" si="167"/>
        <v>#DIV/0!</v>
      </c>
      <c r="V191" s="69" t="e">
        <f t="shared" si="167"/>
        <v>#DIV/0!</v>
      </c>
      <c r="W191" s="69" t="e">
        <f t="shared" si="167"/>
        <v>#DIV/0!</v>
      </c>
      <c r="X191" s="69" t="e">
        <f t="shared" si="167"/>
        <v>#DIV/0!</v>
      </c>
      <c r="Y191" s="69" t="e">
        <f t="shared" si="167"/>
        <v>#DIV/0!</v>
      </c>
      <c r="Z191" s="69" t="e">
        <f t="shared" si="167"/>
        <v>#DIV/0!</v>
      </c>
      <c r="AA191" s="69" t="e">
        <f t="shared" si="167"/>
        <v>#DIV/0!</v>
      </c>
      <c r="AB191" s="69" t="e">
        <f t="shared" si="167"/>
        <v>#DIV/0!</v>
      </c>
      <c r="AC191" s="69" t="e">
        <f t="shared" si="167"/>
        <v>#DIV/0!</v>
      </c>
      <c r="AD191" s="69" t="e">
        <f t="shared" si="167"/>
        <v>#DIV/0!</v>
      </c>
      <c r="AE191" s="69" t="e">
        <f t="shared" si="167"/>
        <v>#DIV/0!</v>
      </c>
      <c r="AF191" s="69" t="e">
        <f t="shared" si="167"/>
        <v>#DIV/0!</v>
      </c>
      <c r="AG191" s="69" t="e">
        <f t="shared" si="167"/>
        <v>#DIV/0!</v>
      </c>
      <c r="AH191" s="366" t="e">
        <f t="shared" ref="AH191:AH194" si="168">SUM(C191:AG191)</f>
        <v>#DIV/0!</v>
      </c>
      <c r="AI191" s="28"/>
      <c r="AJ191" s="290"/>
      <c r="AK191" s="24"/>
      <c r="AL191" s="132" t="s">
        <v>306</v>
      </c>
      <c r="AM191" s="132" t="s">
        <v>300</v>
      </c>
      <c r="AN191" s="140">
        <f ca="1">SUM($C$204:INDEX($C$204:$AH$204,1,$AM$176))</f>
        <v>0</v>
      </c>
      <c r="AO191" s="140">
        <f ca="1">SUM($C$204:INDEX($C$204:$AH$204,1,($AM$176-1)))</f>
        <v>0</v>
      </c>
      <c r="AP191" s="140">
        <f ca="1">SUM($C$203:INDEX($C$203:$AH$203,1,$AM$176))</f>
        <v>0</v>
      </c>
      <c r="AQ191" s="140">
        <f ca="1">SUM($C$205:INDEX($C$205:$AH$205,1,$AM$176))</f>
        <v>0</v>
      </c>
      <c r="AR191" s="134">
        <f ca="1" t="shared" si="158"/>
        <v>0</v>
      </c>
      <c r="AS191" s="134">
        <f ca="1" t="shared" si="159"/>
        <v>0</v>
      </c>
      <c r="AT191" s="1"/>
      <c r="AU191" s="33"/>
      <c r="AV191" s="137"/>
      <c r="AW191" s="137"/>
      <c r="AX191" s="138"/>
      <c r="AY191" s="138"/>
      <c r="AZ191" s="138"/>
      <c r="BA191" s="138"/>
      <c r="BB191" s="138"/>
      <c r="BC191" s="6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</row>
    <row r="192" s="7" customFormat="1" ht="30" customHeight="1" spans="1:171">
      <c r="A192" s="119"/>
      <c r="B192" s="125" t="s">
        <v>15</v>
      </c>
      <c r="C192" s="69" t="e">
        <f t="shared" ref="C192:AG192" si="169">C189-C188</f>
        <v>#DIV/0!</v>
      </c>
      <c r="D192" s="69" t="e">
        <f t="shared" si="169"/>
        <v>#DIV/0!</v>
      </c>
      <c r="E192" s="69" t="e">
        <f t="shared" si="169"/>
        <v>#DIV/0!</v>
      </c>
      <c r="F192" s="69" t="e">
        <f t="shared" si="169"/>
        <v>#DIV/0!</v>
      </c>
      <c r="G192" s="69" t="e">
        <f t="shared" si="169"/>
        <v>#DIV/0!</v>
      </c>
      <c r="H192" s="69" t="e">
        <f t="shared" si="169"/>
        <v>#DIV/0!</v>
      </c>
      <c r="I192" s="69" t="e">
        <f t="shared" si="169"/>
        <v>#DIV/0!</v>
      </c>
      <c r="J192" s="69" t="e">
        <f t="shared" si="169"/>
        <v>#DIV/0!</v>
      </c>
      <c r="K192" s="69" t="e">
        <f t="shared" si="169"/>
        <v>#DIV/0!</v>
      </c>
      <c r="L192" s="69" t="e">
        <f t="shared" si="169"/>
        <v>#DIV/0!</v>
      </c>
      <c r="M192" s="69" t="e">
        <f t="shared" si="169"/>
        <v>#DIV/0!</v>
      </c>
      <c r="N192" s="69" t="e">
        <f t="shared" si="169"/>
        <v>#DIV/0!</v>
      </c>
      <c r="O192" s="69" t="e">
        <f t="shared" si="169"/>
        <v>#DIV/0!</v>
      </c>
      <c r="P192" s="69" t="e">
        <f t="shared" si="169"/>
        <v>#DIV/0!</v>
      </c>
      <c r="Q192" s="69" t="e">
        <f t="shared" si="169"/>
        <v>#DIV/0!</v>
      </c>
      <c r="R192" s="69" t="e">
        <f t="shared" si="169"/>
        <v>#DIV/0!</v>
      </c>
      <c r="S192" s="69" t="e">
        <f t="shared" si="169"/>
        <v>#DIV/0!</v>
      </c>
      <c r="T192" s="69" t="e">
        <f t="shared" si="169"/>
        <v>#DIV/0!</v>
      </c>
      <c r="U192" s="69" t="e">
        <f t="shared" si="169"/>
        <v>#DIV/0!</v>
      </c>
      <c r="V192" s="69" t="e">
        <f t="shared" si="169"/>
        <v>#DIV/0!</v>
      </c>
      <c r="W192" s="69" t="e">
        <f t="shared" si="169"/>
        <v>#DIV/0!</v>
      </c>
      <c r="X192" s="69" t="e">
        <f t="shared" si="169"/>
        <v>#DIV/0!</v>
      </c>
      <c r="Y192" s="69" t="e">
        <f t="shared" si="169"/>
        <v>#DIV/0!</v>
      </c>
      <c r="Z192" s="69" t="e">
        <f t="shared" si="169"/>
        <v>#DIV/0!</v>
      </c>
      <c r="AA192" s="69" t="e">
        <f t="shared" si="169"/>
        <v>#DIV/0!</v>
      </c>
      <c r="AB192" s="69" t="e">
        <f t="shared" si="169"/>
        <v>#DIV/0!</v>
      </c>
      <c r="AC192" s="69" t="e">
        <f t="shared" si="169"/>
        <v>#DIV/0!</v>
      </c>
      <c r="AD192" s="69" t="e">
        <f t="shared" si="169"/>
        <v>#DIV/0!</v>
      </c>
      <c r="AE192" s="69" t="e">
        <f t="shared" si="169"/>
        <v>#DIV/0!</v>
      </c>
      <c r="AF192" s="69" t="e">
        <f t="shared" si="169"/>
        <v>#DIV/0!</v>
      </c>
      <c r="AG192" s="69" t="e">
        <f t="shared" si="169"/>
        <v>#DIV/0!</v>
      </c>
      <c r="AH192" s="366" t="e">
        <f t="shared" si="168"/>
        <v>#DIV/0!</v>
      </c>
      <c r="AI192" s="28"/>
      <c r="AJ192" s="290"/>
      <c r="AK192" s="24"/>
      <c r="AL192" s="132" t="s">
        <v>307</v>
      </c>
      <c r="AM192" s="132" t="s">
        <v>300</v>
      </c>
      <c r="AN192" s="134">
        <f t="array" ref="AN192">INDEX($C$209:$AH$209,1,$AM$176)</f>
        <v>0</v>
      </c>
      <c r="AO192" s="134">
        <f t="array" ref="AO192">INDEX($C$209:$AH$209,1,($AM$176-1))</f>
        <v>0</v>
      </c>
      <c r="AP192" s="134">
        <f t="array" ref="AP192">INDEX($C$208:$AH$208,1,$AM$176)</f>
        <v>0</v>
      </c>
      <c r="AQ192" s="134">
        <f t="array" ref="AQ192">INDEX($C$210:$AH$210,1,$AM$176)</f>
        <v>0</v>
      </c>
      <c r="AR192" s="134">
        <f t="shared" si="158"/>
        <v>0</v>
      </c>
      <c r="AS192" s="134">
        <f t="shared" si="159"/>
        <v>0</v>
      </c>
      <c r="AT192" s="1"/>
      <c r="AU192" s="33"/>
      <c r="AV192" s="137"/>
      <c r="AW192" s="137"/>
      <c r="AX192" s="138"/>
      <c r="AY192" s="138"/>
      <c r="AZ192" s="138"/>
      <c r="BA192" s="138"/>
      <c r="BB192" s="138"/>
      <c r="BC192" s="6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</row>
    <row r="193" s="7" customFormat="1" ht="30" customHeight="1" spans="1:171">
      <c r="A193" s="119" t="s">
        <v>308</v>
      </c>
      <c r="B193" s="49">
        <v>2025</v>
      </c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28"/>
      <c r="AJ193" s="290"/>
      <c r="AK193" s="40"/>
      <c r="AL193" s="132" t="s">
        <v>309</v>
      </c>
      <c r="AM193" s="132" t="s">
        <v>300</v>
      </c>
      <c r="AN193" s="140">
        <f ca="1">SUM($C$209:INDEX($C$209:$AH$209,1,$AM$176))</f>
        <v>0</v>
      </c>
      <c r="AO193" s="140">
        <f ca="1">SUM($C$209:INDEX($C$209:$AH$209,1,($AM$176-1)))</f>
        <v>0</v>
      </c>
      <c r="AP193" s="140">
        <f ca="1">SUM($C$208:INDEX($C$208:$AH$208,1,$AM$176))</f>
        <v>0</v>
      </c>
      <c r="AQ193" s="140">
        <f ca="1">SUM($C$210:INDEX($C$210:$AH$210,1,$AM$176))</f>
        <v>0</v>
      </c>
      <c r="AR193" s="134">
        <f ca="1" t="shared" si="158"/>
        <v>0</v>
      </c>
      <c r="AS193" s="134">
        <f ca="1" t="shared" si="159"/>
        <v>0</v>
      </c>
      <c r="AT193" s="1"/>
      <c r="AU193" s="33"/>
      <c r="AV193" s="137"/>
      <c r="AW193" s="137"/>
      <c r="AX193" s="138"/>
      <c r="AY193" s="138"/>
      <c r="AZ193" s="138"/>
      <c r="BA193" s="138"/>
      <c r="BB193" s="138"/>
      <c r="BC193" s="6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</row>
    <row r="194" s="8" customFormat="1" ht="30" customHeight="1" spans="1:171">
      <c r="A194" s="120"/>
      <c r="B194" s="114">
        <v>2026</v>
      </c>
      <c r="C194" s="380">
        <f>'2026底表'!C194</f>
        <v>0</v>
      </c>
      <c r="D194" s="380">
        <f>'2026底表'!D194</f>
        <v>0</v>
      </c>
      <c r="E194" s="380">
        <f>'2026底表'!E194</f>
        <v>0</v>
      </c>
      <c r="F194" s="380">
        <f>'2026底表'!F194</f>
        <v>0</v>
      </c>
      <c r="G194" s="380">
        <f>'2026底表'!G194</f>
        <v>0</v>
      </c>
      <c r="H194" s="380">
        <f>'2026底表'!H194</f>
        <v>0</v>
      </c>
      <c r="I194" s="380">
        <f>'2026底表'!I194</f>
        <v>0</v>
      </c>
      <c r="J194" s="380">
        <f>'2026底表'!J194</f>
        <v>0</v>
      </c>
      <c r="K194" s="380">
        <f>'2026底表'!K194</f>
        <v>0</v>
      </c>
      <c r="L194" s="380">
        <f>'2026底表'!L194</f>
        <v>0</v>
      </c>
      <c r="M194" s="380">
        <f>'2026底表'!M194</f>
        <v>0</v>
      </c>
      <c r="N194" s="380">
        <f>'2026底表'!N194</f>
        <v>0</v>
      </c>
      <c r="O194" s="380">
        <f>'2026底表'!O194</f>
        <v>0</v>
      </c>
      <c r="P194" s="380">
        <f>'2026底表'!P194</f>
        <v>0</v>
      </c>
      <c r="Q194" s="380">
        <f>'2026底表'!Q194</f>
        <v>0</v>
      </c>
      <c r="R194" s="380">
        <f>'2026底表'!R194</f>
        <v>0</v>
      </c>
      <c r="S194" s="380">
        <f>'2026底表'!S194</f>
        <v>0</v>
      </c>
      <c r="T194" s="380">
        <f>'2026底表'!T194</f>
        <v>0</v>
      </c>
      <c r="U194" s="380">
        <f>'2026底表'!U194</f>
        <v>0</v>
      </c>
      <c r="V194" s="380">
        <f>'2026底表'!V194</f>
        <v>0</v>
      </c>
      <c r="W194" s="380">
        <f>'2026底表'!W194</f>
        <v>0</v>
      </c>
      <c r="X194" s="380">
        <f>'2026底表'!X194</f>
        <v>0</v>
      </c>
      <c r="Y194" s="380">
        <f>'2026底表'!Y194</f>
        <v>0</v>
      </c>
      <c r="Z194" s="380">
        <f>'2026底表'!Z194</f>
        <v>0</v>
      </c>
      <c r="AA194" s="380">
        <f>'2026底表'!AA194</f>
        <v>0</v>
      </c>
      <c r="AB194" s="380">
        <f>'2026底表'!AB194</f>
        <v>0</v>
      </c>
      <c r="AC194" s="380">
        <f>'2026底表'!AC194</f>
        <v>0</v>
      </c>
      <c r="AD194" s="380">
        <f>'2026底表'!AD194</f>
        <v>0</v>
      </c>
      <c r="AE194" s="380">
        <f>'2026底表'!AE194</f>
        <v>0</v>
      </c>
      <c r="AF194" s="380">
        <f>'2026底表'!AF194</f>
        <v>0</v>
      </c>
      <c r="AG194" s="380">
        <f>'2026底表'!AG194</f>
        <v>0</v>
      </c>
      <c r="AH194" s="380">
        <f t="shared" si="168"/>
        <v>0</v>
      </c>
      <c r="AI194" s="28">
        <v>0</v>
      </c>
      <c r="AJ194" s="290">
        <f>AC194-AI194</f>
        <v>0</v>
      </c>
      <c r="AK194" s="40">
        <f>AN194-AO195</f>
        <v>-2150</v>
      </c>
      <c r="AL194" s="132" t="s">
        <v>310</v>
      </c>
      <c r="AM194" s="132" t="s">
        <v>300</v>
      </c>
      <c r="AN194" s="134">
        <f t="array" ref="AN194">INDEX($C$222:$AH$222,1,$AM$176)</f>
        <v>483</v>
      </c>
      <c r="AO194" s="134">
        <f t="array" ref="AO194">INDEX($C$222:$AH$222,1,($AM$176-1))</f>
        <v>1069</v>
      </c>
      <c r="AP194" s="134">
        <f t="array" ref="AP194">INDEX($C$221:$AH$221,1,$AM$176)</f>
        <v>0</v>
      </c>
      <c r="AQ194" s="134">
        <f t="array" ref="AQ194">INDEX($C$223:$AH$223,1,$AM$176)</f>
        <v>0</v>
      </c>
      <c r="AR194" s="139">
        <f t="shared" si="158"/>
        <v>483</v>
      </c>
      <c r="AS194" s="134">
        <f t="shared" si="159"/>
        <v>483</v>
      </c>
      <c r="AT194" s="1">
        <f>AQ255</f>
        <v>2436</v>
      </c>
      <c r="AU194" s="33"/>
      <c r="AV194" s="137"/>
      <c r="AW194" s="137"/>
      <c r="AX194" s="138"/>
      <c r="AY194" s="138"/>
      <c r="AZ194" s="138"/>
      <c r="BA194" s="138"/>
      <c r="BB194" s="138"/>
      <c r="BC194" s="6"/>
      <c r="BD194" s="1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</row>
    <row r="195" s="7" customFormat="1" ht="30" customHeight="1" spans="1:171">
      <c r="A195" s="119"/>
      <c r="B195" s="117" t="s">
        <v>275</v>
      </c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367"/>
      <c r="AI195" s="28"/>
      <c r="AJ195" s="290"/>
      <c r="AK195" s="40"/>
      <c r="AL195" s="132" t="s">
        <v>311</v>
      </c>
      <c r="AM195" s="132" t="s">
        <v>300</v>
      </c>
      <c r="AN195" s="134">
        <f t="array" ref="AN195">INDEX($C$227:$AH$227,1,$AM$176)</f>
        <v>3055</v>
      </c>
      <c r="AO195" s="134">
        <f t="array" ref="AO195">INDEX($C$227:$AH$227,1,($AM$176-1))</f>
        <v>2633</v>
      </c>
      <c r="AP195" s="134">
        <f t="array" ref="AP195">INDEX($C$226:$AH$226,1,$AM$176)</f>
        <v>1686</v>
      </c>
      <c r="AQ195" s="134" t="s">
        <v>312</v>
      </c>
      <c r="AR195" s="134">
        <f t="shared" si="158"/>
        <v>1369</v>
      </c>
      <c r="AS195" s="134" t="s">
        <v>312</v>
      </c>
      <c r="AT195" s="2"/>
      <c r="AU195" s="33"/>
      <c r="AV195" s="137"/>
      <c r="AW195" s="137"/>
      <c r="AX195" s="138"/>
      <c r="AY195" s="138"/>
      <c r="AZ195" s="138"/>
      <c r="BA195" s="138"/>
      <c r="BB195" s="138"/>
      <c r="BC195" s="6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</row>
    <row r="196" s="7" customFormat="1" ht="30" customHeight="1" spans="1:171">
      <c r="A196" s="119"/>
      <c r="B196" s="124" t="s">
        <v>14</v>
      </c>
      <c r="C196" s="71">
        <f t="shared" ref="C196:AG196" si="170">C194-C195</f>
        <v>0</v>
      </c>
      <c r="D196" s="71">
        <f t="shared" si="170"/>
        <v>0</v>
      </c>
      <c r="E196" s="71">
        <f t="shared" si="170"/>
        <v>0</v>
      </c>
      <c r="F196" s="71">
        <f t="shared" si="170"/>
        <v>0</v>
      </c>
      <c r="G196" s="71">
        <f t="shared" si="170"/>
        <v>0</v>
      </c>
      <c r="H196" s="71">
        <f t="shared" si="170"/>
        <v>0</v>
      </c>
      <c r="I196" s="71">
        <f t="shared" si="170"/>
        <v>0</v>
      </c>
      <c r="J196" s="71">
        <f t="shared" si="170"/>
        <v>0</v>
      </c>
      <c r="K196" s="71">
        <f t="shared" si="170"/>
        <v>0</v>
      </c>
      <c r="L196" s="71">
        <f t="shared" si="170"/>
        <v>0</v>
      </c>
      <c r="M196" s="71">
        <f t="shared" si="170"/>
        <v>0</v>
      </c>
      <c r="N196" s="71">
        <f t="shared" si="170"/>
        <v>0</v>
      </c>
      <c r="O196" s="71">
        <f t="shared" si="170"/>
        <v>0</v>
      </c>
      <c r="P196" s="71">
        <f t="shared" si="170"/>
        <v>0</v>
      </c>
      <c r="Q196" s="71">
        <f t="shared" si="170"/>
        <v>0</v>
      </c>
      <c r="R196" s="71">
        <f t="shared" si="170"/>
        <v>0</v>
      </c>
      <c r="S196" s="71">
        <f t="shared" si="170"/>
        <v>0</v>
      </c>
      <c r="T196" s="71">
        <f t="shared" si="170"/>
        <v>0</v>
      </c>
      <c r="U196" s="71">
        <f t="shared" si="170"/>
        <v>0</v>
      </c>
      <c r="V196" s="71">
        <f t="shared" si="170"/>
        <v>0</v>
      </c>
      <c r="W196" s="71">
        <f t="shared" si="170"/>
        <v>0</v>
      </c>
      <c r="X196" s="71">
        <f t="shared" si="170"/>
        <v>0</v>
      </c>
      <c r="Y196" s="71">
        <f t="shared" si="170"/>
        <v>0</v>
      </c>
      <c r="Z196" s="71">
        <f t="shared" si="170"/>
        <v>0</v>
      </c>
      <c r="AA196" s="71">
        <f t="shared" si="170"/>
        <v>0</v>
      </c>
      <c r="AB196" s="71">
        <f t="shared" si="170"/>
        <v>0</v>
      </c>
      <c r="AC196" s="71">
        <f t="shared" si="170"/>
        <v>0</v>
      </c>
      <c r="AD196" s="71">
        <f t="shared" si="170"/>
        <v>0</v>
      </c>
      <c r="AE196" s="71">
        <f t="shared" si="170"/>
        <v>0</v>
      </c>
      <c r="AF196" s="71">
        <f t="shared" si="170"/>
        <v>0</v>
      </c>
      <c r="AG196" s="71">
        <f t="shared" si="170"/>
        <v>0</v>
      </c>
      <c r="AH196" s="156">
        <f t="shared" ref="AH196:AH199" si="171">SUM(C196:AG196)</f>
        <v>0</v>
      </c>
      <c r="AI196" s="28"/>
      <c r="AJ196" s="290"/>
      <c r="AK196" s="24"/>
      <c r="AL196" s="132" t="s">
        <v>313</v>
      </c>
      <c r="AM196" s="132" t="s">
        <v>300</v>
      </c>
      <c r="AN196" s="134">
        <f t="array" ref="AN196">INDEX($C$219:$AH$219,1,$AM$176)</f>
        <v>1005</v>
      </c>
      <c r="AO196" s="134">
        <f t="array" ref="AO196">INDEX($C$219:$AH$219,1,($AM$176-1))</f>
        <v>477</v>
      </c>
      <c r="AP196" s="134" t="s">
        <v>312</v>
      </c>
      <c r="AQ196" s="134" t="s">
        <v>312</v>
      </c>
      <c r="AR196" s="134" t="s">
        <v>312</v>
      </c>
      <c r="AS196" s="134" t="s">
        <v>312</v>
      </c>
      <c r="AT196" s="1"/>
      <c r="AU196" s="33"/>
      <c r="AV196" s="137"/>
      <c r="AW196" s="137"/>
      <c r="AX196" s="138"/>
      <c r="AY196" s="138"/>
      <c r="AZ196" s="138"/>
      <c r="BA196" s="138"/>
      <c r="BB196" s="138"/>
      <c r="BC196" s="6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</row>
    <row r="197" s="7" customFormat="1" ht="30" customHeight="1" spans="1:171">
      <c r="A197" s="119"/>
      <c r="B197" s="125" t="s">
        <v>15</v>
      </c>
      <c r="C197" s="60">
        <f t="shared" ref="C197:AG197" si="172">C194-C193</f>
        <v>0</v>
      </c>
      <c r="D197" s="60">
        <f t="shared" si="172"/>
        <v>0</v>
      </c>
      <c r="E197" s="60">
        <f t="shared" si="172"/>
        <v>0</v>
      </c>
      <c r="F197" s="60">
        <f t="shared" si="172"/>
        <v>0</v>
      </c>
      <c r="G197" s="60">
        <f t="shared" si="172"/>
        <v>0</v>
      </c>
      <c r="H197" s="60">
        <f t="shared" si="172"/>
        <v>0</v>
      </c>
      <c r="I197" s="60">
        <f t="shared" si="172"/>
        <v>0</v>
      </c>
      <c r="J197" s="60">
        <f t="shared" si="172"/>
        <v>0</v>
      </c>
      <c r="K197" s="60">
        <f t="shared" si="172"/>
        <v>0</v>
      </c>
      <c r="L197" s="60">
        <f t="shared" si="172"/>
        <v>0</v>
      </c>
      <c r="M197" s="60">
        <f t="shared" si="172"/>
        <v>0</v>
      </c>
      <c r="N197" s="60">
        <f t="shared" si="172"/>
        <v>0</v>
      </c>
      <c r="O197" s="60">
        <f t="shared" si="172"/>
        <v>0</v>
      </c>
      <c r="P197" s="60">
        <f t="shared" si="172"/>
        <v>0</v>
      </c>
      <c r="Q197" s="60">
        <f t="shared" si="172"/>
        <v>0</v>
      </c>
      <c r="R197" s="60">
        <f t="shared" si="172"/>
        <v>0</v>
      </c>
      <c r="S197" s="60">
        <f t="shared" si="172"/>
        <v>0</v>
      </c>
      <c r="T197" s="60">
        <f t="shared" si="172"/>
        <v>0</v>
      </c>
      <c r="U197" s="60">
        <f t="shared" si="172"/>
        <v>0</v>
      </c>
      <c r="V197" s="60">
        <f t="shared" si="172"/>
        <v>0</v>
      </c>
      <c r="W197" s="60">
        <f t="shared" si="172"/>
        <v>0</v>
      </c>
      <c r="X197" s="60">
        <f t="shared" si="172"/>
        <v>0</v>
      </c>
      <c r="Y197" s="60">
        <f t="shared" si="172"/>
        <v>0</v>
      </c>
      <c r="Z197" s="60">
        <f t="shared" si="172"/>
        <v>0</v>
      </c>
      <c r="AA197" s="60">
        <f t="shared" si="172"/>
        <v>0</v>
      </c>
      <c r="AB197" s="60">
        <f t="shared" si="172"/>
        <v>0</v>
      </c>
      <c r="AC197" s="60">
        <f t="shared" si="172"/>
        <v>0</v>
      </c>
      <c r="AD197" s="60">
        <f t="shared" si="172"/>
        <v>0</v>
      </c>
      <c r="AE197" s="60">
        <f t="shared" si="172"/>
        <v>0</v>
      </c>
      <c r="AF197" s="60">
        <f t="shared" si="172"/>
        <v>0</v>
      </c>
      <c r="AG197" s="60">
        <f t="shared" si="172"/>
        <v>0</v>
      </c>
      <c r="AH197" s="170">
        <f t="shared" si="171"/>
        <v>0</v>
      </c>
      <c r="AI197" s="28"/>
      <c r="AJ197" s="290"/>
      <c r="AK197" s="24"/>
      <c r="AL197" s="132" t="s">
        <v>314</v>
      </c>
      <c r="AM197" s="132" t="s">
        <v>300</v>
      </c>
      <c r="AN197" s="140">
        <f ca="1">SUM($C$222:INDEX($C$222:$AH$222,1,$AM$176))</f>
        <v>11703</v>
      </c>
      <c r="AO197" s="140">
        <f ca="1">SUM($C$222:INDEX($C$222:$AH$222,1,($AM$176-1)))</f>
        <v>11220</v>
      </c>
      <c r="AP197" s="140">
        <f ca="1">SUM($C$221:INDEX($C$221:$AH$221,1,$AM$176))</f>
        <v>0</v>
      </c>
      <c r="AQ197" s="140">
        <f ca="1">SUM($C$223:INDEX($C$223:$AH$223,1,$AM$176))</f>
        <v>0</v>
      </c>
      <c r="AR197" s="134">
        <f ca="1" t="shared" ref="AR197:AR203" si="173">AN197-AP197</f>
        <v>11703</v>
      </c>
      <c r="AS197" s="134">
        <f ca="1" t="shared" ref="AS197:AS203" si="174">AN197-AQ197</f>
        <v>11703</v>
      </c>
      <c r="AT197" s="1"/>
      <c r="AU197" s="33"/>
      <c r="AV197" s="137"/>
      <c r="AW197" s="137"/>
      <c r="AX197" s="138"/>
      <c r="AY197" s="138"/>
      <c r="AZ197" s="138"/>
      <c r="BA197" s="138"/>
      <c r="BB197" s="138"/>
      <c r="BC197" s="6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</row>
    <row r="198" s="7" customFormat="1" ht="30" customHeight="1" spans="1:171">
      <c r="A198" s="154" t="s">
        <v>118</v>
      </c>
      <c r="B198" s="49">
        <v>2025</v>
      </c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28"/>
      <c r="AJ198" s="290"/>
      <c r="AK198" s="24"/>
      <c r="AL198" s="131" t="s">
        <v>315</v>
      </c>
      <c r="AM198" s="131" t="s">
        <v>316</v>
      </c>
      <c r="AN198" s="134">
        <f t="array" ref="AN198">INDEX($C$288:$AH$288,1,$AM$176)</f>
        <v>0</v>
      </c>
      <c r="AO198" s="134">
        <f t="array" ref="AO198">INDEX($C$288:$AH$288,1,($AM$176-1))</f>
        <v>0</v>
      </c>
      <c r="AP198" s="134">
        <f t="array" ref="AP198">INDEX($C$287:$AH$287,1,$AM$176)</f>
        <v>0</v>
      </c>
      <c r="AQ198" s="134">
        <f t="array" ref="AQ198">INDEX($C$289:$AH$289,1,$AM$176)</f>
        <v>0</v>
      </c>
      <c r="AR198" s="134">
        <f t="shared" si="173"/>
        <v>0</v>
      </c>
      <c r="AS198" s="134">
        <f t="shared" si="174"/>
        <v>0</v>
      </c>
      <c r="AT198" s="1"/>
      <c r="AU198" s="33"/>
      <c r="AV198" s="137"/>
      <c r="AW198" s="137"/>
      <c r="AX198" s="138"/>
      <c r="AY198" s="138"/>
      <c r="AZ198" s="138"/>
      <c r="BA198" s="138"/>
      <c r="BB198" s="138"/>
      <c r="BC198" s="6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</row>
    <row r="199" s="7" customFormat="1" ht="30" customHeight="1" spans="1:171">
      <c r="A199" s="119"/>
      <c r="B199" s="155">
        <v>2026</v>
      </c>
      <c r="C199" s="156">
        <f t="shared" ref="C199:AG199" si="175">C46-C346</f>
        <v>0</v>
      </c>
      <c r="D199" s="156">
        <f t="shared" si="175"/>
        <v>0</v>
      </c>
      <c r="E199" s="156">
        <f t="shared" si="175"/>
        <v>0</v>
      </c>
      <c r="F199" s="156">
        <f t="shared" si="175"/>
        <v>0</v>
      </c>
      <c r="G199" s="156">
        <f t="shared" si="175"/>
        <v>0</v>
      </c>
      <c r="H199" s="156">
        <f t="shared" si="175"/>
        <v>0</v>
      </c>
      <c r="I199" s="156">
        <f t="shared" si="175"/>
        <v>0</v>
      </c>
      <c r="J199" s="156">
        <f t="shared" si="175"/>
        <v>0</v>
      </c>
      <c r="K199" s="156">
        <f t="shared" si="175"/>
        <v>0</v>
      </c>
      <c r="L199" s="156">
        <f t="shared" si="175"/>
        <v>0</v>
      </c>
      <c r="M199" s="156">
        <f t="shared" si="175"/>
        <v>0</v>
      </c>
      <c r="N199" s="156">
        <f t="shared" si="175"/>
        <v>0</v>
      </c>
      <c r="O199" s="156">
        <f t="shared" si="175"/>
        <v>0</v>
      </c>
      <c r="P199" s="156">
        <f t="shared" si="175"/>
        <v>0</v>
      </c>
      <c r="Q199" s="156">
        <f t="shared" si="175"/>
        <v>0</v>
      </c>
      <c r="R199" s="156">
        <f t="shared" si="175"/>
        <v>0</v>
      </c>
      <c r="S199" s="156">
        <f t="shared" si="175"/>
        <v>0</v>
      </c>
      <c r="T199" s="156">
        <f t="shared" si="175"/>
        <v>0</v>
      </c>
      <c r="U199" s="156">
        <f t="shared" si="175"/>
        <v>0</v>
      </c>
      <c r="V199" s="156">
        <f t="shared" si="175"/>
        <v>0</v>
      </c>
      <c r="W199" s="156">
        <f t="shared" si="175"/>
        <v>0</v>
      </c>
      <c r="X199" s="156">
        <f t="shared" si="175"/>
        <v>0</v>
      </c>
      <c r="Y199" s="156">
        <f t="shared" si="175"/>
        <v>0</v>
      </c>
      <c r="Z199" s="156">
        <f t="shared" si="175"/>
        <v>0</v>
      </c>
      <c r="AA199" s="156">
        <f t="shared" si="175"/>
        <v>0</v>
      </c>
      <c r="AB199" s="156">
        <f t="shared" si="175"/>
        <v>0</v>
      </c>
      <c r="AC199" s="156">
        <f t="shared" si="175"/>
        <v>0</v>
      </c>
      <c r="AD199" s="156">
        <f t="shared" si="175"/>
        <v>0</v>
      </c>
      <c r="AE199" s="156">
        <f t="shared" si="175"/>
        <v>0</v>
      </c>
      <c r="AF199" s="156">
        <f t="shared" si="175"/>
        <v>0</v>
      </c>
      <c r="AG199" s="157">
        <f t="shared" si="175"/>
        <v>0</v>
      </c>
      <c r="AH199" s="156">
        <f t="shared" si="171"/>
        <v>0</v>
      </c>
      <c r="AI199" s="28"/>
      <c r="AJ199" s="290"/>
      <c r="AK199" s="24"/>
      <c r="AL199" s="53" t="s">
        <v>317</v>
      </c>
      <c r="AM199" s="53" t="s">
        <v>316</v>
      </c>
      <c r="AN199" s="140">
        <f ca="1">SUM($C$288:INDEX($C$288:$AH$288,1,$AM$176))</f>
        <v>0</v>
      </c>
      <c r="AO199" s="140">
        <f ca="1">SUM($C$288:INDEX($C$288:$AH$288,1,($AM$176-1)))</f>
        <v>0</v>
      </c>
      <c r="AP199" s="140">
        <f ca="1">SUM($C$287:INDEX($C$287:$AH$287,1,$AM$176))</f>
        <v>0</v>
      </c>
      <c r="AQ199" s="140">
        <f ca="1">SUM($C$289:INDEX($C$289:$AH$289,1,$AM$176))</f>
        <v>0</v>
      </c>
      <c r="AR199" s="134">
        <f ca="1" t="shared" si="173"/>
        <v>0</v>
      </c>
      <c r="AS199" s="134">
        <f ca="1" t="shared" si="174"/>
        <v>0</v>
      </c>
      <c r="AT199" s="1"/>
      <c r="AU199" s="33"/>
      <c r="AV199" s="137"/>
      <c r="AW199" s="137"/>
      <c r="AX199" s="138"/>
      <c r="AY199" s="138"/>
      <c r="AZ199" s="138"/>
      <c r="BA199" s="138"/>
      <c r="BB199" s="138"/>
      <c r="BC199" s="6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</row>
    <row r="200" s="7" customFormat="1" ht="30" customHeight="1" spans="1:171">
      <c r="A200" s="119"/>
      <c r="B200" s="117" t="s">
        <v>275</v>
      </c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156"/>
      <c r="AI200" s="28"/>
      <c r="AJ200" s="290"/>
      <c r="AK200" s="24"/>
      <c r="AL200" s="131" t="s">
        <v>318</v>
      </c>
      <c r="AM200" s="131" t="s">
        <v>316</v>
      </c>
      <c r="AN200" s="134" t="e">
        <f t="array" ref="AN200">INDEX($C$277:$AH$277,1,$AM$176)</f>
        <v>#DIV/0!</v>
      </c>
      <c r="AO200" s="134" t="e">
        <f t="array" ref="AO200">INDEX($C$277:$AH$277,1,($AM$176-1))</f>
        <v>#DIV/0!</v>
      </c>
      <c r="AP200" s="134">
        <f t="array" ref="AP200">INDEX($C$276:$AH$276,1,$AM$176)</f>
        <v>0</v>
      </c>
      <c r="AQ200" s="134">
        <f t="array" ref="AQ200">INDEX($C$278:$AH$278,1,$AM$176)</f>
        <v>0</v>
      </c>
      <c r="AR200" s="134" t="e">
        <f t="shared" si="173"/>
        <v>#DIV/0!</v>
      </c>
      <c r="AS200" s="134" t="e">
        <f t="shared" si="174"/>
        <v>#DIV/0!</v>
      </c>
      <c r="AT200" s="1"/>
      <c r="AU200" s="33"/>
      <c r="AV200" s="137"/>
      <c r="AW200" s="137"/>
      <c r="AX200" s="138"/>
      <c r="AY200" s="138"/>
      <c r="AZ200" s="138"/>
      <c r="BA200" s="138"/>
      <c r="BB200" s="138"/>
      <c r="BC200" s="6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</row>
    <row r="201" s="7" customFormat="1" ht="30" customHeight="1" spans="1:171">
      <c r="A201" s="119"/>
      <c r="B201" s="124" t="s">
        <v>14</v>
      </c>
      <c r="C201" s="71">
        <f t="shared" ref="C201:AG201" si="176">C199-C200</f>
        <v>0</v>
      </c>
      <c r="D201" s="71">
        <f t="shared" si="176"/>
        <v>0</v>
      </c>
      <c r="E201" s="71">
        <f t="shared" si="176"/>
        <v>0</v>
      </c>
      <c r="F201" s="71">
        <f t="shared" si="176"/>
        <v>0</v>
      </c>
      <c r="G201" s="71">
        <f t="shared" si="176"/>
        <v>0</v>
      </c>
      <c r="H201" s="71">
        <f t="shared" si="176"/>
        <v>0</v>
      </c>
      <c r="I201" s="71">
        <f t="shared" si="176"/>
        <v>0</v>
      </c>
      <c r="J201" s="71">
        <f t="shared" si="176"/>
        <v>0</v>
      </c>
      <c r="K201" s="71">
        <f t="shared" si="176"/>
        <v>0</v>
      </c>
      <c r="L201" s="71">
        <f t="shared" si="176"/>
        <v>0</v>
      </c>
      <c r="M201" s="71">
        <f t="shared" si="176"/>
        <v>0</v>
      </c>
      <c r="N201" s="71">
        <f t="shared" si="176"/>
        <v>0</v>
      </c>
      <c r="O201" s="71">
        <f t="shared" si="176"/>
        <v>0</v>
      </c>
      <c r="P201" s="71">
        <f t="shared" si="176"/>
        <v>0</v>
      </c>
      <c r="Q201" s="71">
        <f t="shared" si="176"/>
        <v>0</v>
      </c>
      <c r="R201" s="71">
        <f t="shared" si="176"/>
        <v>0</v>
      </c>
      <c r="S201" s="71">
        <f t="shared" si="176"/>
        <v>0</v>
      </c>
      <c r="T201" s="71">
        <f t="shared" si="176"/>
        <v>0</v>
      </c>
      <c r="U201" s="71">
        <f t="shared" si="176"/>
        <v>0</v>
      </c>
      <c r="V201" s="71">
        <f t="shared" si="176"/>
        <v>0</v>
      </c>
      <c r="W201" s="71">
        <f t="shared" si="176"/>
        <v>0</v>
      </c>
      <c r="X201" s="71">
        <f t="shared" si="176"/>
        <v>0</v>
      </c>
      <c r="Y201" s="71">
        <f t="shared" si="176"/>
        <v>0</v>
      </c>
      <c r="Z201" s="71">
        <f t="shared" si="176"/>
        <v>0</v>
      </c>
      <c r="AA201" s="71">
        <f t="shared" si="176"/>
        <v>0</v>
      </c>
      <c r="AB201" s="71">
        <f t="shared" si="176"/>
        <v>0</v>
      </c>
      <c r="AC201" s="71">
        <f t="shared" si="176"/>
        <v>0</v>
      </c>
      <c r="AD201" s="71">
        <f t="shared" si="176"/>
        <v>0</v>
      </c>
      <c r="AE201" s="71">
        <f t="shared" si="176"/>
        <v>0</v>
      </c>
      <c r="AF201" s="71">
        <f t="shared" si="176"/>
        <v>0</v>
      </c>
      <c r="AG201" s="71">
        <f t="shared" si="176"/>
        <v>0</v>
      </c>
      <c r="AH201" s="156">
        <f t="shared" ref="AH201:AH204" si="177">SUM(C201:AG201)</f>
        <v>0</v>
      </c>
      <c r="AI201" s="28"/>
      <c r="AJ201" s="290"/>
      <c r="AK201" s="24"/>
      <c r="AL201" s="131" t="s">
        <v>319</v>
      </c>
      <c r="AM201" s="131" t="s">
        <v>316</v>
      </c>
      <c r="AN201" s="140" t="e">
        <f ca="1">SUM($C$277:INDEX($C$277:$AH$277,1,$AM$176))</f>
        <v>#DIV/0!</v>
      </c>
      <c r="AO201" s="140" t="e">
        <f ca="1">SUM($C$277:INDEX($C$277:$AH$277,1,($AM$176-1)))</f>
        <v>#DIV/0!</v>
      </c>
      <c r="AP201" s="140">
        <f ca="1">SUM($C$276:INDEX($C$276:$AH$276,1,$AM$176))</f>
        <v>0</v>
      </c>
      <c r="AQ201" s="140">
        <f ca="1">SUM($C$278:INDEX($C$278:$AH$278,1,$AM$176))</f>
        <v>0</v>
      </c>
      <c r="AR201" s="134" t="e">
        <f ca="1" t="shared" si="173"/>
        <v>#DIV/0!</v>
      </c>
      <c r="AS201" s="134" t="e">
        <f ca="1" t="shared" si="174"/>
        <v>#DIV/0!</v>
      </c>
      <c r="AT201" s="1"/>
      <c r="AU201" s="33"/>
      <c r="AV201" s="137"/>
      <c r="AW201" s="137"/>
      <c r="AX201" s="138"/>
      <c r="AY201" s="138"/>
      <c r="AZ201" s="138"/>
      <c r="BA201" s="138"/>
      <c r="BB201" s="138"/>
      <c r="BC201" s="6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</row>
    <row r="202" s="7" customFormat="1" ht="30" customHeight="1" spans="1:171">
      <c r="A202" s="119"/>
      <c r="B202" s="125" t="s">
        <v>15</v>
      </c>
      <c r="C202" s="71">
        <f t="shared" ref="C202:AG202" si="178">C199-C198</f>
        <v>0</v>
      </c>
      <c r="D202" s="71">
        <f t="shared" si="178"/>
        <v>0</v>
      </c>
      <c r="E202" s="71">
        <f t="shared" si="178"/>
        <v>0</v>
      </c>
      <c r="F202" s="71">
        <f t="shared" si="178"/>
        <v>0</v>
      </c>
      <c r="G202" s="71">
        <f t="shared" si="178"/>
        <v>0</v>
      </c>
      <c r="H202" s="71">
        <f t="shared" si="178"/>
        <v>0</v>
      </c>
      <c r="I202" s="71">
        <f t="shared" si="178"/>
        <v>0</v>
      </c>
      <c r="J202" s="71">
        <f t="shared" si="178"/>
        <v>0</v>
      </c>
      <c r="K202" s="71">
        <f t="shared" si="178"/>
        <v>0</v>
      </c>
      <c r="L202" s="71">
        <f t="shared" si="178"/>
        <v>0</v>
      </c>
      <c r="M202" s="71">
        <f t="shared" si="178"/>
        <v>0</v>
      </c>
      <c r="N202" s="71">
        <f t="shared" si="178"/>
        <v>0</v>
      </c>
      <c r="O202" s="71">
        <f t="shared" si="178"/>
        <v>0</v>
      </c>
      <c r="P202" s="71">
        <f t="shared" si="178"/>
        <v>0</v>
      </c>
      <c r="Q202" s="71">
        <f t="shared" si="178"/>
        <v>0</v>
      </c>
      <c r="R202" s="71">
        <f t="shared" si="178"/>
        <v>0</v>
      </c>
      <c r="S202" s="71">
        <f t="shared" si="178"/>
        <v>0</v>
      </c>
      <c r="T202" s="71">
        <f t="shared" si="178"/>
        <v>0</v>
      </c>
      <c r="U202" s="71">
        <f t="shared" si="178"/>
        <v>0</v>
      </c>
      <c r="V202" s="71">
        <f t="shared" si="178"/>
        <v>0</v>
      </c>
      <c r="W202" s="71">
        <f t="shared" si="178"/>
        <v>0</v>
      </c>
      <c r="X202" s="71">
        <f t="shared" si="178"/>
        <v>0</v>
      </c>
      <c r="Y202" s="71">
        <f t="shared" si="178"/>
        <v>0</v>
      </c>
      <c r="Z202" s="71">
        <f t="shared" si="178"/>
        <v>0</v>
      </c>
      <c r="AA202" s="71">
        <f t="shared" si="178"/>
        <v>0</v>
      </c>
      <c r="AB202" s="71">
        <f t="shared" si="178"/>
        <v>0</v>
      </c>
      <c r="AC202" s="71">
        <f t="shared" si="178"/>
        <v>0</v>
      </c>
      <c r="AD202" s="71">
        <f t="shared" si="178"/>
        <v>0</v>
      </c>
      <c r="AE202" s="71">
        <f t="shared" si="178"/>
        <v>0</v>
      </c>
      <c r="AF202" s="71">
        <f t="shared" si="178"/>
        <v>0</v>
      </c>
      <c r="AG202" s="71">
        <f t="shared" si="178"/>
        <v>0</v>
      </c>
      <c r="AH202" s="156">
        <f t="shared" si="177"/>
        <v>0</v>
      </c>
      <c r="AI202" s="28"/>
      <c r="AJ202" s="290"/>
      <c r="AK202" s="24"/>
      <c r="AL202" s="131" t="s">
        <v>320</v>
      </c>
      <c r="AM202" s="131" t="s">
        <v>316</v>
      </c>
      <c r="AN202" s="134" t="e">
        <f t="array" ref="AN202">INDEX($C$293:$AH$293,1,$AM$176)</f>
        <v>#DIV/0!</v>
      </c>
      <c r="AO202" s="134" t="e">
        <f t="array" ref="AO202">INDEX($C$293:$AH$293,1,($AM$176-1))</f>
        <v>#DIV/0!</v>
      </c>
      <c r="AP202" s="134">
        <f t="array" ref="AP202">INDEX($C$292:$AH$292,1,$AM$176)</f>
        <v>0</v>
      </c>
      <c r="AQ202" s="134">
        <f t="array" ref="AQ202">INDEX($C$294:$AH$294,1,$AM$176)</f>
        <v>-1.076305</v>
      </c>
      <c r="AR202" s="139" t="e">
        <f t="shared" si="173"/>
        <v>#DIV/0!</v>
      </c>
      <c r="AS202" s="139" t="e">
        <f t="shared" si="174"/>
        <v>#DIV/0!</v>
      </c>
      <c r="AT202" s="1"/>
      <c r="AU202" s="33"/>
      <c r="AV202" s="137"/>
      <c r="AW202" s="137"/>
      <c r="AX202" s="138"/>
      <c r="AY202" s="138"/>
      <c r="AZ202" s="138"/>
      <c r="BA202" s="138"/>
      <c r="BB202" s="138"/>
      <c r="BC202" s="6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</row>
    <row r="203" s="7" customFormat="1" ht="30" customHeight="1" spans="1:171">
      <c r="A203" s="119" t="s">
        <v>119</v>
      </c>
      <c r="B203" s="49">
        <v>2025</v>
      </c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>
        <v>236</v>
      </c>
      <c r="AH203" s="112"/>
      <c r="AI203" s="28"/>
      <c r="AJ203" s="290"/>
      <c r="AK203" s="24"/>
      <c r="AL203" s="131" t="s">
        <v>321</v>
      </c>
      <c r="AM203" s="131" t="s">
        <v>316</v>
      </c>
      <c r="AN203" s="140" t="e">
        <f ca="1">SUM($C$293:INDEX($C$293:$AH$293,1,$AM$176))</f>
        <v>#DIV/0!</v>
      </c>
      <c r="AO203" s="140" t="e">
        <f ca="1">SUM($C$293:INDEX($C$293:$AH$293,1,($AM$176-1)))</f>
        <v>#DIV/0!</v>
      </c>
      <c r="AP203" s="140">
        <f ca="1">SUM($C$292:INDEX($C$292:$AH$292,1,$AM$176))</f>
        <v>0</v>
      </c>
      <c r="AQ203" s="140">
        <f ca="1">SUM($C$294:INDEX($C$294:$AH$294,1,$AM$176))</f>
        <v>-11.895472</v>
      </c>
      <c r="AR203" s="134" t="e">
        <f ca="1" t="shared" si="173"/>
        <v>#DIV/0!</v>
      </c>
      <c r="AS203" s="134" t="e">
        <f ca="1" t="shared" si="174"/>
        <v>#DIV/0!</v>
      </c>
      <c r="AT203" s="1"/>
      <c r="AU203" s="33"/>
      <c r="AV203" s="137"/>
      <c r="AW203" s="137"/>
      <c r="AX203" s="138"/>
      <c r="AY203" s="138"/>
      <c r="AZ203" s="138"/>
      <c r="BA203" s="138"/>
      <c r="BB203" s="138"/>
      <c r="BC203" s="6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</row>
    <row r="204" s="8" customFormat="1" ht="30" customHeight="1" spans="1:171">
      <c r="A204" s="120"/>
      <c r="B204" s="114">
        <v>2026</v>
      </c>
      <c r="C204" s="380">
        <f>'2026底表'!C204</f>
        <v>0</v>
      </c>
      <c r="D204" s="380">
        <f>'2026底表'!D204</f>
        <v>0</v>
      </c>
      <c r="E204" s="380">
        <f>'2026底表'!E204</f>
        <v>0</v>
      </c>
      <c r="F204" s="380">
        <f>'2026底表'!F204</f>
        <v>0</v>
      </c>
      <c r="G204" s="380">
        <f>'2026底表'!G204</f>
        <v>0</v>
      </c>
      <c r="H204" s="380">
        <f>'2026底表'!H204</f>
        <v>0</v>
      </c>
      <c r="I204" s="380">
        <f>'2026底表'!I204</f>
        <v>0</v>
      </c>
      <c r="J204" s="380">
        <f>'2026底表'!J204</f>
        <v>0</v>
      </c>
      <c r="K204" s="380">
        <f>'2026底表'!K204</f>
        <v>0</v>
      </c>
      <c r="L204" s="380">
        <f>'2026底表'!L204</f>
        <v>0</v>
      </c>
      <c r="M204" s="380">
        <f>'2026底表'!M204</f>
        <v>0</v>
      </c>
      <c r="N204" s="380">
        <f>'2026底表'!N204</f>
        <v>0</v>
      </c>
      <c r="O204" s="380">
        <f>'2026底表'!O204</f>
        <v>0</v>
      </c>
      <c r="P204" s="380">
        <f>'2026底表'!P204</f>
        <v>0</v>
      </c>
      <c r="Q204" s="380">
        <f>'2026底表'!Q204</f>
        <v>0</v>
      </c>
      <c r="R204" s="380">
        <f>'2026底表'!R204</f>
        <v>0</v>
      </c>
      <c r="S204" s="380">
        <f>'2026底表'!S204</f>
        <v>0</v>
      </c>
      <c r="T204" s="380">
        <f>'2026底表'!T204</f>
        <v>0</v>
      </c>
      <c r="U204" s="380">
        <f>'2026底表'!U204</f>
        <v>0</v>
      </c>
      <c r="V204" s="380">
        <f>'2026底表'!V204</f>
        <v>0</v>
      </c>
      <c r="W204" s="380">
        <f>'2026底表'!W204</f>
        <v>0</v>
      </c>
      <c r="X204" s="380">
        <f>'2026底表'!X204</f>
        <v>0</v>
      </c>
      <c r="Y204" s="380">
        <f>'2026底表'!Y204</f>
        <v>0</v>
      </c>
      <c r="Z204" s="380">
        <f>'2026底表'!Z204</f>
        <v>0</v>
      </c>
      <c r="AA204" s="380">
        <f>'2026底表'!AA204</f>
        <v>0</v>
      </c>
      <c r="AB204" s="380">
        <f>'2026底表'!AB204</f>
        <v>0</v>
      </c>
      <c r="AC204" s="380">
        <f>'2026底表'!AC204</f>
        <v>0</v>
      </c>
      <c r="AD204" s="380">
        <f>'2026底表'!AD204</f>
        <v>0</v>
      </c>
      <c r="AE204" s="380">
        <f>'2026底表'!AE204</f>
        <v>0</v>
      </c>
      <c r="AF204" s="380">
        <f>'2026底表'!AF204</f>
        <v>0</v>
      </c>
      <c r="AG204" s="380">
        <f>'2026底表'!AG204</f>
        <v>0</v>
      </c>
      <c r="AH204" s="380">
        <f t="shared" si="177"/>
        <v>0</v>
      </c>
      <c r="AI204" s="28">
        <v>0</v>
      </c>
      <c r="AJ204" s="290">
        <f>AC204-AI204</f>
        <v>0</v>
      </c>
      <c r="AK204" s="383">
        <f>INDEX($C$235:$AH$235,1,$AM$176)</f>
        <v>8.04</v>
      </c>
      <c r="AL204" s="131" t="s">
        <v>322</v>
      </c>
      <c r="AM204" s="131" t="s">
        <v>298</v>
      </c>
      <c r="AN204" s="142" t="e" cm="1">
        <f t="array" ref="AN204">((AN183-AK204)*36+AN188)/(AN190*(INDEX($C$214:$AH$214,1,$AM$176)/1000)+(INDEX($C$230:$AH$230,1,$AM$176))*1.4571)</f>
        <v>#DIV/0!</v>
      </c>
      <c r="AO204" s="143" t="e" cm="1">
        <f t="array" ref="AO204">INDEX($C$340:$AH$340,1,($AM$176-1))</f>
        <v>#DIV/0!</v>
      </c>
      <c r="AP204" s="142"/>
      <c r="AQ204" s="140"/>
      <c r="AR204" s="140"/>
      <c r="AS204" s="140"/>
      <c r="AT204" s="1"/>
      <c r="AU204" s="33"/>
      <c r="AV204" s="137"/>
      <c r="AW204" s="137"/>
      <c r="AX204" s="144"/>
      <c r="AY204" s="144"/>
      <c r="AZ204" s="138"/>
      <c r="BA204" s="138"/>
      <c r="BB204" s="138"/>
      <c r="BC204" s="6"/>
      <c r="BD204" s="1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</row>
    <row r="205" s="9" customFormat="1" ht="30" customHeight="1" spans="1:171">
      <c r="A205" s="159"/>
      <c r="B205" s="117" t="s">
        <v>275</v>
      </c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156"/>
      <c r="AI205" s="28"/>
      <c r="AJ205" s="370"/>
      <c r="AK205" s="24"/>
      <c r="AL205" s="131" t="s">
        <v>323</v>
      </c>
      <c r="AM205" s="131" t="s">
        <v>298</v>
      </c>
      <c r="AN205" s="143" t="e">
        <f t="array" ref="AN205">INDEX($C$338:$AH$338,1,$AM$176)</f>
        <v>#DIV/0!</v>
      </c>
      <c r="AO205" s="143" t="e">
        <f t="array" ref="AO205">INDEX($C$338:$AH$338,1,($AM$176-1))</f>
        <v>#DIV/0!</v>
      </c>
      <c r="AP205" s="140"/>
      <c r="AQ205" s="140"/>
      <c r="AR205" s="140"/>
      <c r="AS205" s="140"/>
      <c r="AT205" s="2"/>
      <c r="AU205" s="33"/>
      <c r="AV205" s="137"/>
      <c r="AW205" s="137"/>
      <c r="AX205" s="144"/>
      <c r="AY205" s="144"/>
      <c r="AZ205" s="138"/>
      <c r="BA205" s="138"/>
      <c r="BB205" s="138"/>
      <c r="BC205" s="6"/>
      <c r="BD205" s="1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</row>
    <row r="206" s="7" customFormat="1" ht="30" customHeight="1" spans="1:171">
      <c r="A206" s="119"/>
      <c r="B206" s="124" t="s">
        <v>14</v>
      </c>
      <c r="C206" s="71">
        <f t="shared" ref="C206:AG206" si="179">C204-C205</f>
        <v>0</v>
      </c>
      <c r="D206" s="71">
        <f t="shared" si="179"/>
        <v>0</v>
      </c>
      <c r="E206" s="71">
        <f t="shared" si="179"/>
        <v>0</v>
      </c>
      <c r="F206" s="71">
        <f t="shared" si="179"/>
        <v>0</v>
      </c>
      <c r="G206" s="71">
        <f t="shared" si="179"/>
        <v>0</v>
      </c>
      <c r="H206" s="71">
        <f t="shared" si="179"/>
        <v>0</v>
      </c>
      <c r="I206" s="71">
        <f t="shared" si="179"/>
        <v>0</v>
      </c>
      <c r="J206" s="71">
        <f t="shared" si="179"/>
        <v>0</v>
      </c>
      <c r="K206" s="71">
        <f t="shared" si="179"/>
        <v>0</v>
      </c>
      <c r="L206" s="71">
        <f t="shared" si="179"/>
        <v>0</v>
      </c>
      <c r="M206" s="71">
        <f t="shared" si="179"/>
        <v>0</v>
      </c>
      <c r="N206" s="71">
        <f t="shared" si="179"/>
        <v>0</v>
      </c>
      <c r="O206" s="71">
        <f t="shared" si="179"/>
        <v>0</v>
      </c>
      <c r="P206" s="71">
        <f t="shared" si="179"/>
        <v>0</v>
      </c>
      <c r="Q206" s="71">
        <f t="shared" si="179"/>
        <v>0</v>
      </c>
      <c r="R206" s="71">
        <f t="shared" si="179"/>
        <v>0</v>
      </c>
      <c r="S206" s="71">
        <f t="shared" si="179"/>
        <v>0</v>
      </c>
      <c r="T206" s="71">
        <f t="shared" si="179"/>
        <v>0</v>
      </c>
      <c r="U206" s="71">
        <f t="shared" si="179"/>
        <v>0</v>
      </c>
      <c r="V206" s="71">
        <f t="shared" si="179"/>
        <v>0</v>
      </c>
      <c r="W206" s="71">
        <f t="shared" si="179"/>
        <v>0</v>
      </c>
      <c r="X206" s="71">
        <f t="shared" si="179"/>
        <v>0</v>
      </c>
      <c r="Y206" s="71">
        <f t="shared" si="179"/>
        <v>0</v>
      </c>
      <c r="Z206" s="71">
        <f t="shared" si="179"/>
        <v>0</v>
      </c>
      <c r="AA206" s="71">
        <f t="shared" si="179"/>
        <v>0</v>
      </c>
      <c r="AB206" s="71">
        <f t="shared" si="179"/>
        <v>0</v>
      </c>
      <c r="AC206" s="71">
        <f t="shared" si="179"/>
        <v>0</v>
      </c>
      <c r="AD206" s="71">
        <f t="shared" si="179"/>
        <v>0</v>
      </c>
      <c r="AE206" s="71">
        <f t="shared" si="179"/>
        <v>0</v>
      </c>
      <c r="AF206" s="71">
        <f t="shared" si="179"/>
        <v>0</v>
      </c>
      <c r="AG206" s="71">
        <f t="shared" si="179"/>
        <v>0</v>
      </c>
      <c r="AH206" s="156">
        <f t="shared" ref="AH206:AH209" si="180">SUM(C206:AG206)</f>
        <v>0</v>
      </c>
      <c r="AI206" s="28"/>
      <c r="AJ206" s="290"/>
      <c r="AK206" s="24"/>
      <c r="AL206" s="160" t="s">
        <v>324</v>
      </c>
      <c r="AM206" s="160" t="s">
        <v>325</v>
      </c>
      <c r="AN206" s="161" t="e">
        <f>AN181/AN188*10000</f>
        <v>#DIV/0!</v>
      </c>
      <c r="AO206" s="161" t="e">
        <f>AO181/AO188*10000</f>
        <v>#DIV/0!</v>
      </c>
      <c r="AP206" s="162"/>
      <c r="AQ206" s="162"/>
      <c r="AR206" s="162"/>
      <c r="AS206" s="162"/>
      <c r="AT206" s="6"/>
      <c r="AU206" s="138"/>
      <c r="AV206" s="138"/>
      <c r="AW206" s="138"/>
      <c r="AX206" s="138"/>
      <c r="AY206" s="138"/>
      <c r="AZ206" s="138"/>
      <c r="BA206" s="138"/>
      <c r="BB206" s="138"/>
      <c r="BC206" s="6"/>
      <c r="BD206" s="6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</row>
    <row r="207" s="7" customFormat="1" ht="30" customHeight="1" spans="1:171">
      <c r="A207" s="119"/>
      <c r="B207" s="125" t="s">
        <v>15</v>
      </c>
      <c r="C207" s="71">
        <f t="shared" ref="C207:AG207" si="181">C204-C203</f>
        <v>0</v>
      </c>
      <c r="D207" s="71">
        <f t="shared" si="181"/>
        <v>0</v>
      </c>
      <c r="E207" s="71">
        <f t="shared" si="181"/>
        <v>0</v>
      </c>
      <c r="F207" s="71">
        <f t="shared" si="181"/>
        <v>0</v>
      </c>
      <c r="G207" s="71">
        <f t="shared" si="181"/>
        <v>0</v>
      </c>
      <c r="H207" s="71">
        <f t="shared" si="181"/>
        <v>0</v>
      </c>
      <c r="I207" s="71">
        <f t="shared" si="181"/>
        <v>0</v>
      </c>
      <c r="J207" s="71">
        <f t="shared" si="181"/>
        <v>0</v>
      </c>
      <c r="K207" s="71">
        <f t="shared" si="181"/>
        <v>0</v>
      </c>
      <c r="L207" s="71">
        <f t="shared" si="181"/>
        <v>0</v>
      </c>
      <c r="M207" s="71">
        <f t="shared" si="181"/>
        <v>0</v>
      </c>
      <c r="N207" s="71">
        <f t="shared" si="181"/>
        <v>0</v>
      </c>
      <c r="O207" s="71">
        <f t="shared" si="181"/>
        <v>0</v>
      </c>
      <c r="P207" s="71">
        <f t="shared" si="181"/>
        <v>0</v>
      </c>
      <c r="Q207" s="71">
        <f t="shared" si="181"/>
        <v>0</v>
      </c>
      <c r="R207" s="71">
        <f t="shared" si="181"/>
        <v>0</v>
      </c>
      <c r="S207" s="71">
        <f t="shared" si="181"/>
        <v>0</v>
      </c>
      <c r="T207" s="71">
        <f t="shared" si="181"/>
        <v>0</v>
      </c>
      <c r="U207" s="71">
        <f t="shared" si="181"/>
        <v>0</v>
      </c>
      <c r="V207" s="71">
        <f t="shared" si="181"/>
        <v>0</v>
      </c>
      <c r="W207" s="71">
        <f t="shared" si="181"/>
        <v>0</v>
      </c>
      <c r="X207" s="71">
        <f t="shared" si="181"/>
        <v>0</v>
      </c>
      <c r="Y207" s="71">
        <f t="shared" si="181"/>
        <v>0</v>
      </c>
      <c r="Z207" s="71">
        <f t="shared" si="181"/>
        <v>0</v>
      </c>
      <c r="AA207" s="71">
        <f t="shared" si="181"/>
        <v>0</v>
      </c>
      <c r="AB207" s="71">
        <f t="shared" si="181"/>
        <v>0</v>
      </c>
      <c r="AC207" s="71">
        <f t="shared" si="181"/>
        <v>0</v>
      </c>
      <c r="AD207" s="71">
        <f t="shared" si="181"/>
        <v>0</v>
      </c>
      <c r="AE207" s="71">
        <f t="shared" si="181"/>
        <v>0</v>
      </c>
      <c r="AF207" s="71">
        <f t="shared" si="181"/>
        <v>0</v>
      </c>
      <c r="AG207" s="71">
        <f t="shared" si="181"/>
        <v>-236</v>
      </c>
      <c r="AH207" s="156">
        <f t="shared" si="180"/>
        <v>-236</v>
      </c>
      <c r="AI207" s="28"/>
      <c r="AJ207" s="290"/>
      <c r="AK207" s="24"/>
      <c r="AL207" s="66" t="s">
        <v>326</v>
      </c>
      <c r="AM207" s="66" t="s">
        <v>325</v>
      </c>
      <c r="AN207" s="161" t="e">
        <f ca="1">AN182/AN189*10000</f>
        <v>#DIV/0!</v>
      </c>
      <c r="AO207" s="161" t="e">
        <f ca="1">AO182/AO189*10000</f>
        <v>#DIV/0!</v>
      </c>
      <c r="AP207" s="163"/>
      <c r="AQ207" s="163"/>
      <c r="AR207" s="163"/>
      <c r="AS207" s="163"/>
      <c r="AT207" s="1"/>
      <c r="AU207" s="33"/>
      <c r="AV207" s="137"/>
      <c r="AW207" s="137"/>
      <c r="AX207" s="138"/>
      <c r="AY207" s="138"/>
      <c r="AZ207" s="138"/>
      <c r="BA207" s="138"/>
      <c r="BB207" s="138"/>
      <c r="BC207" s="6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</row>
    <row r="208" s="7" customFormat="1" ht="30" customHeight="1" spans="1:171">
      <c r="A208" s="119" t="s">
        <v>120</v>
      </c>
      <c r="B208" s="149">
        <v>2025</v>
      </c>
      <c r="C208" s="70">
        <f t="shared" ref="C208:AG208" si="182">(C213/29308)*C203</f>
        <v>0</v>
      </c>
      <c r="D208" s="70">
        <f t="shared" si="182"/>
        <v>0</v>
      </c>
      <c r="E208" s="70">
        <f t="shared" si="182"/>
        <v>0</v>
      </c>
      <c r="F208" s="70">
        <f t="shared" si="182"/>
        <v>0</v>
      </c>
      <c r="G208" s="70">
        <f t="shared" si="182"/>
        <v>0</v>
      </c>
      <c r="H208" s="70">
        <f t="shared" si="182"/>
        <v>0</v>
      </c>
      <c r="I208" s="70">
        <f t="shared" si="182"/>
        <v>0</v>
      </c>
      <c r="J208" s="70">
        <f t="shared" si="182"/>
        <v>0</v>
      </c>
      <c r="K208" s="70">
        <f t="shared" si="182"/>
        <v>0</v>
      </c>
      <c r="L208" s="70">
        <f t="shared" si="182"/>
        <v>0</v>
      </c>
      <c r="M208" s="70">
        <f t="shared" si="182"/>
        <v>0</v>
      </c>
      <c r="N208" s="70">
        <f t="shared" si="182"/>
        <v>0</v>
      </c>
      <c r="O208" s="70">
        <f t="shared" si="182"/>
        <v>0</v>
      </c>
      <c r="P208" s="70">
        <f t="shared" si="182"/>
        <v>0</v>
      </c>
      <c r="Q208" s="70">
        <f t="shared" si="182"/>
        <v>0</v>
      </c>
      <c r="R208" s="70">
        <f t="shared" si="182"/>
        <v>0</v>
      </c>
      <c r="S208" s="70">
        <f t="shared" si="182"/>
        <v>0</v>
      </c>
      <c r="T208" s="70">
        <f t="shared" si="182"/>
        <v>0</v>
      </c>
      <c r="U208" s="70">
        <f t="shared" si="182"/>
        <v>0</v>
      </c>
      <c r="V208" s="70">
        <f t="shared" si="182"/>
        <v>0</v>
      </c>
      <c r="W208" s="70">
        <f t="shared" si="182"/>
        <v>0</v>
      </c>
      <c r="X208" s="70">
        <f t="shared" si="182"/>
        <v>0</v>
      </c>
      <c r="Y208" s="70">
        <f t="shared" si="182"/>
        <v>0</v>
      </c>
      <c r="Z208" s="70">
        <f t="shared" si="182"/>
        <v>0</v>
      </c>
      <c r="AA208" s="70">
        <f t="shared" si="182"/>
        <v>0</v>
      </c>
      <c r="AB208" s="70">
        <f t="shared" si="182"/>
        <v>0</v>
      </c>
      <c r="AC208" s="70">
        <f t="shared" si="182"/>
        <v>0</v>
      </c>
      <c r="AD208" s="70">
        <f t="shared" si="182"/>
        <v>0</v>
      </c>
      <c r="AE208" s="70">
        <f t="shared" si="182"/>
        <v>0</v>
      </c>
      <c r="AF208" s="70">
        <f t="shared" si="182"/>
        <v>0</v>
      </c>
      <c r="AG208" s="70">
        <f t="shared" si="182"/>
        <v>0</v>
      </c>
      <c r="AH208" s="367">
        <f t="shared" si="180"/>
        <v>0</v>
      </c>
      <c r="AI208" s="28"/>
      <c r="AJ208" s="290"/>
      <c r="AK208" s="24"/>
      <c r="AL208" s="66" t="s">
        <v>327</v>
      </c>
      <c r="AM208" s="66" t="s">
        <v>300</v>
      </c>
      <c r="AN208" s="134" cm="1">
        <f t="array" ref="AN208">INDEX($C$528:$AH$528,1,$AM$176)</f>
        <v>0</v>
      </c>
      <c r="AO208" s="134" cm="1">
        <f t="array" ref="AO208">INDEX($C$528:$AH$528,1,($AM$176-1))</f>
        <v>0</v>
      </c>
      <c r="AP208" s="164"/>
      <c r="AQ208" s="134"/>
      <c r="AR208" s="164"/>
      <c r="AS208" s="164"/>
      <c r="AT208" s="1"/>
      <c r="AU208" s="1"/>
      <c r="AV208" s="1"/>
      <c r="AW208" s="1"/>
      <c r="AX208" s="6"/>
      <c r="AY208" s="6"/>
      <c r="AZ208" s="6"/>
      <c r="BA208" s="6"/>
      <c r="BB208" s="6"/>
      <c r="BC208" s="6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</row>
    <row r="209" s="7" customFormat="1" ht="30" customHeight="1" spans="1:171">
      <c r="A209" s="119"/>
      <c r="B209" s="150">
        <v>2026</v>
      </c>
      <c r="C209" s="79">
        <f t="shared" ref="C209:AG209" si="183">(C214/29308)*C204</f>
        <v>0</v>
      </c>
      <c r="D209" s="79">
        <f t="shared" si="183"/>
        <v>0</v>
      </c>
      <c r="E209" s="79">
        <f t="shared" si="183"/>
        <v>0</v>
      </c>
      <c r="F209" s="79">
        <f t="shared" si="183"/>
        <v>0</v>
      </c>
      <c r="G209" s="79">
        <f t="shared" si="183"/>
        <v>0</v>
      </c>
      <c r="H209" s="79">
        <f t="shared" si="183"/>
        <v>0</v>
      </c>
      <c r="I209" s="79">
        <f t="shared" si="183"/>
        <v>0</v>
      </c>
      <c r="J209" s="79">
        <f t="shared" si="183"/>
        <v>0</v>
      </c>
      <c r="K209" s="79">
        <f t="shared" si="183"/>
        <v>0</v>
      </c>
      <c r="L209" s="79">
        <f t="shared" si="183"/>
        <v>0</v>
      </c>
      <c r="M209" s="79">
        <f t="shared" si="183"/>
        <v>0</v>
      </c>
      <c r="N209" s="79">
        <f t="shared" si="183"/>
        <v>0</v>
      </c>
      <c r="O209" s="79">
        <f t="shared" si="183"/>
        <v>0</v>
      </c>
      <c r="P209" s="79">
        <f t="shared" si="183"/>
        <v>0</v>
      </c>
      <c r="Q209" s="79">
        <f t="shared" si="183"/>
        <v>0</v>
      </c>
      <c r="R209" s="79">
        <f t="shared" si="183"/>
        <v>0</v>
      </c>
      <c r="S209" s="79">
        <f t="shared" si="183"/>
        <v>0</v>
      </c>
      <c r="T209" s="79">
        <f t="shared" si="183"/>
        <v>0</v>
      </c>
      <c r="U209" s="79">
        <f t="shared" si="183"/>
        <v>0</v>
      </c>
      <c r="V209" s="79">
        <f t="shared" si="183"/>
        <v>0</v>
      </c>
      <c r="W209" s="79">
        <f t="shared" si="183"/>
        <v>0</v>
      </c>
      <c r="X209" s="79">
        <f t="shared" si="183"/>
        <v>0</v>
      </c>
      <c r="Y209" s="79">
        <f t="shared" si="183"/>
        <v>0</v>
      </c>
      <c r="Z209" s="79">
        <f t="shared" si="183"/>
        <v>0</v>
      </c>
      <c r="AA209" s="79">
        <f t="shared" si="183"/>
        <v>0</v>
      </c>
      <c r="AB209" s="79">
        <f t="shared" si="183"/>
        <v>0</v>
      </c>
      <c r="AC209" s="79">
        <f t="shared" si="183"/>
        <v>0</v>
      </c>
      <c r="AD209" s="79">
        <f t="shared" si="183"/>
        <v>0</v>
      </c>
      <c r="AE209" s="79">
        <f t="shared" si="183"/>
        <v>0</v>
      </c>
      <c r="AF209" s="79">
        <f t="shared" si="183"/>
        <v>0</v>
      </c>
      <c r="AG209" s="79">
        <f t="shared" si="183"/>
        <v>0</v>
      </c>
      <c r="AH209" s="367">
        <f t="shared" si="180"/>
        <v>0</v>
      </c>
      <c r="AI209" s="165"/>
      <c r="AJ209" s="290" t="e">
        <f>AC209/T209</f>
        <v>#DIV/0!</v>
      </c>
      <c r="AK209" s="24"/>
      <c r="AL209" s="66" t="s">
        <v>328</v>
      </c>
      <c r="AM209" s="66" t="s">
        <v>300</v>
      </c>
      <c r="AN209" s="134">
        <f ca="1">SUM($C$528:INDEX($C$528:$AH$528,1,$AM$176))</f>
        <v>0</v>
      </c>
      <c r="AO209" s="134">
        <f ca="1">SUM($C$528:INDEX($C$528:$AH$528,1,($AM$176-1)))</f>
        <v>0</v>
      </c>
      <c r="AP209" s="164"/>
      <c r="AQ209" s="134"/>
      <c r="AR209" s="164"/>
      <c r="AS209" s="164"/>
      <c r="AT209" s="19"/>
      <c r="AU209" s="19"/>
      <c r="AV209" s="19"/>
      <c r="AW209" s="19"/>
      <c r="AX209" s="19"/>
      <c r="AY209" s="19"/>
      <c r="AZ209" s="19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</row>
    <row r="210" s="7" customFormat="1" ht="30" customHeight="1" spans="1:171">
      <c r="A210" s="119"/>
      <c r="B210" s="141" t="s">
        <v>275</v>
      </c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156"/>
      <c r="AI210" s="28"/>
      <c r="AJ210" s="290"/>
      <c r="AK210" s="24"/>
      <c r="AL210" s="166" t="s">
        <v>329</v>
      </c>
      <c r="AM210" s="166"/>
      <c r="AN210" s="166"/>
      <c r="AO210" s="166"/>
      <c r="AP210" s="166"/>
      <c r="AQ210" s="166"/>
      <c r="AR210" s="166"/>
      <c r="AS210" s="166"/>
      <c r="AT210" s="19"/>
      <c r="AU210" s="166" t="e">
        <f>"简要分析：
1：与同期相比，受运行方式影响，发电量"&amp;IF(AR181&gt;0,"增加","减少")&amp;" "&amp;ROUND(ABS(AR181),0)&amp;" 万千瓦时，售电量 "&amp;IF(AR183&gt;0,"增加","减少")&amp;" "&amp;ROUND(ABS(AR183),0)&amp;"  万千瓦时，供热量"&amp;IF(AR188&gt;0,"增加","减少")&amp;" "&amp;ROUND(ABS(AR188),0)&amp;"  吉焦，耗原煤量"&amp;IF(AR190&gt;0,"增加","减少")&amp;" "&amp;ROUND(ABS(AR190),0)&amp;"   吨，利润同比"&amp;IF(AR202&gt;0,"增加","减少")&amp;" "&amp;ROUND(ABS(AR202),0)&amp;" 万元。                                                                                                     
2：与计划比：发电量"&amp;IF(AS181&gt;0,"增加","减少")&amp;" "&amp;ROUND(ABS(AS181),0)&amp;" 万千瓦时，售电量"&amp;IF(AS183&gt;0,"增加","减少")&amp;" "&amp;ROUND(ABS(AS183),0)&amp;"  万千瓦时，供热量"&amp;IF(AS188&gt;0,"增加","减少")&amp;" "&amp;ROUND(ABS(AS188),0)&amp;"  吉焦，耗原煤量"&amp;IF(AS190&gt;0,"增加","减少")&amp;" "&amp;ROUND(ABS(AS190),0)&amp;"   吨，利润"&amp;IF(AS202&gt;0,"增加","减少")&amp;" "&amp;ROUND(ABS(AS202),0)&amp;" 万元。 "</f>
        <v>#DIV/0!</v>
      </c>
      <c r="AV210" s="166"/>
      <c r="AW210" s="166"/>
      <c r="AX210" s="166"/>
      <c r="AY210" s="166"/>
      <c r="AZ210" s="166"/>
      <c r="BA210" s="166"/>
      <c r="BB210" s="166"/>
      <c r="BC210" s="167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</row>
    <row r="211" s="7" customFormat="1" ht="30" customHeight="1" spans="1:171">
      <c r="A211" s="119"/>
      <c r="B211" s="124" t="s">
        <v>14</v>
      </c>
      <c r="C211" s="71">
        <f t="shared" ref="C211:AG211" si="184">C209-C210</f>
        <v>0</v>
      </c>
      <c r="D211" s="71">
        <f t="shared" si="184"/>
        <v>0</v>
      </c>
      <c r="E211" s="71">
        <f t="shared" si="184"/>
        <v>0</v>
      </c>
      <c r="F211" s="71">
        <f t="shared" si="184"/>
        <v>0</v>
      </c>
      <c r="G211" s="71">
        <f t="shared" si="184"/>
        <v>0</v>
      </c>
      <c r="H211" s="71">
        <f t="shared" si="184"/>
        <v>0</v>
      </c>
      <c r="I211" s="71">
        <f t="shared" si="184"/>
        <v>0</v>
      </c>
      <c r="J211" s="71">
        <f t="shared" si="184"/>
        <v>0</v>
      </c>
      <c r="K211" s="71">
        <f t="shared" si="184"/>
        <v>0</v>
      </c>
      <c r="L211" s="71">
        <f t="shared" si="184"/>
        <v>0</v>
      </c>
      <c r="M211" s="71">
        <f t="shared" si="184"/>
        <v>0</v>
      </c>
      <c r="N211" s="71">
        <f t="shared" si="184"/>
        <v>0</v>
      </c>
      <c r="O211" s="71">
        <f t="shared" si="184"/>
        <v>0</v>
      </c>
      <c r="P211" s="71">
        <f t="shared" si="184"/>
        <v>0</v>
      </c>
      <c r="Q211" s="71">
        <f t="shared" si="184"/>
        <v>0</v>
      </c>
      <c r="R211" s="71">
        <f t="shared" si="184"/>
        <v>0</v>
      </c>
      <c r="S211" s="71">
        <f t="shared" si="184"/>
        <v>0</v>
      </c>
      <c r="T211" s="71">
        <f t="shared" si="184"/>
        <v>0</v>
      </c>
      <c r="U211" s="71">
        <f t="shared" si="184"/>
        <v>0</v>
      </c>
      <c r="V211" s="71">
        <f t="shared" si="184"/>
        <v>0</v>
      </c>
      <c r="W211" s="71">
        <f t="shared" si="184"/>
        <v>0</v>
      </c>
      <c r="X211" s="71">
        <f t="shared" si="184"/>
        <v>0</v>
      </c>
      <c r="Y211" s="71">
        <f t="shared" si="184"/>
        <v>0</v>
      </c>
      <c r="Z211" s="71">
        <f t="shared" si="184"/>
        <v>0</v>
      </c>
      <c r="AA211" s="71">
        <f t="shared" si="184"/>
        <v>0</v>
      </c>
      <c r="AB211" s="71">
        <f t="shared" si="184"/>
        <v>0</v>
      </c>
      <c r="AC211" s="71">
        <f t="shared" si="184"/>
        <v>0</v>
      </c>
      <c r="AD211" s="71">
        <f t="shared" si="184"/>
        <v>0</v>
      </c>
      <c r="AE211" s="71">
        <f t="shared" si="184"/>
        <v>0</v>
      </c>
      <c r="AF211" s="71">
        <f t="shared" si="184"/>
        <v>0</v>
      </c>
      <c r="AG211" s="71">
        <f t="shared" si="184"/>
        <v>0</v>
      </c>
      <c r="AH211" s="156">
        <f t="shared" ref="AH211:AH214" si="185">SUM(C211:AG211)</f>
        <v>0</v>
      </c>
      <c r="AI211" s="165"/>
      <c r="AJ211" s="290"/>
      <c r="AK211" s="24"/>
      <c r="AL211" s="166"/>
      <c r="AM211" s="166"/>
      <c r="AN211" s="166"/>
      <c r="AO211" s="166"/>
      <c r="AP211" s="166"/>
      <c r="AQ211" s="166"/>
      <c r="AR211" s="166"/>
      <c r="AS211" s="166"/>
      <c r="AT211" s="19"/>
      <c r="AU211" s="166"/>
      <c r="AV211" s="166"/>
      <c r="AW211" s="166"/>
      <c r="AX211" s="166"/>
      <c r="AY211" s="166"/>
      <c r="AZ211" s="166"/>
      <c r="BA211" s="166"/>
      <c r="BB211" s="166"/>
      <c r="BC211" s="167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</row>
    <row r="212" s="7" customFormat="1" ht="30" customHeight="1" spans="1:171">
      <c r="A212" s="119"/>
      <c r="B212" s="125" t="s">
        <v>15</v>
      </c>
      <c r="C212" s="71">
        <f t="shared" ref="C212:AG212" si="186">C209-C208</f>
        <v>0</v>
      </c>
      <c r="D212" s="71">
        <f t="shared" si="186"/>
        <v>0</v>
      </c>
      <c r="E212" s="71">
        <f t="shared" si="186"/>
        <v>0</v>
      </c>
      <c r="F212" s="71">
        <f t="shared" si="186"/>
        <v>0</v>
      </c>
      <c r="G212" s="71">
        <f t="shared" si="186"/>
        <v>0</v>
      </c>
      <c r="H212" s="71">
        <f t="shared" si="186"/>
        <v>0</v>
      </c>
      <c r="I212" s="71">
        <f t="shared" si="186"/>
        <v>0</v>
      </c>
      <c r="J212" s="71">
        <f t="shared" si="186"/>
        <v>0</v>
      </c>
      <c r="K212" s="71">
        <f t="shared" si="186"/>
        <v>0</v>
      </c>
      <c r="L212" s="71">
        <f t="shared" si="186"/>
        <v>0</v>
      </c>
      <c r="M212" s="71">
        <f t="shared" si="186"/>
        <v>0</v>
      </c>
      <c r="N212" s="71">
        <f t="shared" si="186"/>
        <v>0</v>
      </c>
      <c r="O212" s="71">
        <f t="shared" si="186"/>
        <v>0</v>
      </c>
      <c r="P212" s="71">
        <f t="shared" si="186"/>
        <v>0</v>
      </c>
      <c r="Q212" s="71">
        <f t="shared" si="186"/>
        <v>0</v>
      </c>
      <c r="R212" s="71">
        <f t="shared" si="186"/>
        <v>0</v>
      </c>
      <c r="S212" s="71">
        <f t="shared" si="186"/>
        <v>0</v>
      </c>
      <c r="T212" s="71">
        <f t="shared" si="186"/>
        <v>0</v>
      </c>
      <c r="U212" s="71">
        <f t="shared" si="186"/>
        <v>0</v>
      </c>
      <c r="V212" s="71">
        <f t="shared" si="186"/>
        <v>0</v>
      </c>
      <c r="W212" s="71">
        <f t="shared" si="186"/>
        <v>0</v>
      </c>
      <c r="X212" s="71">
        <f t="shared" si="186"/>
        <v>0</v>
      </c>
      <c r="Y212" s="71">
        <f t="shared" si="186"/>
        <v>0</v>
      </c>
      <c r="Z212" s="71">
        <f t="shared" si="186"/>
        <v>0</v>
      </c>
      <c r="AA212" s="71">
        <f t="shared" si="186"/>
        <v>0</v>
      </c>
      <c r="AB212" s="71">
        <f t="shared" si="186"/>
        <v>0</v>
      </c>
      <c r="AC212" s="71">
        <f t="shared" si="186"/>
        <v>0</v>
      </c>
      <c r="AD212" s="71">
        <f t="shared" si="186"/>
        <v>0</v>
      </c>
      <c r="AE212" s="71">
        <f t="shared" si="186"/>
        <v>0</v>
      </c>
      <c r="AF212" s="71">
        <f t="shared" si="186"/>
        <v>0</v>
      </c>
      <c r="AG212" s="71">
        <f t="shared" si="186"/>
        <v>0</v>
      </c>
      <c r="AH212" s="156">
        <f t="shared" si="185"/>
        <v>0</v>
      </c>
      <c r="AI212" s="165"/>
      <c r="AJ212" s="290"/>
      <c r="AK212" s="24"/>
      <c r="AL212" s="166"/>
      <c r="AM212" s="166"/>
      <c r="AN212" s="166"/>
      <c r="AO212" s="166"/>
      <c r="AP212" s="166"/>
      <c r="AQ212" s="166"/>
      <c r="AR212" s="166"/>
      <c r="AS212" s="166"/>
      <c r="AT212" s="19"/>
      <c r="AU212" s="166"/>
      <c r="AV212" s="166"/>
      <c r="AW212" s="166"/>
      <c r="AX212" s="166"/>
      <c r="AY212" s="166"/>
      <c r="AZ212" s="166"/>
      <c r="BA212" s="166"/>
      <c r="BB212" s="166"/>
      <c r="BC212" s="167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</row>
    <row r="213" s="7" customFormat="1" ht="30" customHeight="1" spans="1:171">
      <c r="A213" s="119" t="s">
        <v>121</v>
      </c>
      <c r="B213" s="49">
        <v>2025</v>
      </c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65"/>
      <c r="AJ213" s="290"/>
      <c r="AK213" s="1"/>
      <c r="AL213" s="166"/>
      <c r="AM213" s="166"/>
      <c r="AN213" s="166"/>
      <c r="AO213" s="166"/>
      <c r="AP213" s="166"/>
      <c r="AQ213" s="166"/>
      <c r="AR213" s="166"/>
      <c r="AS213" s="166"/>
      <c r="AT213" s="19"/>
      <c r="AU213" s="166"/>
      <c r="AV213" s="166"/>
      <c r="AW213" s="166"/>
      <c r="AX213" s="166"/>
      <c r="AY213" s="166"/>
      <c r="AZ213" s="166"/>
      <c r="BA213" s="166"/>
      <c r="BB213" s="166"/>
      <c r="BC213" s="167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</row>
    <row r="214" s="8" customFormat="1" ht="30" customHeight="1" spans="1:171">
      <c r="A214" s="120"/>
      <c r="B214" s="114">
        <v>2026</v>
      </c>
      <c r="C214" s="380">
        <f>'2026底表'!C214</f>
        <v>0</v>
      </c>
      <c r="D214" s="380">
        <f>'2026底表'!D214</f>
        <v>0</v>
      </c>
      <c r="E214" s="380">
        <f>'2026底表'!E214</f>
        <v>0</v>
      </c>
      <c r="F214" s="380">
        <f>'2026底表'!F214</f>
        <v>0</v>
      </c>
      <c r="G214" s="380">
        <f>'2026底表'!G214</f>
        <v>0</v>
      </c>
      <c r="H214" s="380">
        <f>'2026底表'!H214</f>
        <v>0</v>
      </c>
      <c r="I214" s="380">
        <f>'2026底表'!I214</f>
        <v>0</v>
      </c>
      <c r="J214" s="380">
        <f>'2026底表'!J214</f>
        <v>0</v>
      </c>
      <c r="K214" s="380">
        <f>'2026底表'!K214</f>
        <v>0</v>
      </c>
      <c r="L214" s="380">
        <f>'2026底表'!L214</f>
        <v>0</v>
      </c>
      <c r="M214" s="380">
        <f>'2026底表'!M214</f>
        <v>0</v>
      </c>
      <c r="N214" s="380">
        <f>'2026底表'!N214</f>
        <v>0</v>
      </c>
      <c r="O214" s="380">
        <f>'2026底表'!O214</f>
        <v>0</v>
      </c>
      <c r="P214" s="380">
        <f>'2026底表'!P214</f>
        <v>0</v>
      </c>
      <c r="Q214" s="380">
        <f>'2026底表'!Q214</f>
        <v>0</v>
      </c>
      <c r="R214" s="380">
        <f>'2026底表'!R214</f>
        <v>0</v>
      </c>
      <c r="S214" s="380">
        <f>'2026底表'!S214</f>
        <v>0</v>
      </c>
      <c r="T214" s="380">
        <f>'2026底表'!T214</f>
        <v>0</v>
      </c>
      <c r="U214" s="380">
        <f>'2026底表'!U214</f>
        <v>0</v>
      </c>
      <c r="V214" s="380">
        <f>'2026底表'!V214</f>
        <v>0</v>
      </c>
      <c r="W214" s="380">
        <f>'2026底表'!W214</f>
        <v>0</v>
      </c>
      <c r="X214" s="380">
        <f>'2026底表'!X214</f>
        <v>0</v>
      </c>
      <c r="Y214" s="380">
        <f>'2026底表'!Y214</f>
        <v>0</v>
      </c>
      <c r="Z214" s="380">
        <f>'2026底表'!Z214</f>
        <v>0</v>
      </c>
      <c r="AA214" s="380">
        <f>'2026底表'!AA214</f>
        <v>0</v>
      </c>
      <c r="AB214" s="380">
        <f>'2026底表'!AB214</f>
        <v>0</v>
      </c>
      <c r="AC214" s="380">
        <f>'2026底表'!AC214</f>
        <v>0</v>
      </c>
      <c r="AD214" s="380">
        <f>'2026底表'!AD214</f>
        <v>0</v>
      </c>
      <c r="AE214" s="380">
        <f>'2026底表'!AE214</f>
        <v>0</v>
      </c>
      <c r="AF214" s="380">
        <f>'2026底表'!AF214</f>
        <v>0</v>
      </c>
      <c r="AG214" s="380">
        <f>'2026底表'!AG214</f>
        <v>0</v>
      </c>
      <c r="AH214" s="380">
        <f t="shared" si="185"/>
        <v>0</v>
      </c>
      <c r="AI214" s="384">
        <v>0</v>
      </c>
      <c r="AJ214" s="290"/>
      <c r="AK214" s="2"/>
      <c r="AL214" s="166"/>
      <c r="AM214" s="166"/>
      <c r="AN214" s="166"/>
      <c r="AO214" s="166"/>
      <c r="AP214" s="166"/>
      <c r="AQ214" s="166"/>
      <c r="AR214" s="166"/>
      <c r="AS214" s="166"/>
      <c r="AT214" s="19"/>
      <c r="AU214" s="166"/>
      <c r="AV214" s="166"/>
      <c r="AW214" s="166"/>
      <c r="AX214" s="166"/>
      <c r="AY214" s="166"/>
      <c r="AZ214" s="166"/>
      <c r="BA214" s="166"/>
      <c r="BB214" s="166"/>
      <c r="BC214" s="167"/>
      <c r="BD214" s="1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</row>
    <row r="215" s="7" customFormat="1" ht="30" customHeight="1" spans="1:171">
      <c r="A215" s="119"/>
      <c r="B215" s="117" t="s">
        <v>275</v>
      </c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360"/>
      <c r="AI215" s="28"/>
      <c r="AJ215" s="290"/>
      <c r="AK215" s="24"/>
      <c r="AL215" s="166"/>
      <c r="AM215" s="166"/>
      <c r="AN215" s="166"/>
      <c r="AO215" s="166"/>
      <c r="AP215" s="166"/>
      <c r="AQ215" s="166"/>
      <c r="AR215" s="166"/>
      <c r="AS215" s="166"/>
      <c r="AT215" s="2"/>
      <c r="AU215" s="166"/>
      <c r="AV215" s="166"/>
      <c r="AW215" s="166"/>
      <c r="AX215" s="166"/>
      <c r="AY215" s="166"/>
      <c r="AZ215" s="166"/>
      <c r="BA215" s="166"/>
      <c r="BB215" s="166"/>
      <c r="BC215" s="172"/>
      <c r="BD215" s="2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</row>
    <row r="216" s="7" customFormat="1" ht="30" customHeight="1" spans="1:171">
      <c r="A216" s="119"/>
      <c r="B216" s="124" t="s">
        <v>14</v>
      </c>
      <c r="C216" s="60">
        <f t="shared" ref="C216:AG216" si="187">C214-C215</f>
        <v>0</v>
      </c>
      <c r="D216" s="60">
        <f t="shared" si="187"/>
        <v>0</v>
      </c>
      <c r="E216" s="60">
        <f t="shared" si="187"/>
        <v>0</v>
      </c>
      <c r="F216" s="60">
        <f t="shared" si="187"/>
        <v>0</v>
      </c>
      <c r="G216" s="60">
        <f t="shared" si="187"/>
        <v>0</v>
      </c>
      <c r="H216" s="60">
        <f t="shared" si="187"/>
        <v>0</v>
      </c>
      <c r="I216" s="60">
        <f t="shared" si="187"/>
        <v>0</v>
      </c>
      <c r="J216" s="60">
        <f t="shared" si="187"/>
        <v>0</v>
      </c>
      <c r="K216" s="60">
        <f t="shared" si="187"/>
        <v>0</v>
      </c>
      <c r="L216" s="60">
        <f t="shared" si="187"/>
        <v>0</v>
      </c>
      <c r="M216" s="60">
        <f t="shared" si="187"/>
        <v>0</v>
      </c>
      <c r="N216" s="60">
        <f t="shared" si="187"/>
        <v>0</v>
      </c>
      <c r="O216" s="60">
        <f t="shared" si="187"/>
        <v>0</v>
      </c>
      <c r="P216" s="60">
        <f t="shared" si="187"/>
        <v>0</v>
      </c>
      <c r="Q216" s="60">
        <f t="shared" si="187"/>
        <v>0</v>
      </c>
      <c r="R216" s="60">
        <f t="shared" si="187"/>
        <v>0</v>
      </c>
      <c r="S216" s="60">
        <f t="shared" si="187"/>
        <v>0</v>
      </c>
      <c r="T216" s="60">
        <f t="shared" si="187"/>
        <v>0</v>
      </c>
      <c r="U216" s="60">
        <f t="shared" si="187"/>
        <v>0</v>
      </c>
      <c r="V216" s="60">
        <f t="shared" si="187"/>
        <v>0</v>
      </c>
      <c r="W216" s="60">
        <f t="shared" si="187"/>
        <v>0</v>
      </c>
      <c r="X216" s="60">
        <f t="shared" si="187"/>
        <v>0</v>
      </c>
      <c r="Y216" s="60">
        <f t="shared" si="187"/>
        <v>0</v>
      </c>
      <c r="Z216" s="60">
        <f t="shared" si="187"/>
        <v>0</v>
      </c>
      <c r="AA216" s="60">
        <f t="shared" si="187"/>
        <v>0</v>
      </c>
      <c r="AB216" s="60">
        <f t="shared" si="187"/>
        <v>0</v>
      </c>
      <c r="AC216" s="60">
        <f t="shared" si="187"/>
        <v>0</v>
      </c>
      <c r="AD216" s="60">
        <f t="shared" si="187"/>
        <v>0</v>
      </c>
      <c r="AE216" s="60">
        <f t="shared" si="187"/>
        <v>0</v>
      </c>
      <c r="AF216" s="60">
        <f t="shared" si="187"/>
        <v>0</v>
      </c>
      <c r="AG216" s="60">
        <f t="shared" si="187"/>
        <v>0</v>
      </c>
      <c r="AH216" s="170">
        <f>SUM(C216:AG216)</f>
        <v>0</v>
      </c>
      <c r="AI216" s="28"/>
      <c r="AJ216" s="290"/>
      <c r="AK216" s="24"/>
      <c r="AL216" s="173" t="s">
        <v>330</v>
      </c>
      <c r="AM216" s="173"/>
      <c r="AN216" s="173"/>
      <c r="AO216" s="173"/>
      <c r="AP216" s="173"/>
      <c r="AQ216" s="173"/>
      <c r="AR216" s="173"/>
      <c r="AS216" s="173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</row>
    <row r="217" s="7" customFormat="1" ht="30" customHeight="1" spans="1:171">
      <c r="A217" s="111"/>
      <c r="B217" s="174" t="s">
        <v>15</v>
      </c>
      <c r="C217" s="60">
        <f t="shared" ref="C217:AG217" si="188">C214-C213</f>
        <v>0</v>
      </c>
      <c r="D217" s="60">
        <f t="shared" si="188"/>
        <v>0</v>
      </c>
      <c r="E217" s="60">
        <f t="shared" si="188"/>
        <v>0</v>
      </c>
      <c r="F217" s="60">
        <f t="shared" si="188"/>
        <v>0</v>
      </c>
      <c r="G217" s="60">
        <f t="shared" si="188"/>
        <v>0</v>
      </c>
      <c r="H217" s="60">
        <f t="shared" si="188"/>
        <v>0</v>
      </c>
      <c r="I217" s="60">
        <f t="shared" si="188"/>
        <v>0</v>
      </c>
      <c r="J217" s="60">
        <f t="shared" si="188"/>
        <v>0</v>
      </c>
      <c r="K217" s="60">
        <f t="shared" si="188"/>
        <v>0</v>
      </c>
      <c r="L217" s="60">
        <f t="shared" si="188"/>
        <v>0</v>
      </c>
      <c r="M217" s="60">
        <f t="shared" si="188"/>
        <v>0</v>
      </c>
      <c r="N217" s="60">
        <f t="shared" si="188"/>
        <v>0</v>
      </c>
      <c r="O217" s="60">
        <f t="shared" si="188"/>
        <v>0</v>
      </c>
      <c r="P217" s="60">
        <f t="shared" si="188"/>
        <v>0</v>
      </c>
      <c r="Q217" s="60">
        <f t="shared" si="188"/>
        <v>0</v>
      </c>
      <c r="R217" s="60">
        <f t="shared" si="188"/>
        <v>0</v>
      </c>
      <c r="S217" s="60">
        <f t="shared" si="188"/>
        <v>0</v>
      </c>
      <c r="T217" s="60">
        <f t="shared" si="188"/>
        <v>0</v>
      </c>
      <c r="U217" s="60">
        <f t="shared" si="188"/>
        <v>0</v>
      </c>
      <c r="V217" s="60">
        <f t="shared" si="188"/>
        <v>0</v>
      </c>
      <c r="W217" s="60">
        <f t="shared" si="188"/>
        <v>0</v>
      </c>
      <c r="X217" s="60">
        <f t="shared" si="188"/>
        <v>0</v>
      </c>
      <c r="Y217" s="60">
        <f t="shared" si="188"/>
        <v>0</v>
      </c>
      <c r="Z217" s="60">
        <f t="shared" si="188"/>
        <v>0</v>
      </c>
      <c r="AA217" s="60">
        <f t="shared" si="188"/>
        <v>0</v>
      </c>
      <c r="AB217" s="60">
        <f t="shared" si="188"/>
        <v>0</v>
      </c>
      <c r="AC217" s="60">
        <f t="shared" si="188"/>
        <v>0</v>
      </c>
      <c r="AD217" s="60">
        <f t="shared" si="188"/>
        <v>0</v>
      </c>
      <c r="AE217" s="60">
        <f t="shared" si="188"/>
        <v>0</v>
      </c>
      <c r="AF217" s="60">
        <f t="shared" si="188"/>
        <v>0</v>
      </c>
      <c r="AG217" s="60">
        <f t="shared" si="188"/>
        <v>0</v>
      </c>
      <c r="AH217" s="170">
        <f>SUM(C217:AG217)</f>
        <v>0</v>
      </c>
      <c r="AI217" s="28"/>
      <c r="AJ217" s="290"/>
      <c r="AK217" s="24"/>
      <c r="AL217" s="173"/>
      <c r="AM217" s="173"/>
      <c r="AN217" s="173"/>
      <c r="AO217" s="173"/>
      <c r="AP217" s="173"/>
      <c r="AQ217" s="173"/>
      <c r="AR217" s="173"/>
      <c r="AS217" s="173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</row>
    <row r="218" s="1" customFormat="1" ht="30" customHeight="1" spans="1:171">
      <c r="A218" s="119" t="s">
        <v>122</v>
      </c>
      <c r="B218" s="49">
        <v>2025</v>
      </c>
      <c r="C218" s="171">
        <v>223</v>
      </c>
      <c r="D218" s="171">
        <v>283</v>
      </c>
      <c r="E218" s="171">
        <v>252</v>
      </c>
      <c r="F218" s="171">
        <v>300</v>
      </c>
      <c r="G218" s="171">
        <v>249</v>
      </c>
      <c r="H218" s="171">
        <v>224</v>
      </c>
      <c r="I218" s="171">
        <v>272</v>
      </c>
      <c r="J218" s="171">
        <v>327</v>
      </c>
      <c r="K218" s="171">
        <v>394</v>
      </c>
      <c r="L218" s="171">
        <v>431</v>
      </c>
      <c r="M218" s="171">
        <v>655</v>
      </c>
      <c r="N218" s="171">
        <v>267</v>
      </c>
      <c r="O218" s="171">
        <v>952</v>
      </c>
      <c r="P218" s="171">
        <v>432</v>
      </c>
      <c r="Q218" s="171">
        <v>938</v>
      </c>
      <c r="R218" s="171">
        <v>993</v>
      </c>
      <c r="S218" s="171">
        <v>4255</v>
      </c>
      <c r="T218" s="171">
        <v>732</v>
      </c>
      <c r="U218" s="171">
        <v>639</v>
      </c>
      <c r="V218" s="171">
        <v>768</v>
      </c>
      <c r="W218" s="171">
        <v>471</v>
      </c>
      <c r="X218" s="171">
        <v>646</v>
      </c>
      <c r="Y218" s="171">
        <v>822</v>
      </c>
      <c r="Z218" s="171">
        <v>1267</v>
      </c>
      <c r="AA218" s="171">
        <v>1410</v>
      </c>
      <c r="AB218" s="171">
        <v>2918</v>
      </c>
      <c r="AC218" s="171">
        <v>987</v>
      </c>
      <c r="AD218" s="171">
        <v>1016</v>
      </c>
      <c r="AE218" s="171">
        <v>987</v>
      </c>
      <c r="AF218" s="171">
        <v>916</v>
      </c>
      <c r="AG218" s="171">
        <v>960</v>
      </c>
      <c r="AH218" s="170">
        <v>25986</v>
      </c>
      <c r="AI218" s="28"/>
      <c r="AJ218" s="290">
        <v>0</v>
      </c>
      <c r="AK218" s="24"/>
      <c r="AL218" s="173"/>
      <c r="AM218" s="173"/>
      <c r="AN218" s="173"/>
      <c r="AO218" s="173"/>
      <c r="AP218" s="173"/>
      <c r="AQ218" s="173"/>
      <c r="AR218" s="173"/>
      <c r="AS218" s="173"/>
    </row>
    <row r="219" s="8" customFormat="1" ht="30" customHeight="1" spans="1:171">
      <c r="A219" s="120"/>
      <c r="B219" s="175">
        <v>2026</v>
      </c>
      <c r="C219" s="380">
        <v>278</v>
      </c>
      <c r="D219" s="380">
        <v>340</v>
      </c>
      <c r="E219" s="380">
        <v>298</v>
      </c>
      <c r="F219" s="380">
        <v>287</v>
      </c>
      <c r="G219" s="380">
        <v>267</v>
      </c>
      <c r="H219" s="380">
        <v>234</v>
      </c>
      <c r="I219" s="380">
        <v>232</v>
      </c>
      <c r="J219" s="380">
        <v>307</v>
      </c>
      <c r="K219" s="380">
        <v>262</v>
      </c>
      <c r="L219" s="380">
        <v>272</v>
      </c>
      <c r="M219" s="380">
        <v>235</v>
      </c>
      <c r="N219" s="380">
        <v>286</v>
      </c>
      <c r="O219" s="380">
        <v>319</v>
      </c>
      <c r="P219" s="380">
        <v>317</v>
      </c>
      <c r="Q219" s="380">
        <f>'2026底表'!Q219</f>
        <v>226</v>
      </c>
      <c r="R219" s="380">
        <f>'2026底表'!R219</f>
        <v>609</v>
      </c>
      <c r="S219" s="380">
        <f>'2026底表'!S219</f>
        <v>1318</v>
      </c>
      <c r="T219" s="380">
        <f>'2026底表'!T219</f>
        <v>2849</v>
      </c>
      <c r="U219" s="380">
        <f>'2026底表'!U219</f>
        <v>866</v>
      </c>
      <c r="V219" s="380">
        <f>'2026底表'!V219</f>
        <v>524</v>
      </c>
      <c r="W219" s="380">
        <f>'2026底表'!W219</f>
        <v>460</v>
      </c>
      <c r="X219" s="380">
        <f>'2026底表'!X219</f>
        <v>466</v>
      </c>
      <c r="Y219" s="380">
        <f>'2026底表'!Y219</f>
        <v>453</v>
      </c>
      <c r="Z219" s="380">
        <f>'2026底表'!Z219</f>
        <v>502</v>
      </c>
      <c r="AA219" s="380">
        <f>'2026底表'!AA219</f>
        <v>413</v>
      </c>
      <c r="AB219" s="380">
        <f>'2026底表'!AB219</f>
        <v>477</v>
      </c>
      <c r="AC219" s="380">
        <f>'2026底表'!AC219</f>
        <v>1005</v>
      </c>
      <c r="AD219" s="380">
        <f>'2026底表'!AD219</f>
        <v>0</v>
      </c>
      <c r="AE219" s="380">
        <f>'2026底表'!AE219</f>
        <v>0</v>
      </c>
      <c r="AF219" s="380">
        <f>'2026底表'!AF219</f>
        <v>0</v>
      </c>
      <c r="AG219" s="380">
        <f>'2026底表'!AG219</f>
        <v>0</v>
      </c>
      <c r="AH219" s="380">
        <f>'2026底表'!AH219</f>
        <v>0</v>
      </c>
      <c r="AI219" s="28">
        <v>1005</v>
      </c>
      <c r="AJ219" s="290">
        <f>AC219-AI219</f>
        <v>0</v>
      </c>
      <c r="AK219" s="40"/>
      <c r="AL219" s="19"/>
      <c r="AM219" s="19"/>
      <c r="AN219" s="19"/>
      <c r="AO219" s="19"/>
      <c r="AP219" s="19"/>
      <c r="AQ219" s="19"/>
      <c r="AR219" s="19"/>
      <c r="AS219" s="19"/>
      <c r="AT219" s="1"/>
      <c r="AU219" s="1"/>
      <c r="AV219" s="1"/>
      <c r="AW219" s="1"/>
      <c r="AX219" s="1"/>
      <c r="AY219" s="2"/>
      <c r="AZ219" s="1"/>
      <c r="BA219" s="2"/>
      <c r="BB219" s="1"/>
      <c r="BC219" s="1"/>
      <c r="BD219" s="1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</row>
    <row r="220" s="8" customFormat="1" ht="30" customHeight="1" spans="1:171">
      <c r="A220" s="119" t="s">
        <v>123</v>
      </c>
      <c r="B220" s="175">
        <v>2026</v>
      </c>
      <c r="C220" s="380">
        <f>'2026底表'!C220</f>
        <v>0</v>
      </c>
      <c r="D220" s="380">
        <f>'2026底表'!D220</f>
        <v>0</v>
      </c>
      <c r="E220" s="380">
        <f>'2026底表'!E220</f>
        <v>0</v>
      </c>
      <c r="F220" s="380">
        <f>'2026底表'!F220</f>
        <v>0</v>
      </c>
      <c r="G220" s="380">
        <f>'2026底表'!G220</f>
        <v>0</v>
      </c>
      <c r="H220" s="380">
        <f>'2026底表'!H220</f>
        <v>0</v>
      </c>
      <c r="I220" s="380">
        <f>'2026底表'!I220</f>
        <v>0</v>
      </c>
      <c r="J220" s="380">
        <f>'2026底表'!J220</f>
        <v>0</v>
      </c>
      <c r="K220" s="380">
        <f>'2026底表'!K220</f>
        <v>0</v>
      </c>
      <c r="L220" s="380">
        <f>'2026底表'!L220</f>
        <v>0</v>
      </c>
      <c r="M220" s="380">
        <f>'2026底表'!M220</f>
        <v>0</v>
      </c>
      <c r="N220" s="380">
        <f>'2026底表'!N220</f>
        <v>0</v>
      </c>
      <c r="O220" s="380">
        <f>'2026底表'!O220</f>
        <v>0</v>
      </c>
      <c r="P220" s="380">
        <f>'2026底表'!P220</f>
        <v>0</v>
      </c>
      <c r="Q220" s="380">
        <f>'2026底表'!Q220</f>
        <v>252</v>
      </c>
      <c r="R220" s="380">
        <f>'2026底表'!R220</f>
        <v>365</v>
      </c>
      <c r="S220" s="380">
        <f>'2026底表'!S220</f>
        <v>1051</v>
      </c>
      <c r="T220" s="380">
        <f>'2026底表'!T220</f>
        <v>1555</v>
      </c>
      <c r="U220" s="380">
        <f>'2026底表'!U220</f>
        <v>837</v>
      </c>
      <c r="V220" s="380">
        <f>'2026底表'!V220</f>
        <v>440</v>
      </c>
      <c r="W220" s="380">
        <f>'2026底表'!W220</f>
        <v>415</v>
      </c>
      <c r="X220" s="380">
        <f>'2026底表'!X220</f>
        <v>410</v>
      </c>
      <c r="Y220" s="380">
        <f>'2026底表'!Y220</f>
        <v>345</v>
      </c>
      <c r="Z220" s="380">
        <f>'2026底表'!Z220</f>
        <v>396</v>
      </c>
      <c r="AA220" s="380">
        <f>'2026底表'!AA220</f>
        <v>362</v>
      </c>
      <c r="AB220" s="380">
        <f>'2026底表'!AB220</f>
        <v>396</v>
      </c>
      <c r="AC220" s="380">
        <f>'2026底表'!AC220</f>
        <v>739</v>
      </c>
      <c r="AD220" s="380">
        <f>'2026底表'!AD220</f>
        <v>0</v>
      </c>
      <c r="AE220" s="380">
        <f>'2026底表'!AE220</f>
        <v>0</v>
      </c>
      <c r="AF220" s="380">
        <f>'2026底表'!AF220</f>
        <v>0</v>
      </c>
      <c r="AG220" s="380">
        <f>'2026底表'!AG220</f>
        <v>0</v>
      </c>
      <c r="AH220" s="380">
        <f>'2026底表'!AH220</f>
        <v>0</v>
      </c>
      <c r="AI220" s="28">
        <v>739</v>
      </c>
      <c r="AJ220" s="290">
        <f>AC220-AI220</f>
        <v>0</v>
      </c>
      <c r="AK220" s="40"/>
      <c r="AL220" s="19"/>
      <c r="AM220" s="19"/>
      <c r="AN220" s="19"/>
      <c r="AO220" s="19"/>
      <c r="AP220" s="19"/>
      <c r="AQ220" s="19"/>
      <c r="AR220" s="19"/>
      <c r="AS220" s="19"/>
      <c r="AT220" s="2"/>
      <c r="AU220" s="2"/>
      <c r="AV220" s="2"/>
      <c r="AW220" s="2"/>
      <c r="AX220" s="2"/>
      <c r="AY220" s="2"/>
      <c r="AZ220" s="2"/>
      <c r="BA220" s="1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</row>
    <row r="221" s="7" customFormat="1" ht="30" customHeight="1" spans="1:171">
      <c r="A221" s="176" t="s">
        <v>31</v>
      </c>
      <c r="B221" s="49">
        <v>2025</v>
      </c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28"/>
      <c r="AJ221" s="290"/>
      <c r="AK221" s="24"/>
      <c r="AL221" s="19"/>
      <c r="AM221" s="19"/>
      <c r="AN221" s="19"/>
      <c r="AO221" s="19"/>
      <c r="AP221" s="19"/>
      <c r="AQ221" s="19"/>
      <c r="AR221" s="19"/>
      <c r="AS221" s="19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</row>
    <row r="222" s="7" customFormat="1" ht="30" customHeight="1" spans="1:171">
      <c r="A222" s="159"/>
      <c r="B222" s="114">
        <v>2026</v>
      </c>
      <c r="C222" s="71">
        <f t="shared" ref="C222:AG222" si="189">C219+C227-C466-C482-C489</f>
        <v>278</v>
      </c>
      <c r="D222" s="71">
        <f t="shared" si="189"/>
        <v>340</v>
      </c>
      <c r="E222" s="71">
        <f t="shared" si="189"/>
        <v>298</v>
      </c>
      <c r="F222" s="71">
        <f t="shared" si="189"/>
        <v>287</v>
      </c>
      <c r="G222" s="71">
        <f t="shared" si="189"/>
        <v>267</v>
      </c>
      <c r="H222" s="71">
        <f t="shared" si="189"/>
        <v>234</v>
      </c>
      <c r="I222" s="71">
        <f t="shared" si="189"/>
        <v>232</v>
      </c>
      <c r="J222" s="71">
        <f t="shared" si="189"/>
        <v>307</v>
      </c>
      <c r="K222" s="71">
        <f t="shared" si="189"/>
        <v>262</v>
      </c>
      <c r="L222" s="71">
        <f t="shared" si="189"/>
        <v>272</v>
      </c>
      <c r="M222" s="71">
        <f t="shared" si="189"/>
        <v>235</v>
      </c>
      <c r="N222" s="71">
        <f t="shared" si="189"/>
        <v>286</v>
      </c>
      <c r="O222" s="71">
        <f t="shared" si="189"/>
        <v>319</v>
      </c>
      <c r="P222" s="71">
        <f t="shared" si="189"/>
        <v>317</v>
      </c>
      <c r="Q222" s="71">
        <f t="shared" si="189"/>
        <v>625</v>
      </c>
      <c r="R222" s="71">
        <f t="shared" si="189"/>
        <v>976</v>
      </c>
      <c r="S222" s="71">
        <f t="shared" si="189"/>
        <v>620</v>
      </c>
      <c r="T222" s="71">
        <f t="shared" si="189"/>
        <v>-981</v>
      </c>
      <c r="U222" s="71">
        <f t="shared" si="189"/>
        <v>-1393</v>
      </c>
      <c r="V222" s="71">
        <f t="shared" si="189"/>
        <v>1492</v>
      </c>
      <c r="W222" s="71">
        <f t="shared" si="189"/>
        <v>953</v>
      </c>
      <c r="X222" s="71">
        <f t="shared" si="189"/>
        <v>1140</v>
      </c>
      <c r="Y222" s="71">
        <f t="shared" si="189"/>
        <v>609</v>
      </c>
      <c r="Z222" s="71">
        <f t="shared" si="189"/>
        <v>1255</v>
      </c>
      <c r="AA222" s="71">
        <f t="shared" si="189"/>
        <v>921</v>
      </c>
      <c r="AB222" s="71">
        <f t="shared" si="189"/>
        <v>1069</v>
      </c>
      <c r="AC222" s="71">
        <f t="shared" si="189"/>
        <v>483</v>
      </c>
      <c r="AD222" s="71">
        <f t="shared" si="189"/>
        <v>0</v>
      </c>
      <c r="AE222" s="71">
        <f t="shared" si="189"/>
        <v>0</v>
      </c>
      <c r="AF222" s="71">
        <f t="shared" si="189"/>
        <v>0</v>
      </c>
      <c r="AG222" s="71">
        <f t="shared" si="189"/>
        <v>0</v>
      </c>
      <c r="AH222" s="156">
        <f t="shared" ref="AH222:AH228" si="190">SUM(C222:AG222)</f>
        <v>11703</v>
      </c>
      <c r="AI222" s="28">
        <v>483</v>
      </c>
      <c r="AJ222" s="290"/>
      <c r="AK222" s="24"/>
      <c r="AL222" s="19"/>
      <c r="AM222" s="19"/>
      <c r="AN222" s="19"/>
      <c r="AO222" s="19"/>
      <c r="AP222" s="19"/>
      <c r="AQ222" s="19"/>
      <c r="AR222" s="19"/>
      <c r="AS222" s="19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</row>
    <row r="223" s="7" customFormat="1" ht="30" customHeight="1" spans="1:171">
      <c r="A223" s="159"/>
      <c r="B223" s="117" t="s">
        <v>275</v>
      </c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156"/>
      <c r="AI223" s="28"/>
      <c r="AJ223" s="290"/>
      <c r="AK223" s="24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</row>
    <row r="224" s="7" customFormat="1" ht="30" customHeight="1" spans="1:171">
      <c r="A224" s="159"/>
      <c r="B224" s="124" t="s">
        <v>14</v>
      </c>
      <c r="C224" s="67">
        <f t="shared" ref="C224:AH224" si="191">C222-C223</f>
        <v>278</v>
      </c>
      <c r="D224" s="67">
        <f t="shared" si="191"/>
        <v>340</v>
      </c>
      <c r="E224" s="67">
        <f t="shared" si="191"/>
        <v>298</v>
      </c>
      <c r="F224" s="67">
        <f t="shared" si="191"/>
        <v>287</v>
      </c>
      <c r="G224" s="67">
        <f t="shared" si="191"/>
        <v>267</v>
      </c>
      <c r="H224" s="67">
        <f t="shared" si="191"/>
        <v>234</v>
      </c>
      <c r="I224" s="67">
        <f t="shared" si="191"/>
        <v>232</v>
      </c>
      <c r="J224" s="67">
        <f t="shared" si="191"/>
        <v>307</v>
      </c>
      <c r="K224" s="67">
        <f t="shared" si="191"/>
        <v>262</v>
      </c>
      <c r="L224" s="67">
        <f t="shared" si="191"/>
        <v>272</v>
      </c>
      <c r="M224" s="67">
        <f t="shared" si="191"/>
        <v>235</v>
      </c>
      <c r="N224" s="67">
        <f t="shared" si="191"/>
        <v>286</v>
      </c>
      <c r="O224" s="67">
        <f t="shared" si="191"/>
        <v>319</v>
      </c>
      <c r="P224" s="67">
        <f t="shared" si="191"/>
        <v>317</v>
      </c>
      <c r="Q224" s="67">
        <f t="shared" si="191"/>
        <v>625</v>
      </c>
      <c r="R224" s="67">
        <f t="shared" si="191"/>
        <v>976</v>
      </c>
      <c r="S224" s="67">
        <f t="shared" si="191"/>
        <v>620</v>
      </c>
      <c r="T224" s="67">
        <f t="shared" si="191"/>
        <v>-981</v>
      </c>
      <c r="U224" s="67">
        <f t="shared" si="191"/>
        <v>-1393</v>
      </c>
      <c r="V224" s="67">
        <f t="shared" si="191"/>
        <v>1492</v>
      </c>
      <c r="W224" s="67">
        <f t="shared" si="191"/>
        <v>953</v>
      </c>
      <c r="X224" s="67">
        <f t="shared" si="191"/>
        <v>1140</v>
      </c>
      <c r="Y224" s="67">
        <f t="shared" si="191"/>
        <v>609</v>
      </c>
      <c r="Z224" s="67">
        <f t="shared" si="191"/>
        <v>1255</v>
      </c>
      <c r="AA224" s="67">
        <f t="shared" si="191"/>
        <v>921</v>
      </c>
      <c r="AB224" s="67">
        <f t="shared" si="191"/>
        <v>1069</v>
      </c>
      <c r="AC224" s="67">
        <f t="shared" si="191"/>
        <v>483</v>
      </c>
      <c r="AD224" s="67">
        <f t="shared" si="191"/>
        <v>0</v>
      </c>
      <c r="AE224" s="67">
        <f t="shared" si="191"/>
        <v>0</v>
      </c>
      <c r="AF224" s="67">
        <f t="shared" si="191"/>
        <v>0</v>
      </c>
      <c r="AG224" s="67">
        <f t="shared" si="191"/>
        <v>0</v>
      </c>
      <c r="AH224" s="67">
        <f t="shared" si="191"/>
        <v>11703</v>
      </c>
      <c r="AI224" s="28"/>
      <c r="AJ224" s="290"/>
      <c r="AK224" s="24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</row>
    <row r="225" s="7" customFormat="1" ht="30" customHeight="1" spans="1:171">
      <c r="A225" s="159"/>
      <c r="B225" s="177" t="s">
        <v>15</v>
      </c>
      <c r="C225" s="60">
        <f t="shared" ref="C225:AG225" si="192">C222-C221</f>
        <v>278</v>
      </c>
      <c r="D225" s="60">
        <f t="shared" si="192"/>
        <v>340</v>
      </c>
      <c r="E225" s="60">
        <f t="shared" si="192"/>
        <v>298</v>
      </c>
      <c r="F225" s="60">
        <f t="shared" si="192"/>
        <v>287</v>
      </c>
      <c r="G225" s="60">
        <f t="shared" si="192"/>
        <v>267</v>
      </c>
      <c r="H225" s="60">
        <f t="shared" si="192"/>
        <v>234</v>
      </c>
      <c r="I225" s="60">
        <f t="shared" si="192"/>
        <v>232</v>
      </c>
      <c r="J225" s="60">
        <f t="shared" si="192"/>
        <v>307</v>
      </c>
      <c r="K225" s="60">
        <f t="shared" si="192"/>
        <v>262</v>
      </c>
      <c r="L225" s="60">
        <f t="shared" si="192"/>
        <v>272</v>
      </c>
      <c r="M225" s="60">
        <f t="shared" si="192"/>
        <v>235</v>
      </c>
      <c r="N225" s="60">
        <f t="shared" si="192"/>
        <v>286</v>
      </c>
      <c r="O225" s="60">
        <f t="shared" si="192"/>
        <v>319</v>
      </c>
      <c r="P225" s="60">
        <f t="shared" si="192"/>
        <v>317</v>
      </c>
      <c r="Q225" s="60">
        <f t="shared" si="192"/>
        <v>625</v>
      </c>
      <c r="R225" s="60">
        <f t="shared" si="192"/>
        <v>976</v>
      </c>
      <c r="S225" s="60">
        <f t="shared" si="192"/>
        <v>620</v>
      </c>
      <c r="T225" s="60">
        <f t="shared" si="192"/>
        <v>-981</v>
      </c>
      <c r="U225" s="60">
        <f t="shared" si="192"/>
        <v>-1393</v>
      </c>
      <c r="V225" s="60">
        <f t="shared" si="192"/>
        <v>1492</v>
      </c>
      <c r="W225" s="60">
        <f t="shared" si="192"/>
        <v>953</v>
      </c>
      <c r="X225" s="60">
        <f t="shared" si="192"/>
        <v>1140</v>
      </c>
      <c r="Y225" s="60">
        <f t="shared" si="192"/>
        <v>609</v>
      </c>
      <c r="Z225" s="60">
        <f t="shared" si="192"/>
        <v>1255</v>
      </c>
      <c r="AA225" s="60">
        <f t="shared" si="192"/>
        <v>921</v>
      </c>
      <c r="AB225" s="60">
        <f t="shared" si="192"/>
        <v>1069</v>
      </c>
      <c r="AC225" s="60">
        <f t="shared" si="192"/>
        <v>483</v>
      </c>
      <c r="AD225" s="60">
        <f t="shared" si="192"/>
        <v>0</v>
      </c>
      <c r="AE225" s="60">
        <f t="shared" si="192"/>
        <v>0</v>
      </c>
      <c r="AF225" s="60">
        <f t="shared" si="192"/>
        <v>0</v>
      </c>
      <c r="AG225" s="60">
        <f t="shared" si="192"/>
        <v>0</v>
      </c>
      <c r="AH225" s="170">
        <f t="shared" si="190"/>
        <v>11703</v>
      </c>
      <c r="AI225" s="28"/>
      <c r="AJ225" s="290"/>
      <c r="AK225" s="24"/>
      <c r="AL225" s="126"/>
      <c r="AM225" s="127"/>
      <c r="AN225" s="128">
        <f t="array" ref="AN225">INDEX($C$1:$AH$1,1,$AM$176)</f>
        <v>46322</v>
      </c>
      <c r="AO225" s="178" t="s">
        <v>331</v>
      </c>
      <c r="AP225" s="127"/>
      <c r="AQ225" s="127"/>
      <c r="AR225" s="127"/>
      <c r="AS225" s="130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</row>
    <row r="226" s="7" customFormat="1" ht="30" customHeight="1" spans="1:171">
      <c r="A226" s="119" t="s">
        <v>124</v>
      </c>
      <c r="B226" s="49">
        <v>2025</v>
      </c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>
        <v>2669</v>
      </c>
      <c r="U226" s="112">
        <v>2517</v>
      </c>
      <c r="V226" s="112">
        <v>2724</v>
      </c>
      <c r="W226" s="112">
        <v>2327</v>
      </c>
      <c r="X226" s="112">
        <v>1766</v>
      </c>
      <c r="Y226" s="112">
        <v>2038</v>
      </c>
      <c r="Z226" s="112">
        <v>2591</v>
      </c>
      <c r="AA226" s="112">
        <v>2932</v>
      </c>
      <c r="AB226" s="112">
        <v>3030</v>
      </c>
      <c r="AC226" s="112">
        <v>1686</v>
      </c>
      <c r="AD226" s="112">
        <v>1257</v>
      </c>
      <c r="AE226" s="112">
        <v>1599</v>
      </c>
      <c r="AF226" s="112">
        <v>1343</v>
      </c>
      <c r="AG226" s="112">
        <v>2042</v>
      </c>
      <c r="AH226" s="112">
        <v>30521</v>
      </c>
      <c r="AI226" s="28"/>
      <c r="AJ226" s="290">
        <v>0</v>
      </c>
      <c r="AK226" s="24"/>
      <c r="AL226" s="131" t="s">
        <v>280</v>
      </c>
      <c r="AM226" s="131" t="s">
        <v>281</v>
      </c>
      <c r="AN226" s="131" t="s">
        <v>282</v>
      </c>
      <c r="AO226" s="131" t="s">
        <v>283</v>
      </c>
      <c r="AP226" s="53" t="s">
        <v>284</v>
      </c>
      <c r="AQ226" s="53" t="s">
        <v>285</v>
      </c>
      <c r="AR226" s="131" t="s">
        <v>286</v>
      </c>
      <c r="AS226" s="66" t="s">
        <v>287</v>
      </c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</row>
    <row r="227" s="8" customFormat="1" ht="30" customHeight="1" spans="1:171">
      <c r="A227" s="120"/>
      <c r="B227" s="114">
        <v>2026</v>
      </c>
      <c r="C227" s="380">
        <f>'2026底表'!C227</f>
        <v>0</v>
      </c>
      <c r="D227" s="380">
        <f>'2026底表'!D227</f>
        <v>0</v>
      </c>
      <c r="E227" s="380">
        <f>'2026底表'!E227</f>
        <v>0</v>
      </c>
      <c r="F227" s="380">
        <f>'2026底表'!F227</f>
        <v>0</v>
      </c>
      <c r="G227" s="380">
        <f>'2026底表'!G227</f>
        <v>0</v>
      </c>
      <c r="H227" s="380">
        <f>'2026底表'!H227</f>
        <v>0</v>
      </c>
      <c r="I227" s="380">
        <f>'2026底表'!I227</f>
        <v>0</v>
      </c>
      <c r="J227" s="380">
        <f>'2026底表'!J227</f>
        <v>0</v>
      </c>
      <c r="K227" s="380">
        <f>'2026底表'!K227</f>
        <v>0</v>
      </c>
      <c r="L227" s="380">
        <f>'2026底表'!L227</f>
        <v>0</v>
      </c>
      <c r="M227" s="380">
        <f>'2026底表'!M227</f>
        <v>0</v>
      </c>
      <c r="N227" s="380">
        <f>'2026底表'!N227</f>
        <v>0</v>
      </c>
      <c r="O227" s="380">
        <f>'2026底表'!O227</f>
        <v>0</v>
      </c>
      <c r="P227" s="380">
        <f>'2026底表'!P227</f>
        <v>0</v>
      </c>
      <c r="Q227" s="380">
        <f>'2026底表'!Q227</f>
        <v>399</v>
      </c>
      <c r="R227" s="380">
        <f>'2026底表'!R227</f>
        <v>2362</v>
      </c>
      <c r="S227" s="380">
        <f>'2026底表'!S227</f>
        <v>2999</v>
      </c>
      <c r="T227" s="380">
        <f>'2026底表'!T227</f>
        <v>3070</v>
      </c>
      <c r="U227" s="380">
        <f>'2026底表'!U227</f>
        <v>2731</v>
      </c>
      <c r="V227" s="380">
        <f>'2026底表'!V227</f>
        <v>1819</v>
      </c>
      <c r="W227" s="380">
        <f>'2026底表'!W227</f>
        <v>1409</v>
      </c>
      <c r="X227" s="380">
        <f>'2026底表'!X227</f>
        <v>1511</v>
      </c>
      <c r="Y227" s="380">
        <f>'2026底表'!Y227</f>
        <v>1704</v>
      </c>
      <c r="Z227" s="380">
        <f>'2026底表'!Z227</f>
        <v>3648</v>
      </c>
      <c r="AA227" s="380">
        <f>'2026底表'!AA227</f>
        <v>2699</v>
      </c>
      <c r="AB227" s="380">
        <f>'2026底表'!AB227</f>
        <v>2633</v>
      </c>
      <c r="AC227" s="380">
        <f>'2026底表'!AC227</f>
        <v>3055</v>
      </c>
      <c r="AD227" s="380">
        <f>'2026底表'!AD227</f>
        <v>0</v>
      </c>
      <c r="AE227" s="380">
        <f>'2026底表'!AE227</f>
        <v>0</v>
      </c>
      <c r="AF227" s="380">
        <f>'2026底表'!AF227</f>
        <v>0</v>
      </c>
      <c r="AG227" s="380">
        <f>'2026底表'!AG227</f>
        <v>0</v>
      </c>
      <c r="AH227" s="380">
        <f t="shared" si="190"/>
        <v>30039</v>
      </c>
      <c r="AI227" s="28">
        <v>3055</v>
      </c>
      <c r="AJ227" s="290">
        <f>AC227-AI227</f>
        <v>0</v>
      </c>
      <c r="AK227" s="40"/>
      <c r="AL227" s="132" t="s">
        <v>288</v>
      </c>
      <c r="AM227" s="132" t="s">
        <v>289</v>
      </c>
      <c r="AN227" s="179" t="str">
        <f>INDEX($C$343:$AH$343,1,$AM$176)</f>
        <v>1#水炉</v>
      </c>
      <c r="AO227" s="134" t="str">
        <f t="array" ref="AO227">INDEX($C$343:$AH$343,1,($AM$176-1))</f>
        <v>1#水炉</v>
      </c>
      <c r="AP227" s="133" t="str">
        <f t="array" ref="AP227">INDEX($C$342:$AH$342,1,$AM$176)</f>
        <v>1#水炉</v>
      </c>
      <c r="AQ227" s="179" t="str">
        <f t="array" ref="AQ227">INDEX($C$344:$AH$344,1,$AM$176)</f>
        <v>一炉</v>
      </c>
      <c r="AR227" s="134" t="s">
        <v>290</v>
      </c>
      <c r="AS227" s="134" t="s">
        <v>290</v>
      </c>
      <c r="AT227" s="1"/>
      <c r="AU227" s="180"/>
      <c r="AV227" s="180"/>
      <c r="AW227" s="180"/>
      <c r="AX227" s="180"/>
      <c r="AY227" s="180"/>
      <c r="AZ227" s="180"/>
      <c r="BA227" s="180"/>
      <c r="BB227" s="180"/>
      <c r="BC227" s="180"/>
      <c r="BD227" s="180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</row>
    <row r="228" s="7" customFormat="1" ht="30" customHeight="1" spans="1:171">
      <c r="A228" s="119"/>
      <c r="B228" s="125" t="s">
        <v>15</v>
      </c>
      <c r="C228" s="71">
        <f t="shared" ref="C228:AG228" si="193">C227-C226</f>
        <v>0</v>
      </c>
      <c r="D228" s="71">
        <f t="shared" si="193"/>
        <v>0</v>
      </c>
      <c r="E228" s="71">
        <f t="shared" si="193"/>
        <v>0</v>
      </c>
      <c r="F228" s="71">
        <f t="shared" si="193"/>
        <v>0</v>
      </c>
      <c r="G228" s="71">
        <f t="shared" si="193"/>
        <v>0</v>
      </c>
      <c r="H228" s="71">
        <f t="shared" si="193"/>
        <v>0</v>
      </c>
      <c r="I228" s="71">
        <f t="shared" si="193"/>
        <v>0</v>
      </c>
      <c r="J228" s="71">
        <f t="shared" si="193"/>
        <v>0</v>
      </c>
      <c r="K228" s="71">
        <f t="shared" si="193"/>
        <v>0</v>
      </c>
      <c r="L228" s="71">
        <f t="shared" si="193"/>
        <v>0</v>
      </c>
      <c r="M228" s="71">
        <f t="shared" si="193"/>
        <v>0</v>
      </c>
      <c r="N228" s="71">
        <f t="shared" si="193"/>
        <v>0</v>
      </c>
      <c r="O228" s="71">
        <f t="shared" si="193"/>
        <v>0</v>
      </c>
      <c r="P228" s="71">
        <f t="shared" si="193"/>
        <v>0</v>
      </c>
      <c r="Q228" s="71">
        <f t="shared" si="193"/>
        <v>399</v>
      </c>
      <c r="R228" s="71">
        <f t="shared" si="193"/>
        <v>2362</v>
      </c>
      <c r="S228" s="71">
        <f t="shared" si="193"/>
        <v>2999</v>
      </c>
      <c r="T228" s="71">
        <f t="shared" si="193"/>
        <v>401</v>
      </c>
      <c r="U228" s="71">
        <f t="shared" si="193"/>
        <v>214</v>
      </c>
      <c r="V228" s="71">
        <f t="shared" si="193"/>
        <v>-905</v>
      </c>
      <c r="W228" s="71">
        <f t="shared" si="193"/>
        <v>-918</v>
      </c>
      <c r="X228" s="71">
        <f t="shared" si="193"/>
        <v>-255</v>
      </c>
      <c r="Y228" s="71">
        <f t="shared" si="193"/>
        <v>-334</v>
      </c>
      <c r="Z228" s="71">
        <f t="shared" si="193"/>
        <v>1057</v>
      </c>
      <c r="AA228" s="71">
        <f t="shared" si="193"/>
        <v>-233</v>
      </c>
      <c r="AB228" s="71">
        <f t="shared" si="193"/>
        <v>-397</v>
      </c>
      <c r="AC228" s="71">
        <f t="shared" si="193"/>
        <v>1369</v>
      </c>
      <c r="AD228" s="71">
        <f t="shared" si="193"/>
        <v>-1257</v>
      </c>
      <c r="AE228" s="71">
        <f t="shared" si="193"/>
        <v>-1599</v>
      </c>
      <c r="AF228" s="71">
        <f t="shared" si="193"/>
        <v>-1343</v>
      </c>
      <c r="AG228" s="71">
        <f t="shared" si="193"/>
        <v>-2042</v>
      </c>
      <c r="AH228" s="156">
        <f t="shared" si="190"/>
        <v>-482</v>
      </c>
      <c r="AI228" s="28"/>
      <c r="AJ228" s="290"/>
      <c r="AK228" s="24"/>
      <c r="AL228" s="132" t="s">
        <v>302</v>
      </c>
      <c r="AM228" s="132" t="s">
        <v>303</v>
      </c>
      <c r="AN228" s="134">
        <f t="array" ref="AN228">INDEX($C$346:$AH$346,1,$AM$176)</f>
        <v>6561</v>
      </c>
      <c r="AO228" s="134">
        <f t="array" ref="AO228">INDEX($C$346:$AH$346,1,($AM$176-1))</f>
        <v>6409</v>
      </c>
      <c r="AP228" s="134">
        <f t="array" ref="AP228">INDEX($C$345:$AH$345,1,$AM$176)</f>
        <v>7643</v>
      </c>
      <c r="AQ228" s="134">
        <f t="array" ref="AQ228">INDEX($C$347:$AH$347,1,$AM$176)</f>
        <v>5200</v>
      </c>
      <c r="AR228" s="181">
        <f t="shared" ref="AR228:AR243" si="194">AN228-AP228</f>
        <v>-1082</v>
      </c>
      <c r="AS228" s="134">
        <f t="shared" ref="AS228:AS235" si="195">AN228-AQ228</f>
        <v>1361</v>
      </c>
      <c r="AT228" s="2"/>
      <c r="AU228" s="182"/>
      <c r="AV228" s="182"/>
      <c r="AW228" s="183"/>
      <c r="AX228" s="183"/>
      <c r="AY228" s="183"/>
      <c r="AZ228" s="183"/>
      <c r="BA228" s="184"/>
      <c r="BB228" s="184"/>
      <c r="BC228" s="182"/>
      <c r="BD228" s="182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</row>
    <row r="229" s="7" customFormat="1" ht="30" customHeight="1" spans="1:171">
      <c r="A229" s="119" t="s">
        <v>32</v>
      </c>
      <c r="B229" s="49">
        <v>2025</v>
      </c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257"/>
      <c r="AJ229" s="290"/>
      <c r="AK229" s="24"/>
      <c r="AL229" s="131" t="s">
        <v>304</v>
      </c>
      <c r="AM229" s="132" t="s">
        <v>303</v>
      </c>
      <c r="AN229" s="140">
        <f ca="1">SUM($C$346:INDEX($C$346:$AH$346,1,$AM$176))</f>
        <v>15210</v>
      </c>
      <c r="AO229" s="140">
        <f ca="1">SUM($C$346:INDEX($C$346:$AH$346,1,($AM$176-1)))</f>
        <v>8649</v>
      </c>
      <c r="AP229" s="140">
        <f ca="1">SUM($C$345:INDEX($C$345:$AH$345,1,$AM$176))</f>
        <v>9742</v>
      </c>
      <c r="AQ229" s="140">
        <f ca="1">SUM($C$347:INDEX($C$347:$AH$347,1,$AM$176))</f>
        <v>14200</v>
      </c>
      <c r="AR229" s="134">
        <f ca="1" t="shared" si="194"/>
        <v>5468</v>
      </c>
      <c r="AS229" s="134">
        <f ca="1" t="shared" si="195"/>
        <v>1010</v>
      </c>
      <c r="AT229" s="1"/>
      <c r="AU229" s="180"/>
      <c r="AV229" s="180"/>
      <c r="AW229" s="183"/>
      <c r="AX229" s="183"/>
      <c r="AY229" s="183"/>
      <c r="AZ229" s="183"/>
      <c r="BA229" s="184"/>
      <c r="BB229" s="184"/>
      <c r="BC229" s="180"/>
      <c r="BD229" s="180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</row>
    <row r="230" s="8" customFormat="1" ht="30" customHeight="1" spans="1:171">
      <c r="A230" s="120"/>
      <c r="B230" s="114">
        <v>2026</v>
      </c>
      <c r="C230" s="380">
        <f>'2026底表'!C230</f>
        <v>0</v>
      </c>
      <c r="D230" s="380">
        <f>'2026底表'!D230</f>
        <v>0</v>
      </c>
      <c r="E230" s="380">
        <f>'2026底表'!E230</f>
        <v>0</v>
      </c>
      <c r="F230" s="380">
        <f>'2026底表'!F230</f>
        <v>0</v>
      </c>
      <c r="G230" s="380">
        <f>'2026底表'!G230</f>
        <v>0</v>
      </c>
      <c r="H230" s="380">
        <f>'2026底表'!H230</f>
        <v>0</v>
      </c>
      <c r="I230" s="380">
        <f>'2026底表'!I230</f>
        <v>0</v>
      </c>
      <c r="J230" s="380">
        <f>'2026底表'!J230</f>
        <v>0</v>
      </c>
      <c r="K230" s="380">
        <f>'2026底表'!K230</f>
        <v>0</v>
      </c>
      <c r="L230" s="380">
        <f>'2026底表'!L230</f>
        <v>0</v>
      </c>
      <c r="M230" s="380">
        <f>'2026底表'!M230</f>
        <v>0</v>
      </c>
      <c r="N230" s="380">
        <f>'2026底表'!N230</f>
        <v>0</v>
      </c>
      <c r="O230" s="380">
        <f>'2026底表'!O230</f>
        <v>0</v>
      </c>
      <c r="P230" s="380">
        <f>'2026底表'!P230</f>
        <v>0</v>
      </c>
      <c r="Q230" s="380">
        <f>'2026底表'!Q230</f>
        <v>0</v>
      </c>
      <c r="R230" s="380">
        <f>'2026底表'!R230</f>
        <v>0</v>
      </c>
      <c r="S230" s="380">
        <f>'2026底表'!S230</f>
        <v>0</v>
      </c>
      <c r="T230" s="380">
        <f>'2026底表'!T230</f>
        <v>0</v>
      </c>
      <c r="U230" s="380">
        <f>'2026底表'!U230</f>
        <v>0</v>
      </c>
      <c r="V230" s="380">
        <f>'2026底表'!V230</f>
        <v>0</v>
      </c>
      <c r="W230" s="380">
        <f>'2026底表'!W230</f>
        <v>0</v>
      </c>
      <c r="X230" s="380">
        <f>'2026底表'!X230</f>
        <v>0</v>
      </c>
      <c r="Y230" s="380">
        <f>'2026底表'!Y230</f>
        <v>0</v>
      </c>
      <c r="Z230" s="380">
        <f>'2026底表'!Z230</f>
        <v>0</v>
      </c>
      <c r="AA230" s="380">
        <f>'2026底表'!AA230</f>
        <v>0</v>
      </c>
      <c r="AB230" s="380">
        <f>'2026底表'!AB230</f>
        <v>0</v>
      </c>
      <c r="AC230" s="380">
        <f>'2026底表'!AC230</f>
        <v>0</v>
      </c>
      <c r="AD230" s="380">
        <f>'2026底表'!AD230</f>
        <v>0</v>
      </c>
      <c r="AE230" s="380">
        <f>'2026底表'!AE230</f>
        <v>0</v>
      </c>
      <c r="AF230" s="380">
        <f>'2026底表'!AF230</f>
        <v>0</v>
      </c>
      <c r="AG230" s="380">
        <f>'2026底表'!AG230</f>
        <v>0</v>
      </c>
      <c r="AH230" s="380">
        <f t="shared" ref="AH230:AH233" si="196">SUM(C230:AG230)</f>
        <v>0</v>
      </c>
      <c r="AI230" s="385">
        <v>0</v>
      </c>
      <c r="AJ230" s="290">
        <f>AC230-AI230</f>
        <v>0</v>
      </c>
      <c r="AK230" s="40"/>
      <c r="AL230" s="53" t="s">
        <v>305</v>
      </c>
      <c r="AM230" s="53" t="s">
        <v>300</v>
      </c>
      <c r="AN230" s="134">
        <f t="array" ref="AN230">INDEX($C$351:$AH$351,1,$AM$176)</f>
        <v>313</v>
      </c>
      <c r="AO230" s="134">
        <f t="array" ref="AO230">INDEX($C$351:$AH$351,1,($AM$176-1))</f>
        <v>307</v>
      </c>
      <c r="AP230" s="134">
        <f t="array" ref="AP230">INDEX($C$350:$AH$350,1,$AM$176)</f>
        <v>380</v>
      </c>
      <c r="AQ230" s="134">
        <f t="array" ref="AQ230">INDEX($C$352:$AH$352,1,$AM$176)</f>
        <v>298.430405283412</v>
      </c>
      <c r="AR230" s="181">
        <f t="shared" si="194"/>
        <v>-67</v>
      </c>
      <c r="AS230" s="134">
        <f t="shared" si="195"/>
        <v>14.569594716588</v>
      </c>
      <c r="AT230" s="1"/>
      <c r="AU230" s="180"/>
      <c r="AV230" s="180"/>
      <c r="AW230" s="183"/>
      <c r="AX230" s="183"/>
      <c r="AY230" s="183"/>
      <c r="AZ230" s="183"/>
      <c r="BA230" s="184"/>
      <c r="BB230" s="184"/>
      <c r="BC230" s="180"/>
      <c r="BD230" s="180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</row>
    <row r="231" s="7" customFormat="1" ht="30" customHeight="1" spans="1:171">
      <c r="A231" s="119"/>
      <c r="B231" s="117" t="s">
        <v>275</v>
      </c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170"/>
      <c r="AI231" s="268"/>
      <c r="AJ231" s="290"/>
      <c r="AK231" s="24"/>
      <c r="AL231" s="131" t="s">
        <v>332</v>
      </c>
      <c r="AM231" s="53" t="s">
        <v>300</v>
      </c>
      <c r="AN231" s="140">
        <f ca="1">SUM($C$351:INDEX($C$351:$AH$351,1,$AM$176))</f>
        <v>739</v>
      </c>
      <c r="AO231" s="140">
        <f ca="1">SUM($C$351:INDEX($C$351:$AH$351,1,($AM$176-1)))</f>
        <v>426</v>
      </c>
      <c r="AP231" s="140">
        <f ca="1">SUM($C$350:INDEX($C$350:$AH$350,1,$AM$176))</f>
        <v>491</v>
      </c>
      <c r="AQ231" s="140">
        <f ca="1">SUM($C$352:INDEX($C$352:$AH$352,1,$AM$176))</f>
        <v>814.944568273933</v>
      </c>
      <c r="AR231" s="134">
        <f ca="1" t="shared" si="194"/>
        <v>248</v>
      </c>
      <c r="AS231" s="134">
        <f ca="1" t="shared" si="195"/>
        <v>-75.9445682739331</v>
      </c>
      <c r="AT231" s="2"/>
      <c r="AU231" s="182"/>
      <c r="AV231" s="182"/>
      <c r="AW231" s="183"/>
      <c r="AX231" s="183"/>
      <c r="AY231" s="183"/>
      <c r="AZ231" s="183"/>
      <c r="BA231" s="184"/>
      <c r="BB231" s="184"/>
      <c r="BC231" s="182"/>
      <c r="BD231" s="182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</row>
    <row r="232" s="7" customFormat="1" ht="30" customHeight="1" spans="1:171">
      <c r="A232" s="119"/>
      <c r="B232" s="185" t="s">
        <v>14</v>
      </c>
      <c r="C232" s="60">
        <f t="shared" ref="C232:AG232" si="197">C230-C231</f>
        <v>0</v>
      </c>
      <c r="D232" s="60">
        <f t="shared" si="197"/>
        <v>0</v>
      </c>
      <c r="E232" s="60">
        <f t="shared" si="197"/>
        <v>0</v>
      </c>
      <c r="F232" s="60">
        <f t="shared" si="197"/>
        <v>0</v>
      </c>
      <c r="G232" s="60">
        <f t="shared" si="197"/>
        <v>0</v>
      </c>
      <c r="H232" s="60">
        <f t="shared" si="197"/>
        <v>0</v>
      </c>
      <c r="I232" s="60">
        <f t="shared" si="197"/>
        <v>0</v>
      </c>
      <c r="J232" s="60">
        <f t="shared" si="197"/>
        <v>0</v>
      </c>
      <c r="K232" s="60">
        <f t="shared" si="197"/>
        <v>0</v>
      </c>
      <c r="L232" s="60">
        <f t="shared" si="197"/>
        <v>0</v>
      </c>
      <c r="M232" s="60">
        <f t="shared" si="197"/>
        <v>0</v>
      </c>
      <c r="N232" s="60">
        <f t="shared" si="197"/>
        <v>0</v>
      </c>
      <c r="O232" s="60">
        <f t="shared" si="197"/>
        <v>0</v>
      </c>
      <c r="P232" s="60">
        <f t="shared" si="197"/>
        <v>0</v>
      </c>
      <c r="Q232" s="60">
        <f t="shared" si="197"/>
        <v>0</v>
      </c>
      <c r="R232" s="60">
        <f t="shared" si="197"/>
        <v>0</v>
      </c>
      <c r="S232" s="60">
        <f t="shared" si="197"/>
        <v>0</v>
      </c>
      <c r="T232" s="60">
        <f t="shared" si="197"/>
        <v>0</v>
      </c>
      <c r="U232" s="60">
        <f t="shared" si="197"/>
        <v>0</v>
      </c>
      <c r="V232" s="60">
        <f t="shared" si="197"/>
        <v>0</v>
      </c>
      <c r="W232" s="60">
        <f t="shared" si="197"/>
        <v>0</v>
      </c>
      <c r="X232" s="60">
        <f t="shared" si="197"/>
        <v>0</v>
      </c>
      <c r="Y232" s="60">
        <f t="shared" si="197"/>
        <v>0</v>
      </c>
      <c r="Z232" s="60">
        <f t="shared" si="197"/>
        <v>0</v>
      </c>
      <c r="AA232" s="60">
        <f t="shared" si="197"/>
        <v>0</v>
      </c>
      <c r="AB232" s="60">
        <f t="shared" si="197"/>
        <v>0</v>
      </c>
      <c r="AC232" s="60">
        <f t="shared" si="197"/>
        <v>0</v>
      </c>
      <c r="AD232" s="60">
        <f t="shared" si="197"/>
        <v>0</v>
      </c>
      <c r="AE232" s="60">
        <f t="shared" si="197"/>
        <v>0</v>
      </c>
      <c r="AF232" s="60">
        <f t="shared" si="197"/>
        <v>0</v>
      </c>
      <c r="AG232" s="60">
        <f t="shared" si="197"/>
        <v>0</v>
      </c>
      <c r="AH232" s="170">
        <f t="shared" si="196"/>
        <v>0</v>
      </c>
      <c r="AI232" s="28"/>
      <c r="AJ232" s="290"/>
      <c r="AK232" s="24"/>
      <c r="AL232" s="131" t="s">
        <v>307</v>
      </c>
      <c r="AM232" s="53" t="s">
        <v>300</v>
      </c>
      <c r="AN232" s="134">
        <f t="array" ref="AN232">INDEX($C$356:$AH$356,1,$AM$176)</f>
        <v>242.962672307902</v>
      </c>
      <c r="AO232" s="134">
        <f t="array" ref="AO232">INDEX($C$356:$AH$356,1,($AM$176-1))</f>
        <v>237.676743551249</v>
      </c>
      <c r="AP232" s="134">
        <f t="array" ref="AP232">INDEX($C$355:$AH$355,1,$AM$176)</f>
        <v>286.931895728129</v>
      </c>
      <c r="AQ232" s="134">
        <f t="array" ref="AQ232">INDEX($C$357:$AH$357,1,$AM$176)</f>
        <v>194.588680393271</v>
      </c>
      <c r="AR232" s="134">
        <f t="shared" si="194"/>
        <v>-43.9692234202267</v>
      </c>
      <c r="AS232" s="134">
        <f t="shared" si="195"/>
        <v>48.3739919146313</v>
      </c>
      <c r="AT232" s="1"/>
      <c r="AU232" s="180"/>
      <c r="AV232" s="180"/>
      <c r="AW232" s="183"/>
      <c r="AX232" s="183"/>
      <c r="AY232" s="183"/>
      <c r="AZ232" s="183"/>
      <c r="BA232" s="184"/>
      <c r="BB232" s="184"/>
      <c r="BC232" s="180"/>
      <c r="BD232" s="180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</row>
    <row r="233" s="7" customFormat="1" ht="30" customHeight="1" spans="1:171">
      <c r="A233" s="119"/>
      <c r="B233" s="125" t="s">
        <v>15</v>
      </c>
      <c r="C233" s="60">
        <f t="shared" ref="C233:AG233" si="198">C230-C229</f>
        <v>0</v>
      </c>
      <c r="D233" s="60">
        <f t="shared" si="198"/>
        <v>0</v>
      </c>
      <c r="E233" s="60">
        <f t="shared" si="198"/>
        <v>0</v>
      </c>
      <c r="F233" s="60">
        <f t="shared" si="198"/>
        <v>0</v>
      </c>
      <c r="G233" s="60">
        <f t="shared" si="198"/>
        <v>0</v>
      </c>
      <c r="H233" s="60">
        <f t="shared" si="198"/>
        <v>0</v>
      </c>
      <c r="I233" s="60">
        <f t="shared" si="198"/>
        <v>0</v>
      </c>
      <c r="J233" s="60">
        <f t="shared" si="198"/>
        <v>0</v>
      </c>
      <c r="K233" s="60">
        <f t="shared" si="198"/>
        <v>0</v>
      </c>
      <c r="L233" s="60">
        <f t="shared" si="198"/>
        <v>0</v>
      </c>
      <c r="M233" s="60">
        <f t="shared" si="198"/>
        <v>0</v>
      </c>
      <c r="N233" s="60">
        <f t="shared" si="198"/>
        <v>0</v>
      </c>
      <c r="O233" s="60">
        <f t="shared" si="198"/>
        <v>0</v>
      </c>
      <c r="P233" s="60">
        <f t="shared" si="198"/>
        <v>0</v>
      </c>
      <c r="Q233" s="60">
        <f t="shared" si="198"/>
        <v>0</v>
      </c>
      <c r="R233" s="60">
        <f t="shared" si="198"/>
        <v>0</v>
      </c>
      <c r="S233" s="60">
        <f t="shared" si="198"/>
        <v>0</v>
      </c>
      <c r="T233" s="60">
        <f t="shared" si="198"/>
        <v>0</v>
      </c>
      <c r="U233" s="60">
        <f t="shared" si="198"/>
        <v>0</v>
      </c>
      <c r="V233" s="60">
        <f t="shared" si="198"/>
        <v>0</v>
      </c>
      <c r="W233" s="60">
        <f t="shared" si="198"/>
        <v>0</v>
      </c>
      <c r="X233" s="60">
        <f t="shared" si="198"/>
        <v>0</v>
      </c>
      <c r="Y233" s="60">
        <f t="shared" si="198"/>
        <v>0</v>
      </c>
      <c r="Z233" s="60">
        <f t="shared" si="198"/>
        <v>0</v>
      </c>
      <c r="AA233" s="60">
        <f t="shared" si="198"/>
        <v>0</v>
      </c>
      <c r="AB233" s="60">
        <f t="shared" si="198"/>
        <v>0</v>
      </c>
      <c r="AC233" s="60">
        <f t="shared" si="198"/>
        <v>0</v>
      </c>
      <c r="AD233" s="60">
        <f t="shared" si="198"/>
        <v>0</v>
      </c>
      <c r="AE233" s="60">
        <f t="shared" si="198"/>
        <v>0</v>
      </c>
      <c r="AF233" s="60">
        <f t="shared" si="198"/>
        <v>0</v>
      </c>
      <c r="AG233" s="60">
        <f t="shared" si="198"/>
        <v>0</v>
      </c>
      <c r="AH233" s="170">
        <f t="shared" si="196"/>
        <v>0</v>
      </c>
      <c r="AI233" s="28"/>
      <c r="AJ233" s="290"/>
      <c r="AK233" s="24"/>
      <c r="AL233" s="131" t="s">
        <v>309</v>
      </c>
      <c r="AM233" s="53" t="s">
        <v>300</v>
      </c>
      <c r="AN233" s="140">
        <f ca="1">SUM($C$356:INDEX($C$356:$AH$356,1,$AM$176))</f>
        <v>563.957281288385</v>
      </c>
      <c r="AO233" s="140">
        <f ca="1">SUM($C$356:INDEX($C$356:$AH$356,1,($AM$176-1)))</f>
        <v>320.994608980483</v>
      </c>
      <c r="AP233" s="140">
        <f ca="1">SUM($C$355:INDEX($C$355:$AH$355,1,$AM$176))</f>
        <v>374.685068923161</v>
      </c>
      <c r="AQ233" s="140">
        <f ca="1">SUM($C$357:INDEX($C$357:$AH$357,1,$AM$176))</f>
        <v>531.376781073933</v>
      </c>
      <c r="AR233" s="134">
        <f ca="1" t="shared" si="194"/>
        <v>189.272212365224</v>
      </c>
      <c r="AS233" s="134">
        <f ca="1" t="shared" si="195"/>
        <v>32.5805002144524</v>
      </c>
      <c r="AT233" s="1"/>
      <c r="AU233" s="180"/>
      <c r="AV233" s="180"/>
      <c r="AW233" s="183"/>
      <c r="AX233" s="183"/>
      <c r="AY233" s="183"/>
      <c r="AZ233" s="183"/>
      <c r="BA233" s="184"/>
      <c r="BB233" s="184"/>
      <c r="BC233" s="180"/>
      <c r="BD233" s="180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</row>
    <row r="234" s="7" customFormat="1" ht="30" customHeight="1" spans="1:171">
      <c r="A234" s="186" t="s">
        <v>333</v>
      </c>
      <c r="B234" s="49">
        <v>2025</v>
      </c>
      <c r="C234" s="431">
        <v>0.48</v>
      </c>
      <c r="D234" s="431">
        <v>0.54</v>
      </c>
      <c r="E234" s="431">
        <v>0.54</v>
      </c>
      <c r="F234" s="431">
        <v>0.6</v>
      </c>
      <c r="G234" s="431">
        <v>0.54</v>
      </c>
      <c r="H234" s="431">
        <v>0.6</v>
      </c>
      <c r="I234" s="431">
        <v>0.54</v>
      </c>
      <c r="J234" s="431">
        <v>0.72</v>
      </c>
      <c r="K234" s="431">
        <v>1.08</v>
      </c>
      <c r="L234" s="431">
        <v>1.26</v>
      </c>
      <c r="M234" s="431">
        <v>1.44</v>
      </c>
      <c r="N234" s="431">
        <v>1.02</v>
      </c>
      <c r="O234" s="431">
        <v>1.44</v>
      </c>
      <c r="P234" s="431">
        <v>1.14</v>
      </c>
      <c r="Q234" s="431">
        <v>1.56</v>
      </c>
      <c r="R234" s="431">
        <v>2.16</v>
      </c>
      <c r="S234" s="431">
        <v>2.04</v>
      </c>
      <c r="T234" s="431">
        <v>1.8</v>
      </c>
      <c r="U234" s="431">
        <v>1.98</v>
      </c>
      <c r="V234" s="431">
        <v>2.34</v>
      </c>
      <c r="W234" s="431">
        <v>2.4</v>
      </c>
      <c r="X234" s="431">
        <v>2.34</v>
      </c>
      <c r="Y234" s="431">
        <v>3.36</v>
      </c>
      <c r="Z234" s="431">
        <v>3.24</v>
      </c>
      <c r="AA234" s="431">
        <v>3.18</v>
      </c>
      <c r="AB234" s="431">
        <v>5.88</v>
      </c>
      <c r="AC234" s="386">
        <v>7.819488</v>
      </c>
      <c r="AD234" s="386">
        <v>9.0383</v>
      </c>
      <c r="AE234" s="386">
        <v>8.8521</v>
      </c>
      <c r="AF234" s="386">
        <v>8.5797</v>
      </c>
      <c r="AG234" s="386">
        <v>6.19975</v>
      </c>
      <c r="AH234" s="386">
        <v>84.709338</v>
      </c>
      <c r="AI234" s="28"/>
      <c r="AJ234" s="290"/>
      <c r="AK234" s="24"/>
      <c r="AL234" s="132" t="s">
        <v>334</v>
      </c>
      <c r="AM234" s="53" t="s">
        <v>335</v>
      </c>
      <c r="AN234" s="134">
        <f t="array" ref="AN234">INDEX($C$379:$AH$379,1,$AM$176)</f>
        <v>4.95909</v>
      </c>
      <c r="AO234" s="134">
        <f t="array" ref="AO234">INDEX($C$379:$AH$379,1,($AM$176-1))</f>
        <v>4.9305</v>
      </c>
      <c r="AP234" s="134">
        <f t="array" ref="AP234">INDEX($C$378:$AH$378,1,$AM$176)</f>
        <v>4.76</v>
      </c>
      <c r="AQ234" s="134">
        <f t="array" ref="AQ234">INDEX($C$380:$AH$380,1,$AM$176)</f>
        <v>4.7</v>
      </c>
      <c r="AR234" s="134">
        <f t="shared" si="194"/>
        <v>0.19909</v>
      </c>
      <c r="AS234" s="134">
        <f t="shared" si="195"/>
        <v>0.25909</v>
      </c>
      <c r="AT234" s="1"/>
      <c r="AU234" s="180"/>
      <c r="AV234" s="180"/>
      <c r="AW234" s="183"/>
      <c r="AX234" s="183"/>
      <c r="AY234" s="183"/>
      <c r="AZ234" s="183"/>
      <c r="BA234" s="184"/>
      <c r="BB234" s="184"/>
      <c r="BC234" s="180"/>
      <c r="BD234" s="180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</row>
    <row r="235" s="8" customFormat="1" ht="30" customHeight="1" spans="1:171">
      <c r="A235" s="187"/>
      <c r="B235" s="114">
        <v>2026</v>
      </c>
      <c r="C235" s="380">
        <v>0.54</v>
      </c>
      <c r="D235" s="380">
        <v>0.54</v>
      </c>
      <c r="E235" s="380">
        <v>0.54</v>
      </c>
      <c r="F235" s="380">
        <v>0.54</v>
      </c>
      <c r="G235" s="380">
        <v>0.54</v>
      </c>
      <c r="H235" s="380">
        <v>0.54</v>
      </c>
      <c r="I235" s="380">
        <v>0.48</v>
      </c>
      <c r="J235" s="380">
        <v>0.72</v>
      </c>
      <c r="K235" s="380">
        <v>0.6</v>
      </c>
      <c r="L235" s="380">
        <v>0.72</v>
      </c>
      <c r="M235" s="380">
        <v>0.9</v>
      </c>
      <c r="N235" s="380">
        <v>1.08</v>
      </c>
      <c r="O235" s="380">
        <v>1.38</v>
      </c>
      <c r="P235" s="380">
        <v>1.98</v>
      </c>
      <c r="Q235" s="380">
        <f>'2026底表'!Q235</f>
        <v>1.26</v>
      </c>
      <c r="R235" s="380">
        <f>'2026底表'!R235</f>
        <v>1.74</v>
      </c>
      <c r="S235" s="380">
        <f>'2026底表'!S235</f>
        <v>2.28</v>
      </c>
      <c r="T235" s="380">
        <f>'2026底表'!T235</f>
        <v>2.28</v>
      </c>
      <c r="U235" s="380">
        <f>'2026底表'!U235</f>
        <v>1.74</v>
      </c>
      <c r="V235" s="380">
        <f>'2026底表'!V235</f>
        <v>1.92</v>
      </c>
      <c r="W235" s="380">
        <f>'2026底表'!W235</f>
        <v>1.86</v>
      </c>
      <c r="X235" s="380">
        <f>'2026底表'!X235</f>
        <v>4.08</v>
      </c>
      <c r="Y235" s="380">
        <f>'2026底表'!Y235</f>
        <v>3.18</v>
      </c>
      <c r="Z235" s="380">
        <f>'2026底表'!Z235</f>
        <v>2.88</v>
      </c>
      <c r="AA235" s="380">
        <f>'2026底表'!AA235</f>
        <v>5.28</v>
      </c>
      <c r="AB235" s="380">
        <f>'2026底表'!AB235</f>
        <v>7.32</v>
      </c>
      <c r="AC235" s="380">
        <f>'2026底表'!AC235</f>
        <v>8.04</v>
      </c>
      <c r="AD235" s="380">
        <f>'2026底表'!AD235</f>
        <v>0</v>
      </c>
      <c r="AE235" s="380">
        <f>'2026底表'!AE235</f>
        <v>0</v>
      </c>
      <c r="AF235" s="380">
        <f>'2026底表'!AF235</f>
        <v>0</v>
      </c>
      <c r="AG235" s="380">
        <f>'2026底表'!AG235</f>
        <v>0</v>
      </c>
      <c r="AH235" s="380">
        <f t="shared" ref="AH235:AH238" si="199">SUM(C235:AG235)</f>
        <v>54.96</v>
      </c>
      <c r="AI235" s="87">
        <v>8.04</v>
      </c>
      <c r="AJ235" s="290"/>
      <c r="AK235" s="40"/>
      <c r="AL235" s="132" t="s">
        <v>336</v>
      </c>
      <c r="AM235" s="53" t="s">
        <v>335</v>
      </c>
      <c r="AN235" s="140">
        <f ca="1">SUM($C$379:INDEX($C$379:$AH$379,1,$AM$176))</f>
        <v>14.7916345</v>
      </c>
      <c r="AO235" s="140">
        <f ca="1">SUM($C$379:INDEX($C$379:$AH$379,1,($AM$176-1)))</f>
        <v>9.8325445</v>
      </c>
      <c r="AP235" s="140">
        <f ca="1">SUM($C$378:INDEX($C$378:$AH$378,1,$AM$176))</f>
        <v>9.27</v>
      </c>
      <c r="AQ235" s="140">
        <f ca="1">SUM($C$380:INDEX($C$380:$AH$380,1,$AM$176))</f>
        <v>14.9</v>
      </c>
      <c r="AR235" s="134">
        <f ca="1" t="shared" si="194"/>
        <v>5.5216345</v>
      </c>
      <c r="AS235" s="134">
        <f ca="1" t="shared" si="195"/>
        <v>-0.108365499999998</v>
      </c>
      <c r="AT235" s="1"/>
      <c r="AU235" s="180"/>
      <c r="AV235" s="180"/>
      <c r="AW235" s="183"/>
      <c r="AX235" s="183"/>
      <c r="AY235" s="183"/>
      <c r="AZ235" s="183"/>
      <c r="BA235" s="184"/>
      <c r="BB235" s="184"/>
      <c r="BC235" s="180"/>
      <c r="BD235" s="180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</row>
    <row r="236" s="7" customFormat="1" ht="30" customHeight="1" spans="1:171">
      <c r="A236" s="186"/>
      <c r="B236" s="117" t="s">
        <v>275</v>
      </c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170">
        <f t="shared" si="199"/>
        <v>0</v>
      </c>
      <c r="AI236" s="28"/>
      <c r="AJ236" s="290"/>
      <c r="AK236" s="24"/>
      <c r="AL236" s="131" t="s">
        <v>337</v>
      </c>
      <c r="AM236" s="131" t="s">
        <v>300</v>
      </c>
      <c r="AN236" s="134" cm="1">
        <f t="array" ref="AN236">INDEX($C$366:$AH$366,1,$AM$176)</f>
        <v>35</v>
      </c>
      <c r="AO236" s="134" cm="1">
        <f t="array" ref="AO236">INDEX($C$366:$AH$366,1,($AM$176-1))</f>
        <v>27</v>
      </c>
      <c r="AP236" s="134">
        <f t="array" ref="AP236">INDEX($C$370:$AH$370,1,$AM$176)</f>
        <v>0</v>
      </c>
      <c r="AQ236" s="134" t="s">
        <v>312</v>
      </c>
      <c r="AR236" s="134">
        <f t="shared" si="194"/>
        <v>35</v>
      </c>
      <c r="AS236" s="134" t="s">
        <v>312</v>
      </c>
      <c r="AT236" s="2"/>
      <c r="AU236" s="182"/>
      <c r="AV236" s="182"/>
      <c r="AW236" s="183"/>
      <c r="AX236" s="183"/>
      <c r="AY236" s="183"/>
      <c r="AZ236" s="183"/>
      <c r="BA236" s="184"/>
      <c r="BB236" s="184"/>
      <c r="BC236" s="182"/>
      <c r="BD236" s="182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</row>
    <row r="237" s="7" customFormat="1" ht="30" customHeight="1" spans="1:171">
      <c r="A237" s="186"/>
      <c r="B237" s="124" t="s">
        <v>14</v>
      </c>
      <c r="C237" s="60">
        <f t="shared" ref="C237:AG237" si="200">C235-C236</f>
        <v>0.54</v>
      </c>
      <c r="D237" s="60">
        <f t="shared" si="200"/>
        <v>0.54</v>
      </c>
      <c r="E237" s="60">
        <f t="shared" si="200"/>
        <v>0.54</v>
      </c>
      <c r="F237" s="60">
        <f t="shared" si="200"/>
        <v>0.54</v>
      </c>
      <c r="G237" s="60">
        <f t="shared" si="200"/>
        <v>0.54</v>
      </c>
      <c r="H237" s="60">
        <f t="shared" si="200"/>
        <v>0.54</v>
      </c>
      <c r="I237" s="60">
        <f t="shared" si="200"/>
        <v>0.48</v>
      </c>
      <c r="J237" s="60">
        <f t="shared" si="200"/>
        <v>0.72</v>
      </c>
      <c r="K237" s="60">
        <f t="shared" si="200"/>
        <v>0.6</v>
      </c>
      <c r="L237" s="60">
        <f t="shared" si="200"/>
        <v>0.72</v>
      </c>
      <c r="M237" s="60">
        <f t="shared" si="200"/>
        <v>0.9</v>
      </c>
      <c r="N237" s="60">
        <f t="shared" si="200"/>
        <v>1.08</v>
      </c>
      <c r="O237" s="60">
        <f t="shared" si="200"/>
        <v>1.38</v>
      </c>
      <c r="P237" s="60">
        <f t="shared" si="200"/>
        <v>1.98</v>
      </c>
      <c r="Q237" s="60">
        <f t="shared" si="200"/>
        <v>1.26</v>
      </c>
      <c r="R237" s="60">
        <f t="shared" si="200"/>
        <v>1.74</v>
      </c>
      <c r="S237" s="60">
        <f t="shared" si="200"/>
        <v>2.28</v>
      </c>
      <c r="T237" s="60">
        <f t="shared" si="200"/>
        <v>2.28</v>
      </c>
      <c r="U237" s="60">
        <f t="shared" si="200"/>
        <v>1.74</v>
      </c>
      <c r="V237" s="60">
        <f t="shared" si="200"/>
        <v>1.92</v>
      </c>
      <c r="W237" s="60">
        <f t="shared" si="200"/>
        <v>1.86</v>
      </c>
      <c r="X237" s="60">
        <f t="shared" si="200"/>
        <v>4.08</v>
      </c>
      <c r="Y237" s="60">
        <f t="shared" si="200"/>
        <v>3.18</v>
      </c>
      <c r="Z237" s="60">
        <f t="shared" si="200"/>
        <v>2.88</v>
      </c>
      <c r="AA237" s="60">
        <f t="shared" si="200"/>
        <v>5.28</v>
      </c>
      <c r="AB237" s="60">
        <f t="shared" si="200"/>
        <v>7.32</v>
      </c>
      <c r="AC237" s="60">
        <f t="shared" si="200"/>
        <v>8.04</v>
      </c>
      <c r="AD237" s="60">
        <f t="shared" si="200"/>
        <v>0</v>
      </c>
      <c r="AE237" s="60">
        <f t="shared" si="200"/>
        <v>0</v>
      </c>
      <c r="AF237" s="60">
        <f t="shared" si="200"/>
        <v>0</v>
      </c>
      <c r="AG237" s="60">
        <f t="shared" si="200"/>
        <v>0</v>
      </c>
      <c r="AH237" s="170">
        <f t="shared" si="199"/>
        <v>54.96</v>
      </c>
      <c r="AI237" s="28"/>
      <c r="AJ237" s="290"/>
      <c r="AK237" s="24"/>
      <c r="AL237" s="66" t="s">
        <v>338</v>
      </c>
      <c r="AM237" s="131" t="s">
        <v>300</v>
      </c>
      <c r="AN237" s="140">
        <f ca="1">SUM($C$366:INDEX($C$366:$AH$366,1,$AM$176))</f>
        <v>125</v>
      </c>
      <c r="AO237" s="140">
        <f ca="1">SUM($C$366:INDEX($C$366:$AH$366,1,($AM$176-1)))</f>
        <v>90</v>
      </c>
      <c r="AP237" s="140">
        <f ca="1">SUM($C$370:INDEX($C$370:$AH$370,1,$AM$176))</f>
        <v>0</v>
      </c>
      <c r="AQ237" s="140" t="s">
        <v>312</v>
      </c>
      <c r="AR237" s="134">
        <f ca="1" t="shared" si="194"/>
        <v>125</v>
      </c>
      <c r="AS237" s="134" t="s">
        <v>312</v>
      </c>
      <c r="AT237" s="1"/>
      <c r="AU237" s="180"/>
      <c r="AV237" s="180"/>
      <c r="AW237" s="183"/>
      <c r="AX237" s="183"/>
      <c r="AY237" s="183"/>
      <c r="AZ237" s="183"/>
      <c r="BA237" s="184"/>
      <c r="BB237" s="184"/>
      <c r="BC237" s="180"/>
      <c r="BD237" s="180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</row>
    <row r="238" s="7" customFormat="1" ht="30" customHeight="1" spans="1:171">
      <c r="A238" s="186"/>
      <c r="B238" s="125" t="s">
        <v>15</v>
      </c>
      <c r="C238" s="60">
        <f t="shared" ref="C238:AG238" si="201">C235-C234</f>
        <v>0.0600000000000001</v>
      </c>
      <c r="D238" s="60">
        <f t="shared" si="201"/>
        <v>0</v>
      </c>
      <c r="E238" s="60">
        <f t="shared" si="201"/>
        <v>0</v>
      </c>
      <c r="F238" s="60">
        <f t="shared" si="201"/>
        <v>-0.0599999999999999</v>
      </c>
      <c r="G238" s="60">
        <f t="shared" si="201"/>
        <v>0</v>
      </c>
      <c r="H238" s="60">
        <f t="shared" si="201"/>
        <v>-0.0599999999999999</v>
      </c>
      <c r="I238" s="60">
        <f t="shared" si="201"/>
        <v>-0.0600000000000001</v>
      </c>
      <c r="J238" s="60">
        <f t="shared" si="201"/>
        <v>0</v>
      </c>
      <c r="K238" s="60">
        <f t="shared" si="201"/>
        <v>-0.48</v>
      </c>
      <c r="L238" s="60">
        <f t="shared" si="201"/>
        <v>-0.54</v>
      </c>
      <c r="M238" s="60">
        <f t="shared" si="201"/>
        <v>-0.54</v>
      </c>
      <c r="N238" s="60">
        <f t="shared" si="201"/>
        <v>0.0600000000000001</v>
      </c>
      <c r="O238" s="60">
        <f t="shared" si="201"/>
        <v>-0.0600000000000001</v>
      </c>
      <c r="P238" s="60">
        <f t="shared" si="201"/>
        <v>0.84</v>
      </c>
      <c r="Q238" s="60">
        <f t="shared" si="201"/>
        <v>-0.3</v>
      </c>
      <c r="R238" s="60">
        <f t="shared" si="201"/>
        <v>-0.42</v>
      </c>
      <c r="S238" s="60">
        <f t="shared" si="201"/>
        <v>0.24</v>
      </c>
      <c r="T238" s="60">
        <f t="shared" si="201"/>
        <v>0.48</v>
      </c>
      <c r="U238" s="60">
        <f t="shared" si="201"/>
        <v>-0.24</v>
      </c>
      <c r="V238" s="60">
        <f t="shared" si="201"/>
        <v>-0.42</v>
      </c>
      <c r="W238" s="60">
        <f t="shared" si="201"/>
        <v>-0.54</v>
      </c>
      <c r="X238" s="60">
        <f t="shared" si="201"/>
        <v>1.74</v>
      </c>
      <c r="Y238" s="60">
        <f t="shared" si="201"/>
        <v>-0.18</v>
      </c>
      <c r="Z238" s="60">
        <f t="shared" si="201"/>
        <v>-0.36</v>
      </c>
      <c r="AA238" s="60">
        <f t="shared" si="201"/>
        <v>2.1</v>
      </c>
      <c r="AB238" s="388">
        <f t="shared" si="201"/>
        <v>1.44</v>
      </c>
      <c r="AC238" s="388">
        <f t="shared" si="201"/>
        <v>0.220511999999999</v>
      </c>
      <c r="AD238" s="388">
        <f t="shared" si="201"/>
        <v>-9.0383</v>
      </c>
      <c r="AE238" s="388">
        <f t="shared" si="201"/>
        <v>-8.8521</v>
      </c>
      <c r="AF238" s="388">
        <f t="shared" si="201"/>
        <v>-8.5797</v>
      </c>
      <c r="AG238" s="388">
        <f t="shared" si="201"/>
        <v>-6.19975</v>
      </c>
      <c r="AH238" s="388">
        <f t="shared" si="199"/>
        <v>-29.749338</v>
      </c>
      <c r="AI238" s="28"/>
      <c r="AJ238" s="290"/>
      <c r="AK238" s="24"/>
      <c r="AL238" s="131" t="s">
        <v>315</v>
      </c>
      <c r="AM238" s="131" t="s">
        <v>316</v>
      </c>
      <c r="AN238" s="134">
        <f t="array" ref="AN238">INDEX($C$410:$AH$410,1,$AM$176)</f>
        <v>32.805</v>
      </c>
      <c r="AO238" s="134">
        <f t="array" ref="AO238">INDEX($C$410:$AH$410,1,($AM$176-1))</f>
        <v>32.045</v>
      </c>
      <c r="AP238" s="134">
        <f t="array" ref="AP238">INDEX($C$409:$AH$409,1,$AM$176)</f>
        <v>38.215</v>
      </c>
      <c r="AQ238" s="134">
        <f>AQ228*50/10000</f>
        <v>26</v>
      </c>
      <c r="AR238" s="134">
        <f t="shared" si="194"/>
        <v>-5.41</v>
      </c>
      <c r="AS238" s="134">
        <f t="shared" ref="AS238:AS241" si="202">AN238-AQ238</f>
        <v>6.805</v>
      </c>
      <c r="AT238" s="1"/>
      <c r="AU238" s="180"/>
      <c r="AV238" s="180"/>
      <c r="AW238" s="183"/>
      <c r="AX238" s="183"/>
      <c r="AY238" s="183"/>
      <c r="AZ238" s="183"/>
      <c r="BA238" s="184"/>
      <c r="BB238" s="184"/>
      <c r="BC238" s="180"/>
      <c r="BD238" s="180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</row>
    <row r="239" s="8" customFormat="1" ht="30" customHeight="1" spans="1:171">
      <c r="A239" s="189" t="s">
        <v>41</v>
      </c>
      <c r="B239" s="190">
        <v>2025</v>
      </c>
      <c r="C239" s="188"/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  <c r="AF239" s="188"/>
      <c r="AG239" s="188"/>
      <c r="AH239" s="152"/>
      <c r="AI239" s="28"/>
      <c r="AJ239" s="290"/>
      <c r="AK239" s="40"/>
      <c r="AL239" s="53" t="s">
        <v>317</v>
      </c>
      <c r="AM239" s="53" t="s">
        <v>316</v>
      </c>
      <c r="AN239" s="140">
        <f ca="1">SUM($C$410:INDEX($C$410:$AH$410,1,$AM$176))</f>
        <v>76.05</v>
      </c>
      <c r="AO239" s="140">
        <f ca="1">SUM($C$410:INDEX($C$410:$AH$410,1,($AM$176-1)))</f>
        <v>43.245</v>
      </c>
      <c r="AP239" s="140">
        <f ca="1">SUM($C$409:INDEX($C$409:$AH$409,1,$AM$176))</f>
        <v>48.71</v>
      </c>
      <c r="AQ239" s="134">
        <f ca="1">AQ229*50/10000</f>
        <v>71</v>
      </c>
      <c r="AR239" s="134">
        <f ca="1" t="shared" si="194"/>
        <v>27.34</v>
      </c>
      <c r="AS239" s="134">
        <f ca="1" t="shared" si="202"/>
        <v>5.05000000000001</v>
      </c>
      <c r="AT239" s="1"/>
      <c r="AU239" s="180"/>
      <c r="AV239" s="180"/>
      <c r="AW239" s="183"/>
      <c r="AX239" s="183"/>
      <c r="AY239" s="183"/>
      <c r="AZ239" s="183"/>
      <c r="BA239" s="184"/>
      <c r="BB239" s="184"/>
      <c r="BC239" s="180"/>
      <c r="BD239" s="180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</row>
    <row r="240" s="8" customFormat="1" ht="30" customHeight="1" spans="1:171">
      <c r="A240" s="191"/>
      <c r="B240" s="192">
        <v>2026</v>
      </c>
      <c r="C240" s="188"/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52">
        <f t="shared" ref="AH240:AH245" si="203">SUM(C240:AG240)</f>
        <v>0</v>
      </c>
      <c r="AI240" s="28"/>
      <c r="AJ240" s="290"/>
      <c r="AK240" s="40"/>
      <c r="AL240" s="131" t="s">
        <v>318</v>
      </c>
      <c r="AM240" s="131" t="s">
        <v>316</v>
      </c>
      <c r="AN240" s="134">
        <f t="array" ref="AN240">INDEX($C$405:$AH$405,1,$AM$176)</f>
        <v>18.1661858742913</v>
      </c>
      <c r="AO240" s="134">
        <f t="array" ref="AO240">INDEX($C$405:$AH$405,1,($AM$176-1))</f>
        <v>17.849750341368</v>
      </c>
      <c r="AP240" s="134">
        <f t="array" ref="AP240">INDEX($C$404:$AH$404,1,$AM$176)</f>
        <v>25.2557618</v>
      </c>
      <c r="AQ240" s="134">
        <f t="array" ref="AQ240">INDEX($C$406:$AH$406,1,$AM$176)</f>
        <v>0.387400891779635</v>
      </c>
      <c r="AR240" s="134">
        <f t="shared" si="194"/>
        <v>-7.0895759257087</v>
      </c>
      <c r="AS240" s="134">
        <f t="shared" si="202"/>
        <v>17.7787849825117</v>
      </c>
      <c r="AT240" s="2"/>
      <c r="AU240" s="182"/>
      <c r="AV240" s="182"/>
      <c r="AW240" s="183"/>
      <c r="AX240" s="183"/>
      <c r="AY240" s="183"/>
      <c r="AZ240" s="183"/>
      <c r="BA240" s="184"/>
      <c r="BB240" s="184"/>
      <c r="BC240" s="182"/>
      <c r="BD240" s="18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</row>
    <row r="241" s="7" customFormat="1" ht="30" customHeight="1" spans="1:171">
      <c r="A241" s="119" t="s">
        <v>125</v>
      </c>
      <c r="B241" s="49">
        <v>2025</v>
      </c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28"/>
      <c r="AJ241" s="290"/>
      <c r="AK241" s="24"/>
      <c r="AL241" s="131" t="s">
        <v>319</v>
      </c>
      <c r="AM241" s="131" t="s">
        <v>316</v>
      </c>
      <c r="AN241" s="140">
        <f ca="1">SUM($C$405:INDEX($C$405:$AH$405,1,$AM$176))</f>
        <v>46.2871845244226</v>
      </c>
      <c r="AO241" s="140">
        <f ca="1">SUM($C$405:INDEX($C$405:$AH$405,1,($AM$176-1)))</f>
        <v>28.1209986501313</v>
      </c>
      <c r="AP241" s="140">
        <f ca="1">SUM($C$404:INDEX($C$404:$AH$404,1,$AM$176))</f>
        <v>35.75075985</v>
      </c>
      <c r="AQ241" s="140">
        <f ca="1">SUM($C$406:INDEX($C$406:$AH$406,1,$AM$176))</f>
        <v>5.08801603139823</v>
      </c>
      <c r="AR241" s="134">
        <f ca="1" t="shared" si="194"/>
        <v>10.5364246744226</v>
      </c>
      <c r="AS241" s="134">
        <f ca="1" t="shared" si="202"/>
        <v>41.1991684930244</v>
      </c>
      <c r="AT241" s="2"/>
      <c r="AU241" s="182"/>
      <c r="AV241" s="182"/>
      <c r="AW241" s="183"/>
      <c r="AX241" s="183"/>
      <c r="AY241" s="183"/>
      <c r="AZ241" s="183"/>
      <c r="BA241" s="184"/>
      <c r="BB241" s="184"/>
      <c r="BC241" s="182"/>
      <c r="BD241" s="182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</row>
    <row r="242" s="8" customFormat="1" ht="30" customHeight="1" spans="1:171">
      <c r="A242" s="120"/>
      <c r="B242" s="114">
        <v>2026</v>
      </c>
      <c r="C242" s="380">
        <f>'2026底表'!C242</f>
        <v>0</v>
      </c>
      <c r="D242" s="380">
        <f>'2026底表'!D242</f>
        <v>0</v>
      </c>
      <c r="E242" s="380">
        <f>'2026底表'!E242</f>
        <v>0</v>
      </c>
      <c r="F242" s="380">
        <f>'2026底表'!F242</f>
        <v>0</v>
      </c>
      <c r="G242" s="380">
        <f>'2026底表'!G242</f>
        <v>0</v>
      </c>
      <c r="H242" s="380">
        <f>'2026底表'!H242</f>
        <v>0</v>
      </c>
      <c r="I242" s="380">
        <f>'2026底表'!I242</f>
        <v>0</v>
      </c>
      <c r="J242" s="380">
        <f>'2026底表'!J242</f>
        <v>0</v>
      </c>
      <c r="K242" s="380">
        <f>'2026底表'!K242</f>
        <v>0</v>
      </c>
      <c r="L242" s="380">
        <f>'2026底表'!L242</f>
        <v>0</v>
      </c>
      <c r="M242" s="380">
        <f>'2026底表'!M242</f>
        <v>0</v>
      </c>
      <c r="N242" s="380">
        <f>'2026底表'!N242</f>
        <v>0</v>
      </c>
      <c r="O242" s="380">
        <f>'2026底表'!O242</f>
        <v>0</v>
      </c>
      <c r="P242" s="380">
        <f>'2026底表'!P242</f>
        <v>0</v>
      </c>
      <c r="Q242" s="380">
        <f>'2026底表'!Q242</f>
        <v>0</v>
      </c>
      <c r="R242" s="380">
        <f>'2026底表'!R242</f>
        <v>0</v>
      </c>
      <c r="S242" s="380">
        <f>'2026底表'!S242</f>
        <v>0</v>
      </c>
      <c r="T242" s="380">
        <f>'2026底表'!T242</f>
        <v>0</v>
      </c>
      <c r="U242" s="380">
        <f>'2026底表'!U242</f>
        <v>0</v>
      </c>
      <c r="V242" s="380">
        <f>'2026底表'!V242</f>
        <v>0</v>
      </c>
      <c r="W242" s="380">
        <f>'2026底表'!W242</f>
        <v>0</v>
      </c>
      <c r="X242" s="380">
        <f>'2026底表'!X242</f>
        <v>0</v>
      </c>
      <c r="Y242" s="380">
        <f>'2026底表'!Y242</f>
        <v>0</v>
      </c>
      <c r="Z242" s="380">
        <f>'2026底表'!Z242</f>
        <v>0</v>
      </c>
      <c r="AA242" s="380">
        <f>'2026底表'!AA242</f>
        <v>0</v>
      </c>
      <c r="AB242" s="380">
        <f>'2026底表'!AB242</f>
        <v>0</v>
      </c>
      <c r="AC242" s="380">
        <f>'2026底表'!AC242</f>
        <v>0</v>
      </c>
      <c r="AD242" s="380">
        <f>'2026底表'!AD242</f>
        <v>0</v>
      </c>
      <c r="AE242" s="380">
        <f>'2026底表'!AE242</f>
        <v>0</v>
      </c>
      <c r="AF242" s="380">
        <f>'2026底表'!AF242</f>
        <v>0</v>
      </c>
      <c r="AG242" s="380">
        <f>'2026底表'!AG242</f>
        <v>0</v>
      </c>
      <c r="AH242" s="380">
        <f t="shared" si="203"/>
        <v>0</v>
      </c>
      <c r="AI242" s="28">
        <v>0</v>
      </c>
      <c r="AJ242" s="290">
        <f>AC242-AI242</f>
        <v>0</v>
      </c>
      <c r="AK242" s="40"/>
      <c r="AL242" s="131" t="s">
        <v>320</v>
      </c>
      <c r="AM242" s="131" t="s">
        <v>316</v>
      </c>
      <c r="AN242" s="134">
        <f t="array" ref="AN242">INDEX($C$413:$AH$413,1,$AM$176)</f>
        <v>14.6388141257087</v>
      </c>
      <c r="AO242" s="134">
        <f t="array" ref="AO242">INDEX($C$413:$AH$413,1,($AM$176-1))</f>
        <v>14.195249658632</v>
      </c>
      <c r="AP242" s="134">
        <f t="array" ref="AP242">INDEX($C$412:$AH$412,1,$AM$176)</f>
        <v>12.9592382</v>
      </c>
      <c r="AQ242" s="134">
        <f>AQ238-AQ240</f>
        <v>25.6125991082204</v>
      </c>
      <c r="AR242" s="181">
        <f t="shared" si="194"/>
        <v>1.6795759257087</v>
      </c>
      <c r="AS242" s="134" t="s">
        <v>312</v>
      </c>
      <c r="AT242" s="1"/>
      <c r="AU242" s="180"/>
      <c r="AV242" s="180"/>
      <c r="AW242" s="183"/>
      <c r="AX242" s="183"/>
      <c r="AY242" s="183"/>
      <c r="AZ242" s="183"/>
      <c r="BA242" s="184"/>
      <c r="BB242" s="184"/>
      <c r="BC242" s="180"/>
      <c r="BD242" s="180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</row>
    <row r="243" s="7" customFormat="1" ht="30" customHeight="1" spans="1:171">
      <c r="A243" s="119"/>
      <c r="B243" s="117" t="s">
        <v>275</v>
      </c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156"/>
      <c r="AI243" s="28"/>
      <c r="AJ243" s="389"/>
      <c r="AK243" s="24"/>
      <c r="AL243" s="131" t="s">
        <v>321</v>
      </c>
      <c r="AM243" s="131" t="s">
        <v>316</v>
      </c>
      <c r="AN243" s="140">
        <f ca="1">SUM($C$413:INDEX($C$413:$AH$413,1,$AM$176))</f>
        <v>29.7628154755774</v>
      </c>
      <c r="AO243" s="140">
        <f ca="1">SUM($C$413:INDEX($C$413:$AH$413,1,($AM$176-1)))</f>
        <v>15.1240013498687</v>
      </c>
      <c r="AP243" s="140">
        <f ca="1">SUM($C$412:INDEX($C$412:$AH$412,1,$AM$176))</f>
        <v>12.95924015</v>
      </c>
      <c r="AQ243" s="140">
        <f ca="1">AQ239-AQ241</f>
        <v>65.9119839686018</v>
      </c>
      <c r="AR243" s="134">
        <f ca="1" t="shared" si="194"/>
        <v>16.8035753255774</v>
      </c>
      <c r="AS243" s="134">
        <f ca="1">AN243-AQ243</f>
        <v>-36.1491684930244</v>
      </c>
      <c r="AT243" s="2"/>
      <c r="AU243" s="182"/>
      <c r="AV243" s="182"/>
      <c r="AW243" s="183"/>
      <c r="AX243" s="183"/>
      <c r="AY243" s="183"/>
      <c r="AZ243" s="183"/>
      <c r="BA243" s="184"/>
      <c r="BB243" s="184"/>
      <c r="BC243" s="182"/>
      <c r="BD243" s="182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</row>
    <row r="244" s="7" customFormat="1" ht="30" customHeight="1" spans="1:171">
      <c r="A244" s="119"/>
      <c r="B244" s="124" t="s">
        <v>14</v>
      </c>
      <c r="C244" s="71">
        <f t="shared" ref="C244:AG244" si="204">C242-C243</f>
        <v>0</v>
      </c>
      <c r="D244" s="71">
        <f t="shared" si="204"/>
        <v>0</v>
      </c>
      <c r="E244" s="71">
        <f t="shared" si="204"/>
        <v>0</v>
      </c>
      <c r="F244" s="71">
        <f t="shared" si="204"/>
        <v>0</v>
      </c>
      <c r="G244" s="71">
        <f t="shared" si="204"/>
        <v>0</v>
      </c>
      <c r="H244" s="71">
        <f t="shared" si="204"/>
        <v>0</v>
      </c>
      <c r="I244" s="71">
        <f t="shared" si="204"/>
        <v>0</v>
      </c>
      <c r="J244" s="71">
        <f t="shared" si="204"/>
        <v>0</v>
      </c>
      <c r="K244" s="71">
        <f t="shared" si="204"/>
        <v>0</v>
      </c>
      <c r="L244" s="71">
        <f t="shared" si="204"/>
        <v>0</v>
      </c>
      <c r="M244" s="71">
        <f t="shared" si="204"/>
        <v>0</v>
      </c>
      <c r="N244" s="71">
        <f t="shared" si="204"/>
        <v>0</v>
      </c>
      <c r="O244" s="71">
        <f t="shared" si="204"/>
        <v>0</v>
      </c>
      <c r="P244" s="71">
        <f t="shared" si="204"/>
        <v>0</v>
      </c>
      <c r="Q244" s="71">
        <f t="shared" si="204"/>
        <v>0</v>
      </c>
      <c r="R244" s="71">
        <f t="shared" si="204"/>
        <v>0</v>
      </c>
      <c r="S244" s="71">
        <f t="shared" si="204"/>
        <v>0</v>
      </c>
      <c r="T244" s="71">
        <f t="shared" si="204"/>
        <v>0</v>
      </c>
      <c r="U244" s="71">
        <f t="shared" si="204"/>
        <v>0</v>
      </c>
      <c r="V244" s="71">
        <f t="shared" si="204"/>
        <v>0</v>
      </c>
      <c r="W244" s="71">
        <f t="shared" si="204"/>
        <v>0</v>
      </c>
      <c r="X244" s="71">
        <f t="shared" si="204"/>
        <v>0</v>
      </c>
      <c r="Y244" s="71">
        <f t="shared" si="204"/>
        <v>0</v>
      </c>
      <c r="Z244" s="71">
        <f t="shared" si="204"/>
        <v>0</v>
      </c>
      <c r="AA244" s="71">
        <f t="shared" si="204"/>
        <v>0</v>
      </c>
      <c r="AB244" s="71">
        <f t="shared" si="204"/>
        <v>0</v>
      </c>
      <c r="AC244" s="71">
        <f t="shared" si="204"/>
        <v>0</v>
      </c>
      <c r="AD244" s="71">
        <f t="shared" si="204"/>
        <v>0</v>
      </c>
      <c r="AE244" s="71">
        <f t="shared" si="204"/>
        <v>0</v>
      </c>
      <c r="AF244" s="71">
        <f t="shared" si="204"/>
        <v>0</v>
      </c>
      <c r="AG244" s="71">
        <f t="shared" si="204"/>
        <v>0</v>
      </c>
      <c r="AH244" s="156">
        <f t="shared" si="203"/>
        <v>0</v>
      </c>
      <c r="AI244" s="28"/>
      <c r="AJ244" s="290"/>
      <c r="AK244" s="24"/>
      <c r="AL244" s="132" t="s">
        <v>323</v>
      </c>
      <c r="AM244" s="131" t="s">
        <v>298</v>
      </c>
      <c r="AN244" s="143" cm="1">
        <f t="array" ref="AN244">INDEX($C$426:$AH$426,1,$AM$176)</f>
        <v>0.921391707334199</v>
      </c>
      <c r="AO244" s="143" cm="1">
        <f t="array" ref="AO244">INDEX($C$426:$AH$426,1,($AM$176-1))</f>
        <v>0.920062648672161</v>
      </c>
      <c r="AP244" s="140"/>
      <c r="AQ244" s="140"/>
      <c r="AR244" s="134"/>
      <c r="AS244" s="134"/>
      <c r="AT244" s="1"/>
      <c r="AU244" s="180"/>
      <c r="AV244" s="180"/>
      <c r="AW244" s="194"/>
      <c r="AX244" s="194"/>
      <c r="AY244" s="183"/>
      <c r="AZ244" s="183"/>
      <c r="BA244" s="184"/>
      <c r="BB244" s="184"/>
      <c r="BC244" s="180"/>
      <c r="BD244" s="180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</row>
    <row r="245" s="7" customFormat="1" ht="30" customHeight="1" spans="1:171">
      <c r="A245" s="119"/>
      <c r="B245" s="125" t="s">
        <v>15</v>
      </c>
      <c r="C245" s="71">
        <f t="shared" ref="C245:AG245" si="205">C242-C241</f>
        <v>0</v>
      </c>
      <c r="D245" s="71">
        <f t="shared" si="205"/>
        <v>0</v>
      </c>
      <c r="E245" s="71">
        <f t="shared" si="205"/>
        <v>0</v>
      </c>
      <c r="F245" s="71">
        <f t="shared" si="205"/>
        <v>0</v>
      </c>
      <c r="G245" s="71">
        <f t="shared" si="205"/>
        <v>0</v>
      </c>
      <c r="H245" s="71">
        <f t="shared" si="205"/>
        <v>0</v>
      </c>
      <c r="I245" s="71">
        <f t="shared" si="205"/>
        <v>0</v>
      </c>
      <c r="J245" s="71">
        <f t="shared" si="205"/>
        <v>0</v>
      </c>
      <c r="K245" s="71">
        <f t="shared" si="205"/>
        <v>0</v>
      </c>
      <c r="L245" s="71">
        <f t="shared" si="205"/>
        <v>0</v>
      </c>
      <c r="M245" s="71">
        <f t="shared" si="205"/>
        <v>0</v>
      </c>
      <c r="N245" s="71">
        <f t="shared" si="205"/>
        <v>0</v>
      </c>
      <c r="O245" s="71">
        <f t="shared" si="205"/>
        <v>0</v>
      </c>
      <c r="P245" s="71">
        <f t="shared" si="205"/>
        <v>0</v>
      </c>
      <c r="Q245" s="71">
        <f t="shared" si="205"/>
        <v>0</v>
      </c>
      <c r="R245" s="71">
        <f t="shared" si="205"/>
        <v>0</v>
      </c>
      <c r="S245" s="71">
        <f t="shared" si="205"/>
        <v>0</v>
      </c>
      <c r="T245" s="71">
        <f t="shared" si="205"/>
        <v>0</v>
      </c>
      <c r="U245" s="71">
        <f t="shared" si="205"/>
        <v>0</v>
      </c>
      <c r="V245" s="71">
        <f t="shared" si="205"/>
        <v>0</v>
      </c>
      <c r="W245" s="71">
        <f t="shared" si="205"/>
        <v>0</v>
      </c>
      <c r="X245" s="71">
        <f t="shared" si="205"/>
        <v>0</v>
      </c>
      <c r="Y245" s="71">
        <f t="shared" si="205"/>
        <v>0</v>
      </c>
      <c r="Z245" s="71">
        <f t="shared" si="205"/>
        <v>0</v>
      </c>
      <c r="AA245" s="71">
        <f t="shared" si="205"/>
        <v>0</v>
      </c>
      <c r="AB245" s="71">
        <f t="shared" si="205"/>
        <v>0</v>
      </c>
      <c r="AC245" s="71">
        <f t="shared" si="205"/>
        <v>0</v>
      </c>
      <c r="AD245" s="71">
        <f t="shared" si="205"/>
        <v>0</v>
      </c>
      <c r="AE245" s="71">
        <f t="shared" si="205"/>
        <v>0</v>
      </c>
      <c r="AF245" s="71">
        <f t="shared" si="205"/>
        <v>0</v>
      </c>
      <c r="AG245" s="71">
        <f t="shared" si="205"/>
        <v>0</v>
      </c>
      <c r="AH245" s="156">
        <f t="shared" si="203"/>
        <v>0</v>
      </c>
      <c r="AI245" s="28"/>
      <c r="AJ245" s="290"/>
      <c r="AK245" s="24"/>
      <c r="AL245" s="66" t="s">
        <v>327</v>
      </c>
      <c r="AM245" s="66" t="s">
        <v>300</v>
      </c>
      <c r="AN245" s="134" cm="1">
        <f t="array" ref="AN245">INDEX($C$530:$AH$530,1,$AM$176)</f>
        <v>379</v>
      </c>
      <c r="AO245" s="134" cm="1">
        <f t="array" ref="AO245">INDEX($C$530:$AH$530,1,($AM$176-1))</f>
        <v>340</v>
      </c>
      <c r="AP245" s="164"/>
      <c r="AQ245" s="134"/>
      <c r="AR245" s="195"/>
      <c r="AS245" s="195"/>
      <c r="AT245" s="1"/>
      <c r="AU245" s="180"/>
      <c r="AV245" s="180"/>
      <c r="AW245" s="183"/>
      <c r="AX245" s="183"/>
      <c r="AY245" s="183"/>
      <c r="AZ245" s="183"/>
      <c r="BA245" s="184"/>
      <c r="BB245" s="184"/>
      <c r="BC245" s="180"/>
      <c r="BD245" s="180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</row>
    <row r="246" s="7" customFormat="1" ht="30" customHeight="1" spans="1:171">
      <c r="A246" s="119" t="s">
        <v>126</v>
      </c>
      <c r="B246" s="49">
        <v>2025</v>
      </c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28"/>
      <c r="AJ246" s="290"/>
      <c r="AK246" s="24"/>
      <c r="AL246" s="66" t="s">
        <v>328</v>
      </c>
      <c r="AM246" s="66" t="s">
        <v>300</v>
      </c>
      <c r="AN246" s="140">
        <f ca="1">SUM($C$530:INDEX($C$530:$AH$530,1,$AM$176))</f>
        <v>935</v>
      </c>
      <c r="AO246" s="140">
        <f ca="1">SUM($C$530:INDEX($C$530:$AH$530,1,($AM$176-1)))</f>
        <v>556</v>
      </c>
      <c r="AP246" s="164"/>
      <c r="AQ246" s="134"/>
      <c r="AR246" s="195"/>
      <c r="AS246" s="195"/>
      <c r="AT246" s="1"/>
      <c r="AU246" s="180"/>
      <c r="AV246" s="1"/>
      <c r="AW246" s="180"/>
      <c r="AX246" s="180"/>
      <c r="AY246" s="180"/>
      <c r="AZ246" s="180"/>
      <c r="BA246" s="180"/>
      <c r="BB246" s="180"/>
      <c r="BC246" s="180"/>
      <c r="BD246" s="180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</row>
    <row r="247" s="8" customFormat="1" ht="30" customHeight="1" spans="1:171">
      <c r="A247" s="120"/>
      <c r="B247" s="114">
        <v>2026</v>
      </c>
      <c r="C247" s="380">
        <f>'2026底表'!C247</f>
        <v>0</v>
      </c>
      <c r="D247" s="380">
        <f>'2026底表'!D247</f>
        <v>0</v>
      </c>
      <c r="E247" s="380">
        <f>'2026底表'!E247</f>
        <v>0</v>
      </c>
      <c r="F247" s="380">
        <f>'2026底表'!F247</f>
        <v>0</v>
      </c>
      <c r="G247" s="380">
        <f>'2026底表'!G247</f>
        <v>0</v>
      </c>
      <c r="H247" s="380">
        <f>'2026底表'!H247</f>
        <v>0</v>
      </c>
      <c r="I247" s="380">
        <f>'2026底表'!I247</f>
        <v>0</v>
      </c>
      <c r="J247" s="380">
        <f>'2026底表'!J247</f>
        <v>0</v>
      </c>
      <c r="K247" s="380">
        <f>'2026底表'!K247</f>
        <v>0</v>
      </c>
      <c r="L247" s="380">
        <f>'2026底表'!L247</f>
        <v>0</v>
      </c>
      <c r="M247" s="380">
        <f>'2026底表'!M247</f>
        <v>0</v>
      </c>
      <c r="N247" s="380">
        <f>'2026底表'!N247</f>
        <v>0</v>
      </c>
      <c r="O247" s="380">
        <f>'2026底表'!O247</f>
        <v>0</v>
      </c>
      <c r="P247" s="380">
        <f>'2026底表'!P247</f>
        <v>0</v>
      </c>
      <c r="Q247" s="380">
        <f>'2026底表'!Q247</f>
        <v>0</v>
      </c>
      <c r="R247" s="380">
        <f>'2026底表'!R247</f>
        <v>0</v>
      </c>
      <c r="S247" s="380">
        <f>'2026底表'!S247</f>
        <v>0</v>
      </c>
      <c r="T247" s="380">
        <f>'2026底表'!T247</f>
        <v>0</v>
      </c>
      <c r="U247" s="380">
        <f>'2026底表'!U247</f>
        <v>0</v>
      </c>
      <c r="V247" s="380">
        <f>'2026底表'!V247</f>
        <v>0</v>
      </c>
      <c r="W247" s="380">
        <f>'2026底表'!W247</f>
        <v>0</v>
      </c>
      <c r="X247" s="380">
        <f>'2026底表'!X247</f>
        <v>0</v>
      </c>
      <c r="Y247" s="380">
        <f>'2026底表'!Y247</f>
        <v>0</v>
      </c>
      <c r="Z247" s="380">
        <f>'2026底表'!Z247</f>
        <v>0</v>
      </c>
      <c r="AA247" s="380">
        <f>'2026底表'!AA247</f>
        <v>0</v>
      </c>
      <c r="AB247" s="380">
        <f>'2026底表'!AB247</f>
        <v>0</v>
      </c>
      <c r="AC247" s="380">
        <f>'2026底表'!AC247</f>
        <v>0</v>
      </c>
      <c r="AD247" s="380">
        <f>'2026底表'!AD247</f>
        <v>0</v>
      </c>
      <c r="AE247" s="380">
        <f>'2026底表'!AE247</f>
        <v>0</v>
      </c>
      <c r="AF247" s="380">
        <f>'2026底表'!AF247</f>
        <v>0</v>
      </c>
      <c r="AG247" s="380">
        <f>'2026底表'!AG247</f>
        <v>0</v>
      </c>
      <c r="AH247" s="380">
        <f t="shared" ref="AH247:AH250" si="206">SUM(C247:AG247)</f>
        <v>0</v>
      </c>
      <c r="AI247" s="28">
        <v>0</v>
      </c>
      <c r="AJ247" s="290">
        <f>AC247-AI247</f>
        <v>0</v>
      </c>
      <c r="AK247" s="40"/>
      <c r="AL247" s="196" t="s">
        <v>339</v>
      </c>
      <c r="AM247" s="197"/>
      <c r="AN247" s="197"/>
      <c r="AO247" s="197"/>
      <c r="AP247" s="197"/>
      <c r="AQ247" s="197"/>
      <c r="AR247" s="197"/>
      <c r="AS247" s="198"/>
      <c r="AT247" s="1"/>
      <c r="AU247" s="196" t="str">
        <f>"简要分析：
1：较同期供热量 "&amp;IF(AR228&gt;0,"增加","减少")&amp;" "&amp;ROUND(ABS(AR228),0)&amp;"  吉焦，耗原煤 "&amp;IF(AR230&gt;0,"增加","减少")&amp;" "&amp;ROUND(ABS(AR230),0)&amp;"   吨，销售利润"&amp;IF(AR242&gt;0,"增加","减少")&amp;" "&amp;ROUND(ABS(AR242),0)&amp;"  万元。"</f>
        <v>简要分析：
1：较同期供热量 减少 1082  吉焦，耗原煤 减少 67   吨，销售利润增加 2  万元。</v>
      </c>
      <c r="AV247" s="197"/>
      <c r="AW247" s="197"/>
      <c r="AX247" s="197"/>
      <c r="AY247" s="197"/>
      <c r="AZ247" s="197"/>
      <c r="BA247" s="197"/>
      <c r="BB247" s="198"/>
      <c r="BC247" s="180"/>
      <c r="BD247" s="180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</row>
    <row r="248" s="7" customFormat="1" ht="30" customHeight="1" spans="1:171">
      <c r="A248" s="119"/>
      <c r="B248" s="199" t="s">
        <v>275</v>
      </c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156"/>
      <c r="AI248" s="28"/>
      <c r="AJ248" s="290"/>
      <c r="AK248" s="24"/>
      <c r="AL248" s="200"/>
      <c r="AM248" s="201"/>
      <c r="AN248" s="201"/>
      <c r="AO248" s="201"/>
      <c r="AP248" s="201"/>
      <c r="AQ248" s="201"/>
      <c r="AR248" s="201"/>
      <c r="AS248" s="202"/>
      <c r="AT248" s="2"/>
      <c r="AU248" s="200"/>
      <c r="AV248" s="201"/>
      <c r="AW248" s="201"/>
      <c r="AX248" s="201"/>
      <c r="AY248" s="201"/>
      <c r="AZ248" s="201"/>
      <c r="BA248" s="201"/>
      <c r="BB248" s="202"/>
      <c r="BC248" s="2"/>
      <c r="BD248" s="2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</row>
    <row r="249" s="9" customFormat="1" ht="30" customHeight="1" spans="1:171">
      <c r="A249" s="159"/>
      <c r="B249" s="203" t="s">
        <v>14</v>
      </c>
      <c r="C249" s="71">
        <f t="shared" ref="C249:AG249" si="207">C247-C248</f>
        <v>0</v>
      </c>
      <c r="D249" s="71">
        <f t="shared" si="207"/>
        <v>0</v>
      </c>
      <c r="E249" s="71">
        <f t="shared" si="207"/>
        <v>0</v>
      </c>
      <c r="F249" s="71">
        <f t="shared" si="207"/>
        <v>0</v>
      </c>
      <c r="G249" s="71">
        <f t="shared" si="207"/>
        <v>0</v>
      </c>
      <c r="H249" s="71">
        <f t="shared" si="207"/>
        <v>0</v>
      </c>
      <c r="I249" s="71">
        <f t="shared" si="207"/>
        <v>0</v>
      </c>
      <c r="J249" s="71">
        <f t="shared" si="207"/>
        <v>0</v>
      </c>
      <c r="K249" s="71">
        <f t="shared" si="207"/>
        <v>0</v>
      </c>
      <c r="L249" s="71">
        <f t="shared" si="207"/>
        <v>0</v>
      </c>
      <c r="M249" s="71">
        <f t="shared" si="207"/>
        <v>0</v>
      </c>
      <c r="N249" s="71">
        <f t="shared" si="207"/>
        <v>0</v>
      </c>
      <c r="O249" s="71">
        <f t="shared" si="207"/>
        <v>0</v>
      </c>
      <c r="P249" s="71">
        <f t="shared" si="207"/>
        <v>0</v>
      </c>
      <c r="Q249" s="71">
        <f t="shared" si="207"/>
        <v>0</v>
      </c>
      <c r="R249" s="71">
        <f t="shared" si="207"/>
        <v>0</v>
      </c>
      <c r="S249" s="71">
        <f t="shared" si="207"/>
        <v>0</v>
      </c>
      <c r="T249" s="71">
        <f t="shared" si="207"/>
        <v>0</v>
      </c>
      <c r="U249" s="71">
        <f t="shared" si="207"/>
        <v>0</v>
      </c>
      <c r="V249" s="71">
        <f t="shared" si="207"/>
        <v>0</v>
      </c>
      <c r="W249" s="71">
        <f t="shared" si="207"/>
        <v>0</v>
      </c>
      <c r="X249" s="71">
        <f t="shared" si="207"/>
        <v>0</v>
      </c>
      <c r="Y249" s="71">
        <f t="shared" si="207"/>
        <v>0</v>
      </c>
      <c r="Z249" s="71">
        <f t="shared" si="207"/>
        <v>0</v>
      </c>
      <c r="AA249" s="71">
        <f t="shared" si="207"/>
        <v>0</v>
      </c>
      <c r="AB249" s="71">
        <f t="shared" si="207"/>
        <v>0</v>
      </c>
      <c r="AC249" s="71">
        <f t="shared" si="207"/>
        <v>0</v>
      </c>
      <c r="AD249" s="71">
        <f t="shared" si="207"/>
        <v>0</v>
      </c>
      <c r="AE249" s="71">
        <f t="shared" si="207"/>
        <v>0</v>
      </c>
      <c r="AF249" s="71">
        <f t="shared" si="207"/>
        <v>0</v>
      </c>
      <c r="AG249" s="71">
        <f t="shared" si="207"/>
        <v>0</v>
      </c>
      <c r="AH249" s="156">
        <f t="shared" si="206"/>
        <v>0</v>
      </c>
      <c r="AI249" s="28"/>
      <c r="AJ249" s="370"/>
      <c r="AK249" s="88"/>
      <c r="AL249" s="204"/>
      <c r="AM249" s="205"/>
      <c r="AN249" s="205"/>
      <c r="AO249" s="205"/>
      <c r="AP249" s="205"/>
      <c r="AQ249" s="205"/>
      <c r="AR249" s="205"/>
      <c r="AS249" s="206"/>
      <c r="AT249" s="180"/>
      <c r="AU249" s="204"/>
      <c r="AV249" s="205"/>
      <c r="AW249" s="205"/>
      <c r="AX249" s="205"/>
      <c r="AY249" s="205"/>
      <c r="AZ249" s="205"/>
      <c r="BA249" s="205"/>
      <c r="BB249" s="206"/>
      <c r="BC249" s="1"/>
      <c r="BD249" s="1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</row>
    <row r="250" s="9" customFormat="1" ht="30" customHeight="1" spans="1:171">
      <c r="A250" s="159"/>
      <c r="B250" s="177" t="s">
        <v>15</v>
      </c>
      <c r="C250" s="71">
        <f t="shared" ref="C250:AG250" si="208">C247-C246</f>
        <v>0</v>
      </c>
      <c r="D250" s="71">
        <f t="shared" si="208"/>
        <v>0</v>
      </c>
      <c r="E250" s="71">
        <f t="shared" si="208"/>
        <v>0</v>
      </c>
      <c r="F250" s="71">
        <f t="shared" si="208"/>
        <v>0</v>
      </c>
      <c r="G250" s="71">
        <f t="shared" si="208"/>
        <v>0</v>
      </c>
      <c r="H250" s="71">
        <f t="shared" si="208"/>
        <v>0</v>
      </c>
      <c r="I250" s="71">
        <f t="shared" si="208"/>
        <v>0</v>
      </c>
      <c r="J250" s="71">
        <f t="shared" si="208"/>
        <v>0</v>
      </c>
      <c r="K250" s="71">
        <f t="shared" si="208"/>
        <v>0</v>
      </c>
      <c r="L250" s="71">
        <f t="shared" si="208"/>
        <v>0</v>
      </c>
      <c r="M250" s="71">
        <f t="shared" si="208"/>
        <v>0</v>
      </c>
      <c r="N250" s="71">
        <f t="shared" si="208"/>
        <v>0</v>
      </c>
      <c r="O250" s="71">
        <f t="shared" si="208"/>
        <v>0</v>
      </c>
      <c r="P250" s="71">
        <f t="shared" si="208"/>
        <v>0</v>
      </c>
      <c r="Q250" s="71">
        <f t="shared" si="208"/>
        <v>0</v>
      </c>
      <c r="R250" s="71">
        <f t="shared" si="208"/>
        <v>0</v>
      </c>
      <c r="S250" s="71">
        <f t="shared" si="208"/>
        <v>0</v>
      </c>
      <c r="T250" s="71">
        <f t="shared" si="208"/>
        <v>0</v>
      </c>
      <c r="U250" s="71">
        <f t="shared" si="208"/>
        <v>0</v>
      </c>
      <c r="V250" s="71">
        <f t="shared" si="208"/>
        <v>0</v>
      </c>
      <c r="W250" s="71">
        <f t="shared" si="208"/>
        <v>0</v>
      </c>
      <c r="X250" s="71">
        <f t="shared" si="208"/>
        <v>0</v>
      </c>
      <c r="Y250" s="71">
        <f t="shared" si="208"/>
        <v>0</v>
      </c>
      <c r="Z250" s="71">
        <f t="shared" si="208"/>
        <v>0</v>
      </c>
      <c r="AA250" s="71">
        <f t="shared" si="208"/>
        <v>0</v>
      </c>
      <c r="AB250" s="71">
        <f t="shared" si="208"/>
        <v>0</v>
      </c>
      <c r="AC250" s="71">
        <f t="shared" si="208"/>
        <v>0</v>
      </c>
      <c r="AD250" s="71">
        <f t="shared" si="208"/>
        <v>0</v>
      </c>
      <c r="AE250" s="71">
        <f t="shared" si="208"/>
        <v>0</v>
      </c>
      <c r="AF250" s="71">
        <f t="shared" si="208"/>
        <v>0</v>
      </c>
      <c r="AG250" s="71">
        <f t="shared" si="208"/>
        <v>0</v>
      </c>
      <c r="AH250" s="156">
        <f t="shared" si="206"/>
        <v>0</v>
      </c>
      <c r="AI250" s="28"/>
      <c r="AJ250" s="370"/>
      <c r="AK250" s="88"/>
      <c r="AL250" s="390" t="s">
        <v>340</v>
      </c>
      <c r="AM250" s="207"/>
      <c r="AN250" s="207"/>
      <c r="AO250" s="207"/>
      <c r="AP250" s="207"/>
      <c r="AQ250" s="207"/>
      <c r="AR250" s="207"/>
      <c r="AS250" s="207"/>
      <c r="AT250" s="208"/>
      <c r="AU250" s="208"/>
      <c r="AV250" s="208"/>
      <c r="AW250" s="208"/>
      <c r="AX250" s="208"/>
      <c r="AY250" s="208"/>
      <c r="AZ250" s="208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</row>
    <row r="251" s="9" customFormat="1" ht="30" customHeight="1" spans="1:171">
      <c r="A251" s="159" t="s">
        <v>36</v>
      </c>
      <c r="B251" s="49">
        <v>2025</v>
      </c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28"/>
      <c r="AJ251" s="370"/>
      <c r="AK251" s="88"/>
      <c r="AL251" s="391"/>
      <c r="AM251" s="391"/>
      <c r="AN251" s="391"/>
      <c r="AO251"/>
      <c r="AP251"/>
      <c r="AQ251"/>
      <c r="AR251"/>
      <c r="AS251"/>
      <c r="AT251" s="183"/>
      <c r="AU251" s="183"/>
      <c r="AV251" s="183"/>
      <c r="AW251" s="183"/>
      <c r="AX251" s="183"/>
      <c r="AY251" s="183"/>
      <c r="AZ251" s="183"/>
      <c r="BA251" s="209"/>
      <c r="BB251" s="209"/>
      <c r="BC251" s="209"/>
      <c r="BD251" s="209"/>
      <c r="BE251" s="209"/>
      <c r="BF251" s="209"/>
      <c r="BG251" s="209"/>
      <c r="BH251" s="209"/>
      <c r="BI251" s="209"/>
      <c r="BJ251" s="209"/>
      <c r="BK251" s="209"/>
      <c r="BL251" s="209"/>
      <c r="BM251" s="209"/>
      <c r="BN251" s="209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</row>
    <row r="252" s="10" customFormat="1" ht="30" customHeight="1" spans="1:171">
      <c r="A252" s="210"/>
      <c r="B252" s="114">
        <v>2026</v>
      </c>
      <c r="C252" s="380">
        <f>'2026底表'!C252</f>
        <v>0</v>
      </c>
      <c r="D252" s="380">
        <f>'2026底表'!D252</f>
        <v>0</v>
      </c>
      <c r="E252" s="380">
        <f>'2026底表'!E252</f>
        <v>0</v>
      </c>
      <c r="F252" s="380">
        <f>'2026底表'!F252</f>
        <v>0</v>
      </c>
      <c r="G252" s="380">
        <f>'2026底表'!G252</f>
        <v>0</v>
      </c>
      <c r="H252" s="380">
        <f>'2026底表'!H252</f>
        <v>0</v>
      </c>
      <c r="I252" s="380">
        <f>'2026底表'!I252</f>
        <v>0</v>
      </c>
      <c r="J252" s="380">
        <f>'2026底表'!J252</f>
        <v>0</v>
      </c>
      <c r="K252" s="380">
        <f>'2026底表'!K252</f>
        <v>0</v>
      </c>
      <c r="L252" s="380">
        <f>'2026底表'!L252</f>
        <v>0</v>
      </c>
      <c r="M252" s="380">
        <f>'2026底表'!M252</f>
        <v>0</v>
      </c>
      <c r="N252" s="380">
        <f>'2026底表'!N252</f>
        <v>0</v>
      </c>
      <c r="O252" s="380">
        <f>'2026底表'!O252</f>
        <v>0</v>
      </c>
      <c r="P252" s="380">
        <f>'2026底表'!P252</f>
        <v>0</v>
      </c>
      <c r="Q252" s="380">
        <f>'2026底表'!Q252</f>
        <v>0</v>
      </c>
      <c r="R252" s="380">
        <f>'2026底表'!R252</f>
        <v>0</v>
      </c>
      <c r="S252" s="380">
        <f>'2026底表'!S252</f>
        <v>0</v>
      </c>
      <c r="T252" s="380">
        <f>'2026底表'!T252</f>
        <v>0</v>
      </c>
      <c r="U252" s="380">
        <f>'2026底表'!U252</f>
        <v>0</v>
      </c>
      <c r="V252" s="380">
        <f>'2026底表'!V252</f>
        <v>0</v>
      </c>
      <c r="W252" s="380">
        <f>'2026底表'!W252</f>
        <v>0</v>
      </c>
      <c r="X252" s="380">
        <f>'2026底表'!X252</f>
        <v>0</v>
      </c>
      <c r="Y252" s="380">
        <f>'2026底表'!Y252</f>
        <v>0</v>
      </c>
      <c r="Z252" s="380">
        <f>'2026底表'!Z252</f>
        <v>0</v>
      </c>
      <c r="AA252" s="380">
        <f>'2026底表'!AA252</f>
        <v>0</v>
      </c>
      <c r="AB252" s="380">
        <f>'2026底表'!AB252</f>
        <v>0</v>
      </c>
      <c r="AC252" s="380">
        <f>'2026底表'!AC252</f>
        <v>0</v>
      </c>
      <c r="AD252" s="380">
        <f>'2026底表'!AD252</f>
        <v>0</v>
      </c>
      <c r="AE252" s="380">
        <f>'2026底表'!AE252</f>
        <v>0</v>
      </c>
      <c r="AF252" s="380">
        <f>'2026底表'!AF252</f>
        <v>0</v>
      </c>
      <c r="AG252" s="380">
        <f>'2026底表'!AG252</f>
        <v>0</v>
      </c>
      <c r="AH252" s="380">
        <f t="shared" ref="AH252:AH255" si="209">SUM(C252:AG252)</f>
        <v>0</v>
      </c>
      <c r="AI252" s="28">
        <v>0</v>
      </c>
      <c r="AJ252" s="370"/>
      <c r="AK252" s="211"/>
      <c r="AL252"/>
      <c r="AM252"/>
      <c r="AN252"/>
      <c r="AO252"/>
      <c r="AP252"/>
      <c r="AQ252"/>
      <c r="AR252"/>
      <c r="AS252"/>
      <c r="AT252" s="19"/>
      <c r="AU252" s="183"/>
      <c r="AV252" s="183"/>
      <c r="AW252" s="183"/>
      <c r="AX252" s="183"/>
      <c r="AY252" s="183"/>
      <c r="AZ252" s="183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209"/>
      <c r="BP252" s="209"/>
      <c r="BQ252" s="209"/>
      <c r="BR252" s="209"/>
      <c r="BS252" s="209"/>
      <c r="BT252" s="209"/>
      <c r="BU252" s="209"/>
      <c r="BV252" s="209"/>
      <c r="BW252" s="209"/>
      <c r="BX252" s="209"/>
      <c r="BY252" s="209"/>
      <c r="BZ252" s="209"/>
      <c r="CA252" s="209"/>
      <c r="CB252" s="209"/>
      <c r="CC252" s="209"/>
      <c r="CD252" s="209"/>
      <c r="CE252" s="209"/>
      <c r="CF252" s="209"/>
      <c r="CG252" s="209"/>
      <c r="CH252" s="209"/>
      <c r="CI252" s="209"/>
      <c r="CJ252" s="209"/>
      <c r="CK252" s="209"/>
      <c r="CL252" s="209"/>
      <c r="CM252" s="209"/>
      <c r="CN252" s="209"/>
      <c r="CO252" s="209"/>
      <c r="CP252" s="209"/>
      <c r="CQ252" s="209"/>
      <c r="CR252" s="209"/>
      <c r="CS252" s="209"/>
      <c r="CT252" s="209"/>
      <c r="CU252" s="209"/>
      <c r="CV252" s="209"/>
      <c r="CW252" s="209"/>
      <c r="CX252" s="209"/>
      <c r="CY252" s="209"/>
      <c r="CZ252" s="209"/>
      <c r="DA252" s="209"/>
      <c r="DB252" s="209"/>
      <c r="DC252" s="209"/>
      <c r="DD252" s="209"/>
      <c r="DE252" s="209"/>
      <c r="DF252" s="209"/>
      <c r="DG252" s="209"/>
      <c r="DH252" s="209"/>
      <c r="DI252" s="209"/>
      <c r="DJ252" s="209"/>
      <c r="DK252" s="209"/>
      <c r="DL252" s="209"/>
      <c r="DM252" s="209"/>
      <c r="DN252" s="209"/>
      <c r="DO252" s="209"/>
      <c r="DP252" s="209"/>
      <c r="DQ252" s="209"/>
      <c r="DR252" s="209"/>
      <c r="DS252" s="209"/>
      <c r="DT252" s="209"/>
      <c r="DU252" s="209"/>
      <c r="DV252" s="209"/>
      <c r="DW252" s="209"/>
      <c r="DX252" s="209"/>
      <c r="DY252" s="209"/>
      <c r="DZ252" s="209"/>
      <c r="EA252" s="209"/>
      <c r="EB252" s="209"/>
      <c r="EC252" s="209"/>
      <c r="ED252" s="209"/>
      <c r="EE252" s="209"/>
      <c r="EF252" s="209"/>
      <c r="EG252" s="209"/>
      <c r="EH252" s="209"/>
      <c r="EI252" s="209"/>
      <c r="EJ252" s="209"/>
      <c r="EK252" s="209"/>
      <c r="EL252" s="209"/>
      <c r="EM252" s="209"/>
      <c r="EN252" s="209"/>
      <c r="EO252" s="209"/>
      <c r="EP252" s="209"/>
      <c r="EQ252" s="209"/>
      <c r="ER252" s="209"/>
      <c r="ES252" s="209"/>
      <c r="ET252" s="209"/>
      <c r="EU252" s="209"/>
      <c r="EV252" s="209"/>
      <c r="EW252" s="209"/>
      <c r="EX252" s="209"/>
      <c r="EY252" s="209"/>
      <c r="EZ252" s="209"/>
      <c r="FA252" s="209"/>
      <c r="FB252" s="209"/>
      <c r="FC252" s="209"/>
      <c r="FD252" s="209"/>
      <c r="FE252" s="209"/>
      <c r="FF252" s="209"/>
      <c r="FG252" s="209"/>
      <c r="FH252" s="209"/>
      <c r="FI252" s="209"/>
      <c r="FJ252" s="209"/>
      <c r="FK252" s="209"/>
      <c r="FL252" s="209"/>
      <c r="FM252" s="209"/>
      <c r="FN252" s="209"/>
      <c r="FO252" s="209"/>
    </row>
    <row r="253" s="9" customFormat="1" ht="30" customHeight="1" spans="1:171">
      <c r="A253" s="159"/>
      <c r="B253" s="199" t="s">
        <v>275</v>
      </c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156"/>
      <c r="AI253" s="28"/>
      <c r="AJ253" s="370"/>
      <c r="AK253" s="88"/>
      <c r="AL253" s="212"/>
      <c r="AM253" s="213"/>
      <c r="AN253" s="214">
        <f t="array" ref="AN253">INDEX($C$1:$AH$1,1,$AM$176)</f>
        <v>46322</v>
      </c>
      <c r="AO253" s="215" t="s">
        <v>341</v>
      </c>
      <c r="AP253" s="213"/>
      <c r="AQ253" s="213"/>
      <c r="AR253" s="216"/>
      <c r="AS253" s="19"/>
      <c r="AT253" s="19"/>
      <c r="AU253" s="184"/>
      <c r="AV253" s="184"/>
      <c r="AW253" s="184"/>
      <c r="AX253" s="183"/>
      <c r="AY253" s="183"/>
      <c r="AZ253" s="183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</row>
    <row r="254" s="9" customFormat="1" ht="30" customHeight="1" spans="1:171">
      <c r="A254" s="159"/>
      <c r="B254" s="203" t="s">
        <v>14</v>
      </c>
      <c r="C254" s="71">
        <f t="shared" ref="C254:AG254" si="210">C252-C253</f>
        <v>0</v>
      </c>
      <c r="D254" s="71">
        <f t="shared" si="210"/>
        <v>0</v>
      </c>
      <c r="E254" s="71">
        <f t="shared" si="210"/>
        <v>0</v>
      </c>
      <c r="F254" s="71">
        <f t="shared" si="210"/>
        <v>0</v>
      </c>
      <c r="G254" s="71">
        <f t="shared" si="210"/>
        <v>0</v>
      </c>
      <c r="H254" s="71">
        <f t="shared" si="210"/>
        <v>0</v>
      </c>
      <c r="I254" s="71">
        <f t="shared" si="210"/>
        <v>0</v>
      </c>
      <c r="J254" s="71">
        <f t="shared" si="210"/>
        <v>0</v>
      </c>
      <c r="K254" s="71">
        <f t="shared" si="210"/>
        <v>0</v>
      </c>
      <c r="L254" s="71">
        <f t="shared" si="210"/>
        <v>0</v>
      </c>
      <c r="M254" s="71">
        <f t="shared" si="210"/>
        <v>0</v>
      </c>
      <c r="N254" s="71">
        <f t="shared" si="210"/>
        <v>0</v>
      </c>
      <c r="O254" s="71">
        <f t="shared" si="210"/>
        <v>0</v>
      </c>
      <c r="P254" s="71">
        <f t="shared" si="210"/>
        <v>0</v>
      </c>
      <c r="Q254" s="71">
        <f t="shared" si="210"/>
        <v>0</v>
      </c>
      <c r="R254" s="71">
        <f t="shared" si="210"/>
        <v>0</v>
      </c>
      <c r="S254" s="71">
        <f t="shared" si="210"/>
        <v>0</v>
      </c>
      <c r="T254" s="71">
        <f t="shared" si="210"/>
        <v>0</v>
      </c>
      <c r="U254" s="71">
        <f t="shared" si="210"/>
        <v>0</v>
      </c>
      <c r="V254" s="71">
        <f t="shared" si="210"/>
        <v>0</v>
      </c>
      <c r="W254" s="71">
        <f t="shared" si="210"/>
        <v>0</v>
      </c>
      <c r="X254" s="71">
        <f t="shared" si="210"/>
        <v>0</v>
      </c>
      <c r="Y254" s="71">
        <f t="shared" si="210"/>
        <v>0</v>
      </c>
      <c r="Z254" s="71">
        <f t="shared" si="210"/>
        <v>0</v>
      </c>
      <c r="AA254" s="71">
        <f t="shared" si="210"/>
        <v>0</v>
      </c>
      <c r="AB254" s="71">
        <f t="shared" si="210"/>
        <v>0</v>
      </c>
      <c r="AC254" s="71">
        <f t="shared" si="210"/>
        <v>0</v>
      </c>
      <c r="AD254" s="71">
        <f t="shared" si="210"/>
        <v>0</v>
      </c>
      <c r="AE254" s="71">
        <f t="shared" si="210"/>
        <v>0</v>
      </c>
      <c r="AF254" s="71">
        <f t="shared" si="210"/>
        <v>0</v>
      </c>
      <c r="AG254" s="71">
        <f t="shared" si="210"/>
        <v>0</v>
      </c>
      <c r="AH254" s="156">
        <f t="shared" si="209"/>
        <v>0</v>
      </c>
      <c r="AI254" s="28"/>
      <c r="AJ254" s="370"/>
      <c r="AK254" s="88"/>
      <c r="AL254" s="217"/>
      <c r="AM254" s="131" t="s">
        <v>281</v>
      </c>
      <c r="AN254" s="218" t="s">
        <v>342</v>
      </c>
      <c r="AO254" s="218" t="s">
        <v>343</v>
      </c>
      <c r="AP254" s="218" t="s">
        <v>11</v>
      </c>
      <c r="AQ254" s="66" t="s">
        <v>286</v>
      </c>
      <c r="AR254" s="66" t="s">
        <v>287</v>
      </c>
      <c r="AS254" s="53" t="s">
        <v>344</v>
      </c>
      <c r="AT254" s="19"/>
      <c r="AU254" s="183"/>
      <c r="AV254" s="183"/>
      <c r="AW254" s="183"/>
      <c r="AX254" s="183"/>
      <c r="AY254" s="183"/>
      <c r="AZ254" s="183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</row>
    <row r="255" s="9" customFormat="1" ht="30" customHeight="1" spans="1:171">
      <c r="A255" s="159"/>
      <c r="B255" s="177" t="s">
        <v>15</v>
      </c>
      <c r="C255" s="71">
        <f t="shared" ref="C255:AG255" si="211">C252-C251</f>
        <v>0</v>
      </c>
      <c r="D255" s="71">
        <f t="shared" si="211"/>
        <v>0</v>
      </c>
      <c r="E255" s="71">
        <f t="shared" si="211"/>
        <v>0</v>
      </c>
      <c r="F255" s="71">
        <f t="shared" si="211"/>
        <v>0</v>
      </c>
      <c r="G255" s="71">
        <f t="shared" si="211"/>
        <v>0</v>
      </c>
      <c r="H255" s="71">
        <f t="shared" si="211"/>
        <v>0</v>
      </c>
      <c r="I255" s="71">
        <f t="shared" si="211"/>
        <v>0</v>
      </c>
      <c r="J255" s="71">
        <f t="shared" si="211"/>
        <v>0</v>
      </c>
      <c r="K255" s="71">
        <f t="shared" si="211"/>
        <v>0</v>
      </c>
      <c r="L255" s="71">
        <f t="shared" si="211"/>
        <v>0</v>
      </c>
      <c r="M255" s="71">
        <f t="shared" si="211"/>
        <v>0</v>
      </c>
      <c r="N255" s="71">
        <f t="shared" si="211"/>
        <v>0</v>
      </c>
      <c r="O255" s="71">
        <f t="shared" si="211"/>
        <v>0</v>
      </c>
      <c r="P255" s="71">
        <f t="shared" si="211"/>
        <v>0</v>
      </c>
      <c r="Q255" s="71">
        <f t="shared" si="211"/>
        <v>0</v>
      </c>
      <c r="R255" s="71">
        <f t="shared" si="211"/>
        <v>0</v>
      </c>
      <c r="S255" s="71">
        <f t="shared" si="211"/>
        <v>0</v>
      </c>
      <c r="T255" s="71">
        <f t="shared" si="211"/>
        <v>0</v>
      </c>
      <c r="U255" s="71">
        <f t="shared" si="211"/>
        <v>0</v>
      </c>
      <c r="V255" s="71">
        <f t="shared" si="211"/>
        <v>0</v>
      </c>
      <c r="W255" s="71">
        <f t="shared" si="211"/>
        <v>0</v>
      </c>
      <c r="X255" s="71">
        <f t="shared" si="211"/>
        <v>0</v>
      </c>
      <c r="Y255" s="71">
        <f t="shared" si="211"/>
        <v>0</v>
      </c>
      <c r="Z255" s="71">
        <f t="shared" si="211"/>
        <v>0</v>
      </c>
      <c r="AA255" s="71">
        <f t="shared" si="211"/>
        <v>0</v>
      </c>
      <c r="AB255" s="71">
        <f t="shared" si="211"/>
        <v>0</v>
      </c>
      <c r="AC255" s="71">
        <f t="shared" si="211"/>
        <v>0</v>
      </c>
      <c r="AD255" s="71">
        <f t="shared" si="211"/>
        <v>0</v>
      </c>
      <c r="AE255" s="71">
        <f t="shared" si="211"/>
        <v>0</v>
      </c>
      <c r="AF255" s="71">
        <f t="shared" si="211"/>
        <v>0</v>
      </c>
      <c r="AG255" s="71">
        <f t="shared" si="211"/>
        <v>0</v>
      </c>
      <c r="AH255" s="156">
        <f t="shared" si="209"/>
        <v>0</v>
      </c>
      <c r="AI255" s="28"/>
      <c r="AJ255" s="370"/>
      <c r="AK255" s="88"/>
      <c r="AL255" s="219" t="s">
        <v>345</v>
      </c>
      <c r="AM255" s="66" t="s">
        <v>300</v>
      </c>
      <c r="AN255" s="140">
        <f t="shared" ref="AN255:AS255" si="212">AN256+AN257+AN258+AN259</f>
        <v>4095</v>
      </c>
      <c r="AO255" s="140">
        <f t="shared" si="212"/>
        <v>1659</v>
      </c>
      <c r="AP255" s="140">
        <f>AP256+AP257</f>
        <v>0</v>
      </c>
      <c r="AQ255" s="140">
        <f t="shared" ref="AQ255:AQ260" si="213">AN255-AO255</f>
        <v>2436</v>
      </c>
      <c r="AR255" s="140">
        <f t="shared" ref="AR255:AR257" si="214">AN255-AP255</f>
        <v>4095</v>
      </c>
      <c r="AS255" s="139">
        <f ca="1" t="shared" si="212"/>
        <v>35528</v>
      </c>
      <c r="AT255" s="19"/>
      <c r="AU255" s="183"/>
      <c r="AV255" s="183"/>
      <c r="AW255" s="183"/>
      <c r="AX255" s="183"/>
      <c r="AY255" s="183"/>
      <c r="AZ255" s="183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</row>
    <row r="256" s="7" customFormat="1" ht="30" customHeight="1" spans="1:171">
      <c r="A256" s="119" t="s">
        <v>37</v>
      </c>
      <c r="B256" s="49">
        <v>2025</v>
      </c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28"/>
      <c r="AJ256" s="290"/>
      <c r="AK256" s="24"/>
      <c r="AL256" s="220" t="s">
        <v>346</v>
      </c>
      <c r="AM256" s="66" t="s">
        <v>300</v>
      </c>
      <c r="AN256" s="140">
        <f>AN194</f>
        <v>483</v>
      </c>
      <c r="AO256" s="140">
        <f>AP194</f>
        <v>0</v>
      </c>
      <c r="AP256" s="140">
        <f>AQ194</f>
        <v>0</v>
      </c>
      <c r="AQ256" s="140">
        <f t="shared" si="213"/>
        <v>483</v>
      </c>
      <c r="AR256" s="140">
        <f t="shared" si="214"/>
        <v>483</v>
      </c>
      <c r="AS256" s="221">
        <f>AN195</f>
        <v>3055</v>
      </c>
      <c r="AT256" s="222">
        <f>AN258+AN259</f>
        <v>3577</v>
      </c>
      <c r="AU256" s="183"/>
      <c r="AV256" s="183"/>
      <c r="AW256" s="183"/>
      <c r="AX256" s="183"/>
      <c r="AY256" s="183"/>
      <c r="AZ256" s="183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</row>
    <row r="257" s="8" customFormat="1" ht="30" customHeight="1" spans="1:171">
      <c r="A257" s="120"/>
      <c r="B257" s="114">
        <v>2026</v>
      </c>
      <c r="C257" s="380">
        <f>'2026底表'!C257</f>
        <v>0</v>
      </c>
      <c r="D257" s="380">
        <f>'2026底表'!D257</f>
        <v>0</v>
      </c>
      <c r="E257" s="380">
        <f>'2026底表'!E257</f>
        <v>0</v>
      </c>
      <c r="F257" s="380">
        <f>'2026底表'!F257</f>
        <v>0</v>
      </c>
      <c r="G257" s="380">
        <f>'2026底表'!G257</f>
        <v>0</v>
      </c>
      <c r="H257" s="380">
        <f>'2026底表'!H257</f>
        <v>0</v>
      </c>
      <c r="I257" s="380">
        <f>'2026底表'!I257</f>
        <v>0</v>
      </c>
      <c r="J257" s="380">
        <f>'2026底表'!J257</f>
        <v>0</v>
      </c>
      <c r="K257" s="380">
        <f>'2026底表'!K257</f>
        <v>0</v>
      </c>
      <c r="L257" s="380">
        <f>'2026底表'!L257</f>
        <v>0</v>
      </c>
      <c r="M257" s="380">
        <f>'2026底表'!M257</f>
        <v>0</v>
      </c>
      <c r="N257" s="380">
        <f>'2026底表'!N257</f>
        <v>0</v>
      </c>
      <c r="O257" s="380">
        <f>'2026底表'!O257</f>
        <v>0</v>
      </c>
      <c r="P257" s="380">
        <f>'2026底表'!P257</f>
        <v>0</v>
      </c>
      <c r="Q257" s="380">
        <f>'2026底表'!Q257</f>
        <v>0</v>
      </c>
      <c r="R257" s="380">
        <f>'2026底表'!R257</f>
        <v>0</v>
      </c>
      <c r="S257" s="380">
        <f>'2026底表'!S257</f>
        <v>0</v>
      </c>
      <c r="T257" s="380">
        <f>'2026底表'!T257</f>
        <v>0</v>
      </c>
      <c r="U257" s="380">
        <f>'2026底表'!U257</f>
        <v>0</v>
      </c>
      <c r="V257" s="380">
        <f>'2026底表'!V257</f>
        <v>0</v>
      </c>
      <c r="W257" s="380">
        <f>'2026底表'!W257</f>
        <v>0</v>
      </c>
      <c r="X257" s="380">
        <f>'2026底表'!X257</f>
        <v>0</v>
      </c>
      <c r="Y257" s="380">
        <f>'2026底表'!Y257</f>
        <v>0</v>
      </c>
      <c r="Z257" s="380">
        <f>'2026底表'!Z257</f>
        <v>0</v>
      </c>
      <c r="AA257" s="380">
        <f>'2026底表'!AA257</f>
        <v>0</v>
      </c>
      <c r="AB257" s="380">
        <f>'2026底表'!AB257</f>
        <v>0</v>
      </c>
      <c r="AC257" s="380">
        <f>'2026底表'!AC257</f>
        <v>0</v>
      </c>
      <c r="AD257" s="380">
        <f>'2026底表'!AD257</f>
        <v>0</v>
      </c>
      <c r="AE257" s="380">
        <f>'2026底表'!AE257</f>
        <v>0</v>
      </c>
      <c r="AF257" s="380">
        <f>'2026底表'!AF257</f>
        <v>0</v>
      </c>
      <c r="AG257" s="380">
        <f>'2026底表'!AG257</f>
        <v>0</v>
      </c>
      <c r="AH257" s="380">
        <f t="shared" ref="AH257:AH260" si="215">SUM(C257:AG257)</f>
        <v>0</v>
      </c>
      <c r="AI257" s="28">
        <v>0</v>
      </c>
      <c r="AJ257" s="290"/>
      <c r="AK257" s="40"/>
      <c r="AL257" s="220" t="s">
        <v>347</v>
      </c>
      <c r="AM257" s="66" t="s">
        <v>300</v>
      </c>
      <c r="AN257" s="140">
        <f>AN236</f>
        <v>35</v>
      </c>
      <c r="AO257" s="140">
        <f>AP236</f>
        <v>0</v>
      </c>
      <c r="AP257" s="140">
        <v>0</v>
      </c>
      <c r="AQ257" s="140">
        <f t="shared" si="213"/>
        <v>35</v>
      </c>
      <c r="AR257" s="140">
        <f t="shared" si="214"/>
        <v>35</v>
      </c>
      <c r="AS257" s="221">
        <f>AN236</f>
        <v>35</v>
      </c>
      <c r="AT257" s="222">
        <f>AQ258+AQ259</f>
        <v>1918</v>
      </c>
      <c r="AU257" s="183"/>
      <c r="AV257" s="183"/>
      <c r="AW257" s="183"/>
      <c r="AX257" s="183"/>
      <c r="AY257" s="183"/>
      <c r="AZ257" s="183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</row>
    <row r="258" s="7" customFormat="1" ht="30" customHeight="1" spans="1:171">
      <c r="A258" s="119"/>
      <c r="B258" s="117" t="s">
        <v>275</v>
      </c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156"/>
      <c r="AI258" s="28"/>
      <c r="AJ258" s="290"/>
      <c r="AK258" s="24"/>
      <c r="AL258" s="224" t="s">
        <v>348</v>
      </c>
      <c r="AM258" s="225" t="s">
        <v>300</v>
      </c>
      <c r="AN258" s="140">
        <f>INDEX($C$466:$AH$466,1,$AM$176)</f>
        <v>2924</v>
      </c>
      <c r="AO258" s="140" cm="1">
        <f t="array" ref="AO258">INDEX($C$465:$AH$465,1,$AM$176)</f>
        <v>1582</v>
      </c>
      <c r="AP258" s="140" t="s">
        <v>312</v>
      </c>
      <c r="AQ258" s="140">
        <f t="shared" si="213"/>
        <v>1342</v>
      </c>
      <c r="AR258" s="140" t="s">
        <v>312</v>
      </c>
      <c r="AS258" s="221">
        <f ca="1">SUM($C$466:INDEX($C$466:$AH$466,1,$AM$176))</f>
        <v>31785</v>
      </c>
      <c r="AT258" s="19"/>
      <c r="AU258" s="183"/>
      <c r="AV258" s="183"/>
      <c r="AW258" s="183"/>
      <c r="AX258" s="183"/>
      <c r="AY258" s="183"/>
      <c r="AZ258" s="183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</row>
    <row r="259" s="7" customFormat="1" ht="30" customHeight="1" spans="1:171">
      <c r="A259" s="119"/>
      <c r="B259" s="185" t="s">
        <v>14</v>
      </c>
      <c r="C259" s="67">
        <f t="shared" ref="C259:AG259" si="216">C257-C258</f>
        <v>0</v>
      </c>
      <c r="D259" s="67">
        <f t="shared" si="216"/>
        <v>0</v>
      </c>
      <c r="E259" s="67">
        <f t="shared" si="216"/>
        <v>0</v>
      </c>
      <c r="F259" s="67">
        <f t="shared" si="216"/>
        <v>0</v>
      </c>
      <c r="G259" s="67">
        <f t="shared" si="216"/>
        <v>0</v>
      </c>
      <c r="H259" s="67">
        <f t="shared" si="216"/>
        <v>0</v>
      </c>
      <c r="I259" s="67">
        <f t="shared" si="216"/>
        <v>0</v>
      </c>
      <c r="J259" s="67">
        <f t="shared" si="216"/>
        <v>0</v>
      </c>
      <c r="K259" s="67">
        <f t="shared" si="216"/>
        <v>0</v>
      </c>
      <c r="L259" s="67">
        <f t="shared" si="216"/>
        <v>0</v>
      </c>
      <c r="M259" s="67">
        <f t="shared" si="216"/>
        <v>0</v>
      </c>
      <c r="N259" s="67">
        <f t="shared" si="216"/>
        <v>0</v>
      </c>
      <c r="O259" s="67">
        <f t="shared" si="216"/>
        <v>0</v>
      </c>
      <c r="P259" s="67">
        <f t="shared" si="216"/>
        <v>0</v>
      </c>
      <c r="Q259" s="67">
        <f t="shared" si="216"/>
        <v>0</v>
      </c>
      <c r="R259" s="67">
        <f t="shared" si="216"/>
        <v>0</v>
      </c>
      <c r="S259" s="67">
        <f t="shared" si="216"/>
        <v>0</v>
      </c>
      <c r="T259" s="67">
        <f t="shared" si="216"/>
        <v>0</v>
      </c>
      <c r="U259" s="67">
        <f t="shared" si="216"/>
        <v>0</v>
      </c>
      <c r="V259" s="67">
        <f t="shared" si="216"/>
        <v>0</v>
      </c>
      <c r="W259" s="67">
        <f t="shared" si="216"/>
        <v>0</v>
      </c>
      <c r="X259" s="67">
        <f t="shared" si="216"/>
        <v>0</v>
      </c>
      <c r="Y259" s="67">
        <f t="shared" si="216"/>
        <v>0</v>
      </c>
      <c r="Z259" s="67">
        <f t="shared" si="216"/>
        <v>0</v>
      </c>
      <c r="AA259" s="67">
        <f t="shared" si="216"/>
        <v>0</v>
      </c>
      <c r="AB259" s="67">
        <f t="shared" si="216"/>
        <v>0</v>
      </c>
      <c r="AC259" s="67">
        <f t="shared" si="216"/>
        <v>0</v>
      </c>
      <c r="AD259" s="67">
        <f t="shared" si="216"/>
        <v>0</v>
      </c>
      <c r="AE259" s="67">
        <f t="shared" si="216"/>
        <v>0</v>
      </c>
      <c r="AF259" s="67">
        <f t="shared" si="216"/>
        <v>0</v>
      </c>
      <c r="AG259" s="67">
        <f t="shared" si="216"/>
        <v>0</v>
      </c>
      <c r="AH259" s="365">
        <f t="shared" si="215"/>
        <v>0</v>
      </c>
      <c r="AI259" s="28"/>
      <c r="AJ259" s="290"/>
      <c r="AK259" s="24"/>
      <c r="AL259" s="226" t="s">
        <v>349</v>
      </c>
      <c r="AM259" s="66" t="s">
        <v>300</v>
      </c>
      <c r="AN259" s="140">
        <f>INDEX($C$482:$AH$482,1,$AM$176)</f>
        <v>653</v>
      </c>
      <c r="AO259" s="140" cm="1">
        <f t="array" ref="AO259">INDEX($C$481:$AH$481,1,$AM$176)</f>
        <v>77</v>
      </c>
      <c r="AP259" s="140" t="s">
        <v>312</v>
      </c>
      <c r="AQ259" s="140">
        <f t="shared" si="213"/>
        <v>576</v>
      </c>
      <c r="AR259" s="140" t="s">
        <v>312</v>
      </c>
      <c r="AS259" s="221">
        <f ca="1">SUM($C$482:INDEX($C$482:$AH$482,1,$AM$176))</f>
        <v>653</v>
      </c>
      <c r="AT259" s="19"/>
      <c r="AU259" s="183"/>
      <c r="AV259" s="183"/>
      <c r="AW259" s="183"/>
      <c r="AX259" s="183"/>
      <c r="AY259" s="183"/>
      <c r="AZ259" s="183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</row>
    <row r="260" s="7" customFormat="1" ht="30" customHeight="1" spans="1:171">
      <c r="A260" s="119"/>
      <c r="B260" s="125" t="s">
        <v>15</v>
      </c>
      <c r="C260" s="60">
        <f t="shared" ref="C260:AG260" si="217">C257-C256</f>
        <v>0</v>
      </c>
      <c r="D260" s="60">
        <f t="shared" si="217"/>
        <v>0</v>
      </c>
      <c r="E260" s="60">
        <f t="shared" si="217"/>
        <v>0</v>
      </c>
      <c r="F260" s="60">
        <f t="shared" si="217"/>
        <v>0</v>
      </c>
      <c r="G260" s="60">
        <f t="shared" si="217"/>
        <v>0</v>
      </c>
      <c r="H260" s="60">
        <f t="shared" si="217"/>
        <v>0</v>
      </c>
      <c r="I260" s="60">
        <f t="shared" si="217"/>
        <v>0</v>
      </c>
      <c r="J260" s="60">
        <f t="shared" si="217"/>
        <v>0</v>
      </c>
      <c r="K260" s="60">
        <f t="shared" si="217"/>
        <v>0</v>
      </c>
      <c r="L260" s="60">
        <f t="shared" si="217"/>
        <v>0</v>
      </c>
      <c r="M260" s="60">
        <f t="shared" si="217"/>
        <v>0</v>
      </c>
      <c r="N260" s="60">
        <f t="shared" si="217"/>
        <v>0</v>
      </c>
      <c r="O260" s="60">
        <f t="shared" si="217"/>
        <v>0</v>
      </c>
      <c r="P260" s="60">
        <f t="shared" si="217"/>
        <v>0</v>
      </c>
      <c r="Q260" s="60">
        <f t="shared" si="217"/>
        <v>0</v>
      </c>
      <c r="R260" s="60">
        <f t="shared" si="217"/>
        <v>0</v>
      </c>
      <c r="S260" s="60">
        <f t="shared" si="217"/>
        <v>0</v>
      </c>
      <c r="T260" s="60">
        <f t="shared" si="217"/>
        <v>0</v>
      </c>
      <c r="U260" s="60">
        <f t="shared" si="217"/>
        <v>0</v>
      </c>
      <c r="V260" s="60">
        <f t="shared" si="217"/>
        <v>0</v>
      </c>
      <c r="W260" s="60">
        <f t="shared" si="217"/>
        <v>0</v>
      </c>
      <c r="X260" s="60">
        <f t="shared" si="217"/>
        <v>0</v>
      </c>
      <c r="Y260" s="60">
        <f t="shared" si="217"/>
        <v>0</v>
      </c>
      <c r="Z260" s="60">
        <f t="shared" si="217"/>
        <v>0</v>
      </c>
      <c r="AA260" s="60">
        <f t="shared" si="217"/>
        <v>0</v>
      </c>
      <c r="AB260" s="60">
        <f t="shared" si="217"/>
        <v>0</v>
      </c>
      <c r="AC260" s="60">
        <f t="shared" si="217"/>
        <v>0</v>
      </c>
      <c r="AD260" s="60">
        <f t="shared" si="217"/>
        <v>0</v>
      </c>
      <c r="AE260" s="60">
        <f t="shared" si="217"/>
        <v>0</v>
      </c>
      <c r="AF260" s="60">
        <f t="shared" si="217"/>
        <v>0</v>
      </c>
      <c r="AG260" s="60">
        <f t="shared" si="217"/>
        <v>0</v>
      </c>
      <c r="AH260" s="170">
        <f t="shared" si="215"/>
        <v>0</v>
      </c>
      <c r="AI260" s="28"/>
      <c r="AJ260" s="290"/>
      <c r="AK260" s="40"/>
      <c r="AL260" s="219" t="s">
        <v>350</v>
      </c>
      <c r="AM260" s="66" t="s">
        <v>292</v>
      </c>
      <c r="AN260" s="140">
        <f>INDEX($C$235:$AH$235,1,$AM$176)</f>
        <v>8.04</v>
      </c>
      <c r="AO260" s="140" cm="1">
        <f t="array" ref="AO260">INDEX($C$234:$AH$234,1,$AM$176)</f>
        <v>7.819488</v>
      </c>
      <c r="AP260" s="140" t="s">
        <v>312</v>
      </c>
      <c r="AQ260" s="140">
        <f t="shared" si="213"/>
        <v>0.220511999999999</v>
      </c>
      <c r="AR260" s="140" t="s">
        <v>312</v>
      </c>
      <c r="AS260" s="183"/>
      <c r="AT260" s="19"/>
      <c r="AU260"/>
      <c r="AV260" s="183"/>
      <c r="AW260" s="183"/>
      <c r="AX260" s="183"/>
      <c r="AY260" s="183"/>
      <c r="AZ260" s="183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</row>
    <row r="261" s="7" customFormat="1" ht="30" customHeight="1" spans="1:171">
      <c r="A261" s="119" t="s">
        <v>38</v>
      </c>
      <c r="B261" s="49">
        <v>2025</v>
      </c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28"/>
      <c r="AJ261" s="290"/>
      <c r="AK261" s="24"/>
      <c r="AL261"/>
      <c r="AM261"/>
      <c r="AN261"/>
      <c r="AO261"/>
      <c r="AP261"/>
      <c r="AQ261"/>
      <c r="AR261"/>
      <c r="AS261" s="183"/>
      <c r="AT261" s="183"/>
      <c r="AU261" s="183"/>
      <c r="AV261" s="183"/>
      <c r="AW261" s="183"/>
      <c r="AX261" s="183"/>
      <c r="AY261" s="183"/>
      <c r="AZ261" s="183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</row>
    <row r="262" s="8" customFormat="1" ht="30" customHeight="1" spans="1:171">
      <c r="A262" s="120"/>
      <c r="B262" s="114">
        <v>2026</v>
      </c>
      <c r="C262" s="380">
        <f>'2026底表'!C262</f>
        <v>0</v>
      </c>
      <c r="D262" s="380">
        <f>'2026底表'!D262</f>
        <v>0</v>
      </c>
      <c r="E262" s="380">
        <f>'2026底表'!E262</f>
        <v>0</v>
      </c>
      <c r="F262" s="380">
        <f>'2026底表'!F262</f>
        <v>0</v>
      </c>
      <c r="G262" s="380">
        <f>'2026底表'!G262</f>
        <v>0</v>
      </c>
      <c r="H262" s="380">
        <f>'2026底表'!H262</f>
        <v>0</v>
      </c>
      <c r="I262" s="380">
        <f>'2026底表'!I262</f>
        <v>0</v>
      </c>
      <c r="J262" s="380">
        <f>'2026底表'!J262</f>
        <v>0</v>
      </c>
      <c r="K262" s="380">
        <f>'2026底表'!K262</f>
        <v>0</v>
      </c>
      <c r="L262" s="380">
        <f>'2026底表'!L262</f>
        <v>0</v>
      </c>
      <c r="M262" s="380">
        <f>'2026底表'!M262</f>
        <v>0</v>
      </c>
      <c r="N262" s="380">
        <f>'2026底表'!N262</f>
        <v>0</v>
      </c>
      <c r="O262" s="380">
        <f>'2026底表'!O262</f>
        <v>0</v>
      </c>
      <c r="P262" s="380">
        <f>'2026底表'!P262</f>
        <v>0</v>
      </c>
      <c r="Q262" s="380">
        <f>'2026底表'!Q262</f>
        <v>0</v>
      </c>
      <c r="R262" s="380">
        <f>'2026底表'!R262</f>
        <v>0</v>
      </c>
      <c r="S262" s="380">
        <f>'2026底表'!S262</f>
        <v>0</v>
      </c>
      <c r="T262" s="380">
        <f>'2026底表'!T262</f>
        <v>0</v>
      </c>
      <c r="U262" s="380">
        <f>'2026底表'!U262</f>
        <v>0</v>
      </c>
      <c r="V262" s="380">
        <f>'2026底表'!V262</f>
        <v>0</v>
      </c>
      <c r="W262" s="380">
        <f>'2026底表'!W262</f>
        <v>0</v>
      </c>
      <c r="X262" s="380">
        <f>'2026底表'!X262</f>
        <v>0</v>
      </c>
      <c r="Y262" s="380">
        <f>'2026底表'!Y262</f>
        <v>0</v>
      </c>
      <c r="Z262" s="380">
        <f>'2026底表'!Z262</f>
        <v>0</v>
      </c>
      <c r="AA262" s="380">
        <f>'2026底表'!AA262</f>
        <v>0</v>
      </c>
      <c r="AB262" s="380">
        <f>'2026底表'!AB262</f>
        <v>0</v>
      </c>
      <c r="AC262" s="380">
        <f>'2026底表'!AC262</f>
        <v>0</v>
      </c>
      <c r="AD262" s="380">
        <f>'2026底表'!AD262</f>
        <v>0</v>
      </c>
      <c r="AE262" s="380">
        <f>'2026底表'!AE262</f>
        <v>0</v>
      </c>
      <c r="AF262" s="380">
        <f>'2026底表'!AF262</f>
        <v>0</v>
      </c>
      <c r="AG262" s="380">
        <f>'2026底表'!AG262</f>
        <v>0</v>
      </c>
      <c r="AH262" s="380">
        <f t="shared" ref="AH262:AH267" si="218">SUM(C262:AG262)</f>
        <v>0</v>
      </c>
      <c r="AI262" s="28"/>
      <c r="AJ262" s="290"/>
      <c r="AK262" s="40"/>
      <c r="AL262"/>
      <c r="AM262"/>
      <c r="AN262"/>
      <c r="AO262"/>
      <c r="AP262"/>
      <c r="AQ262"/>
      <c r="AR262"/>
      <c r="AS262" s="183"/>
      <c r="AT262" s="183"/>
      <c r="AU262" s="183"/>
      <c r="AV262" s="183"/>
      <c r="AW262" s="183"/>
      <c r="AX262" s="183"/>
      <c r="AY262" s="183"/>
      <c r="AZ262" s="183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</row>
    <row r="263" s="7" customFormat="1" ht="30" customHeight="1" spans="1:171">
      <c r="A263" s="119"/>
      <c r="B263" s="117" t="s">
        <v>275</v>
      </c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156"/>
      <c r="AI263" s="28"/>
      <c r="AJ263" s="290"/>
      <c r="AK263" s="24"/>
      <c r="AL263" s="227"/>
      <c r="AM263" s="227"/>
      <c r="AN263" s="227"/>
      <c r="AO263" s="183"/>
      <c r="AP263" s="183"/>
      <c r="AQ263" s="183"/>
      <c r="AR263" s="183"/>
      <c r="AS263" s="183"/>
      <c r="AT263" s="183"/>
      <c r="AU263" s="183"/>
      <c r="AV263" s="183"/>
      <c r="AW263" s="183"/>
      <c r="AX263" s="183"/>
      <c r="AY263" s="183"/>
      <c r="AZ263" s="183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</row>
    <row r="264" s="7" customFormat="1" ht="30" customHeight="1" spans="1:171">
      <c r="A264" s="119"/>
      <c r="B264" s="125" t="s">
        <v>15</v>
      </c>
      <c r="C264" s="60">
        <f t="shared" ref="C264:AG264" si="219">C262-C261</f>
        <v>0</v>
      </c>
      <c r="D264" s="60">
        <f t="shared" si="219"/>
        <v>0</v>
      </c>
      <c r="E264" s="60">
        <f t="shared" si="219"/>
        <v>0</v>
      </c>
      <c r="F264" s="60">
        <f t="shared" si="219"/>
        <v>0</v>
      </c>
      <c r="G264" s="60">
        <f t="shared" si="219"/>
        <v>0</v>
      </c>
      <c r="H264" s="60">
        <f t="shared" si="219"/>
        <v>0</v>
      </c>
      <c r="I264" s="60">
        <f t="shared" si="219"/>
        <v>0</v>
      </c>
      <c r="J264" s="60">
        <f t="shared" si="219"/>
        <v>0</v>
      </c>
      <c r="K264" s="60">
        <f t="shared" si="219"/>
        <v>0</v>
      </c>
      <c r="L264" s="60">
        <f t="shared" si="219"/>
        <v>0</v>
      </c>
      <c r="M264" s="60">
        <f t="shared" si="219"/>
        <v>0</v>
      </c>
      <c r="N264" s="60">
        <f t="shared" si="219"/>
        <v>0</v>
      </c>
      <c r="O264" s="60">
        <f t="shared" si="219"/>
        <v>0</v>
      </c>
      <c r="P264" s="60">
        <f t="shared" si="219"/>
        <v>0</v>
      </c>
      <c r="Q264" s="60">
        <f t="shared" si="219"/>
        <v>0</v>
      </c>
      <c r="R264" s="60">
        <f t="shared" si="219"/>
        <v>0</v>
      </c>
      <c r="S264" s="60">
        <f t="shared" si="219"/>
        <v>0</v>
      </c>
      <c r="T264" s="60">
        <f t="shared" si="219"/>
        <v>0</v>
      </c>
      <c r="U264" s="60">
        <f t="shared" si="219"/>
        <v>0</v>
      </c>
      <c r="V264" s="60">
        <f t="shared" si="219"/>
        <v>0</v>
      </c>
      <c r="W264" s="60">
        <f t="shared" si="219"/>
        <v>0</v>
      </c>
      <c r="X264" s="60">
        <f t="shared" si="219"/>
        <v>0</v>
      </c>
      <c r="Y264" s="60">
        <f t="shared" si="219"/>
        <v>0</v>
      </c>
      <c r="Z264" s="60">
        <f t="shared" si="219"/>
        <v>0</v>
      </c>
      <c r="AA264" s="60">
        <f t="shared" si="219"/>
        <v>0</v>
      </c>
      <c r="AB264" s="60">
        <f t="shared" si="219"/>
        <v>0</v>
      </c>
      <c r="AC264" s="60">
        <f t="shared" si="219"/>
        <v>0</v>
      </c>
      <c r="AD264" s="60">
        <f t="shared" si="219"/>
        <v>0</v>
      </c>
      <c r="AE264" s="60">
        <f t="shared" si="219"/>
        <v>0</v>
      </c>
      <c r="AF264" s="60">
        <f t="shared" si="219"/>
        <v>0</v>
      </c>
      <c r="AG264" s="60">
        <f t="shared" si="219"/>
        <v>0</v>
      </c>
      <c r="AH264" s="170">
        <f t="shared" si="218"/>
        <v>0</v>
      </c>
      <c r="AI264" s="28"/>
      <c r="AJ264" s="290"/>
      <c r="AK264" s="24"/>
      <c r="AL264" s="212"/>
      <c r="AM264" s="213"/>
      <c r="AN264" s="214">
        <f t="array" ref="AN264">INDEX($C$1:$AH$1,1,$AM$176)</f>
        <v>46322</v>
      </c>
      <c r="AO264" s="215" t="s">
        <v>351</v>
      </c>
      <c r="AP264" s="216"/>
      <c r="AQ264" s="392"/>
      <c r="AR264" s="183"/>
      <c r="AS264" s="183"/>
      <c r="AT264" s="183"/>
      <c r="AU264" s="183"/>
      <c r="AV264" s="183"/>
      <c r="AW264" s="183"/>
      <c r="AX264" s="183"/>
      <c r="AY264" s="183"/>
      <c r="AZ264" s="183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</row>
    <row r="265" s="7" customFormat="1" ht="30" customHeight="1" spans="1:171">
      <c r="A265" s="119" t="s">
        <v>127</v>
      </c>
      <c r="B265" s="49">
        <v>2025</v>
      </c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28"/>
      <c r="AJ265" s="290"/>
      <c r="AK265" s="24"/>
      <c r="AL265" s="228" t="s">
        <v>352</v>
      </c>
      <c r="AM265" s="228" t="s">
        <v>353</v>
      </c>
      <c r="AN265" s="229" t="s">
        <v>354</v>
      </c>
      <c r="AO265" s="229" t="s">
        <v>343</v>
      </c>
      <c r="AP265" s="228" t="s">
        <v>355</v>
      </c>
      <c r="AQ265" s="183"/>
      <c r="AR265" s="183"/>
      <c r="AS265" s="183"/>
      <c r="AT265" s="183"/>
      <c r="AU265" s="183"/>
      <c r="AV265" s="183"/>
      <c r="AW265" s="183"/>
      <c r="AX265" s="183"/>
      <c r="AY265" s="183"/>
      <c r="AZ265" s="183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</row>
    <row r="266" s="8" customFormat="1" ht="30" customHeight="1" spans="1:171">
      <c r="A266" s="120"/>
      <c r="B266" s="114">
        <v>2026</v>
      </c>
      <c r="C266" s="380">
        <f>'2026底表'!C266</f>
        <v>0</v>
      </c>
      <c r="D266" s="380">
        <f>'2026底表'!D266</f>
        <v>0</v>
      </c>
      <c r="E266" s="380">
        <f>'2026底表'!E266</f>
        <v>0</v>
      </c>
      <c r="F266" s="380">
        <f>'2026底表'!F266</f>
        <v>0</v>
      </c>
      <c r="G266" s="380">
        <f>'2026底表'!G266</f>
        <v>0</v>
      </c>
      <c r="H266" s="380">
        <f>'2026底表'!H266</f>
        <v>0</v>
      </c>
      <c r="I266" s="380">
        <f>'2026底表'!I266</f>
        <v>0</v>
      </c>
      <c r="J266" s="380">
        <f>'2026底表'!J266</f>
        <v>0</v>
      </c>
      <c r="K266" s="380">
        <f>'2026底表'!K266</f>
        <v>0</v>
      </c>
      <c r="L266" s="380">
        <f>'2026底表'!L266</f>
        <v>0</v>
      </c>
      <c r="M266" s="380">
        <f>'2026底表'!M266</f>
        <v>0</v>
      </c>
      <c r="N266" s="380">
        <f>'2026底表'!N266</f>
        <v>0</v>
      </c>
      <c r="O266" s="380">
        <f>'2026底表'!O266</f>
        <v>0</v>
      </c>
      <c r="P266" s="380">
        <f>'2026底表'!P266</f>
        <v>0</v>
      </c>
      <c r="Q266" s="380">
        <f>'2026底表'!Q266</f>
        <v>0</v>
      </c>
      <c r="R266" s="380">
        <f>'2026底表'!R266</f>
        <v>0</v>
      </c>
      <c r="S266" s="380">
        <f>'2026底表'!S266</f>
        <v>0</v>
      </c>
      <c r="T266" s="380">
        <f>'2026底表'!T266</f>
        <v>0</v>
      </c>
      <c r="U266" s="380">
        <f>'2026底表'!U266</f>
        <v>0</v>
      </c>
      <c r="V266" s="380">
        <f>'2026底表'!V266</f>
        <v>0</v>
      </c>
      <c r="W266" s="380">
        <f>'2026底表'!W266</f>
        <v>0</v>
      </c>
      <c r="X266" s="380">
        <f>'2026底表'!X266</f>
        <v>0</v>
      </c>
      <c r="Y266" s="380">
        <f>'2026底表'!Y266</f>
        <v>0</v>
      </c>
      <c r="Z266" s="380">
        <f>'2026底表'!Z266</f>
        <v>0</v>
      </c>
      <c r="AA266" s="380">
        <f>'2026底表'!AA266</f>
        <v>0</v>
      </c>
      <c r="AB266" s="380">
        <f>'2026底表'!AB266</f>
        <v>0</v>
      </c>
      <c r="AC266" s="380">
        <f>'2026底表'!AC266</f>
        <v>0</v>
      </c>
      <c r="AD266" s="380">
        <f>'2026底表'!AD266</f>
        <v>0</v>
      </c>
      <c r="AE266" s="380">
        <f>'2026底表'!AE266</f>
        <v>0</v>
      </c>
      <c r="AF266" s="380">
        <f>'2026底表'!AF266</f>
        <v>0</v>
      </c>
      <c r="AG266" s="380">
        <f>'2026底表'!AG266</f>
        <v>0</v>
      </c>
      <c r="AH266" s="380">
        <f t="shared" si="218"/>
        <v>0</v>
      </c>
      <c r="AI266" s="28">
        <v>0</v>
      </c>
      <c r="AJ266" s="290">
        <f>AC266-AI266</f>
        <v>0</v>
      </c>
      <c r="AK266" s="40"/>
      <c r="AL266" s="230" t="s">
        <v>291</v>
      </c>
      <c r="AM266" s="230" t="s">
        <v>356</v>
      </c>
      <c r="AN266" s="393">
        <f>AN181</f>
        <v>0</v>
      </c>
      <c r="AO266" s="393">
        <f>AP181</f>
        <v>0</v>
      </c>
      <c r="AP266" s="230"/>
      <c r="AQ266" s="183"/>
      <c r="AR266" s="183"/>
      <c r="AS266" s="183"/>
      <c r="AT266" s="183"/>
      <c r="AU266" s="183"/>
      <c r="AV266" s="183"/>
      <c r="AW266" s="183"/>
      <c r="AX266" s="183"/>
      <c r="AY266" s="183"/>
      <c r="AZ266" s="183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</row>
    <row r="267" s="7" customFormat="1" ht="30" customHeight="1" spans="1:171">
      <c r="A267" s="119"/>
      <c r="B267" s="232" t="s">
        <v>15</v>
      </c>
      <c r="C267" s="71">
        <f t="shared" ref="C267:AG267" si="220">C266-C265</f>
        <v>0</v>
      </c>
      <c r="D267" s="71">
        <f t="shared" si="220"/>
        <v>0</v>
      </c>
      <c r="E267" s="71">
        <f t="shared" si="220"/>
        <v>0</v>
      </c>
      <c r="F267" s="71">
        <f t="shared" si="220"/>
        <v>0</v>
      </c>
      <c r="G267" s="71">
        <f t="shared" si="220"/>
        <v>0</v>
      </c>
      <c r="H267" s="71">
        <f t="shared" si="220"/>
        <v>0</v>
      </c>
      <c r="I267" s="71">
        <f t="shared" si="220"/>
        <v>0</v>
      </c>
      <c r="J267" s="71">
        <f t="shared" si="220"/>
        <v>0</v>
      </c>
      <c r="K267" s="71">
        <f t="shared" si="220"/>
        <v>0</v>
      </c>
      <c r="L267" s="71">
        <f t="shared" si="220"/>
        <v>0</v>
      </c>
      <c r="M267" s="71">
        <f t="shared" si="220"/>
        <v>0</v>
      </c>
      <c r="N267" s="71">
        <f t="shared" si="220"/>
        <v>0</v>
      </c>
      <c r="O267" s="71">
        <f t="shared" si="220"/>
        <v>0</v>
      </c>
      <c r="P267" s="71">
        <f t="shared" si="220"/>
        <v>0</v>
      </c>
      <c r="Q267" s="71">
        <f t="shared" si="220"/>
        <v>0</v>
      </c>
      <c r="R267" s="71">
        <f t="shared" si="220"/>
        <v>0</v>
      </c>
      <c r="S267" s="71">
        <f t="shared" si="220"/>
        <v>0</v>
      </c>
      <c r="T267" s="71">
        <f t="shared" si="220"/>
        <v>0</v>
      </c>
      <c r="U267" s="71">
        <f t="shared" si="220"/>
        <v>0</v>
      </c>
      <c r="V267" s="71">
        <f t="shared" si="220"/>
        <v>0</v>
      </c>
      <c r="W267" s="71">
        <f t="shared" si="220"/>
        <v>0</v>
      </c>
      <c r="X267" s="71">
        <f t="shared" si="220"/>
        <v>0</v>
      </c>
      <c r="Y267" s="71">
        <f t="shared" si="220"/>
        <v>0</v>
      </c>
      <c r="Z267" s="71">
        <f t="shared" si="220"/>
        <v>0</v>
      </c>
      <c r="AA267" s="71">
        <f t="shared" si="220"/>
        <v>0</v>
      </c>
      <c r="AB267" s="71">
        <f t="shared" si="220"/>
        <v>0</v>
      </c>
      <c r="AC267" s="71">
        <f t="shared" si="220"/>
        <v>0</v>
      </c>
      <c r="AD267" s="71">
        <f t="shared" si="220"/>
        <v>0</v>
      </c>
      <c r="AE267" s="71">
        <f t="shared" si="220"/>
        <v>0</v>
      </c>
      <c r="AF267" s="71">
        <f t="shared" si="220"/>
        <v>0</v>
      </c>
      <c r="AG267" s="71">
        <f t="shared" si="220"/>
        <v>0</v>
      </c>
      <c r="AH267" s="156">
        <f t="shared" si="218"/>
        <v>0</v>
      </c>
      <c r="AI267" s="28"/>
      <c r="AJ267" s="290"/>
      <c r="AK267" s="24"/>
      <c r="AL267" s="230" t="s">
        <v>302</v>
      </c>
      <c r="AM267" s="230" t="s">
        <v>81</v>
      </c>
      <c r="AN267" s="394">
        <f>AN188</f>
        <v>0</v>
      </c>
      <c r="AO267" s="394">
        <f>AP188</f>
        <v>0</v>
      </c>
      <c r="AP267" s="230"/>
      <c r="AQ267" s="183"/>
      <c r="AR267" s="183"/>
      <c r="AS267" s="183"/>
      <c r="AT267" s="183"/>
      <c r="AU267" s="183"/>
      <c r="AV267" s="183"/>
      <c r="AW267" s="183"/>
      <c r="AX267" s="183"/>
      <c r="AY267" s="183"/>
      <c r="AZ267" s="183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</row>
    <row r="268" s="7" customFormat="1" ht="30" customHeight="1" spans="1:171">
      <c r="A268" s="119" t="s">
        <v>128</v>
      </c>
      <c r="B268" s="49">
        <v>2025</v>
      </c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28"/>
      <c r="AJ268" s="290"/>
      <c r="AK268" s="24"/>
      <c r="AL268" s="230" t="s">
        <v>299</v>
      </c>
      <c r="AM268" s="230" t="s">
        <v>300</v>
      </c>
      <c r="AN268" s="395">
        <f>AN186</f>
        <v>0</v>
      </c>
      <c r="AO268" s="395">
        <f>AP186</f>
        <v>0</v>
      </c>
      <c r="AP268" s="230"/>
      <c r="AQ268" s="184"/>
      <c r="AR268" s="184"/>
      <c r="AS268" s="183"/>
      <c r="AT268" s="183"/>
      <c r="AU268" s="183"/>
      <c r="AV268" s="183"/>
      <c r="AW268" s="183"/>
      <c r="AX268" s="183"/>
      <c r="AY268" s="183"/>
      <c r="AZ268" s="183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</row>
    <row r="269" s="8" customFormat="1" ht="30" customHeight="1" spans="1:171">
      <c r="A269" s="120"/>
      <c r="B269" s="114">
        <v>2026</v>
      </c>
      <c r="C269" s="380">
        <f>'2026底表'!C269</f>
        <v>0</v>
      </c>
      <c r="D269" s="380">
        <f>'2026底表'!D269</f>
        <v>0</v>
      </c>
      <c r="E269" s="380">
        <f>'2026底表'!E269</f>
        <v>0</v>
      </c>
      <c r="F269" s="380">
        <f>'2026底表'!F269</f>
        <v>0</v>
      </c>
      <c r="G269" s="380">
        <f>'2026底表'!G269</f>
        <v>0</v>
      </c>
      <c r="H269" s="380">
        <f>'2026底表'!H269</f>
        <v>0</v>
      </c>
      <c r="I269" s="380">
        <f>'2026底表'!I269</f>
        <v>0</v>
      </c>
      <c r="J269" s="380">
        <f>'2026底表'!J269</f>
        <v>0</v>
      </c>
      <c r="K269" s="380">
        <f>'2026底表'!K269</f>
        <v>0</v>
      </c>
      <c r="L269" s="380">
        <f>'2026底表'!L269</f>
        <v>0</v>
      </c>
      <c r="M269" s="380">
        <f>'2026底表'!M269</f>
        <v>0</v>
      </c>
      <c r="N269" s="380">
        <f>'2026底表'!N269</f>
        <v>0</v>
      </c>
      <c r="O269" s="380">
        <f>'2026底表'!O269</f>
        <v>0</v>
      </c>
      <c r="P269" s="380">
        <f>'2026底表'!P269</f>
        <v>0</v>
      </c>
      <c r="Q269" s="380">
        <f>'2026底表'!Q269</f>
        <v>0</v>
      </c>
      <c r="R269" s="380">
        <f>'2026底表'!R269</f>
        <v>0</v>
      </c>
      <c r="S269" s="380">
        <f>'2026底表'!S269</f>
        <v>0</v>
      </c>
      <c r="T269" s="380">
        <f>'2026底表'!T269</f>
        <v>0</v>
      </c>
      <c r="U269" s="380">
        <f>'2026底表'!U269</f>
        <v>0</v>
      </c>
      <c r="V269" s="380">
        <f>'2026底表'!V269</f>
        <v>0</v>
      </c>
      <c r="W269" s="380">
        <f>'2026底表'!W269</f>
        <v>0</v>
      </c>
      <c r="X269" s="380">
        <f>'2026底表'!X269</f>
        <v>0</v>
      </c>
      <c r="Y269" s="380">
        <f>'2026底表'!Y269</f>
        <v>0</v>
      </c>
      <c r="Z269" s="380">
        <f>'2026底表'!Z269</f>
        <v>0</v>
      </c>
      <c r="AA269" s="380">
        <f>'2026底表'!AA269</f>
        <v>0</v>
      </c>
      <c r="AB269" s="380">
        <f>'2026底表'!AB269</f>
        <v>0</v>
      </c>
      <c r="AC269" s="380">
        <f>'2026底表'!AC269</f>
        <v>0</v>
      </c>
      <c r="AD269" s="380">
        <f>'2026底表'!AD269</f>
        <v>0</v>
      </c>
      <c r="AE269" s="380">
        <f>'2026底表'!AE269</f>
        <v>0</v>
      </c>
      <c r="AF269" s="380">
        <f>'2026底表'!AF269</f>
        <v>0</v>
      </c>
      <c r="AG269" s="380">
        <f>'2026底表'!AG269</f>
        <v>0</v>
      </c>
      <c r="AH269" s="380">
        <f t="shared" ref="AH269:AH275" si="221">SUM(C269:AG269)</f>
        <v>0</v>
      </c>
      <c r="AI269" s="28"/>
      <c r="AJ269" s="290"/>
      <c r="AK269" s="40"/>
      <c r="AL269" s="230" t="s">
        <v>294</v>
      </c>
      <c r="AM269" s="230" t="s">
        <v>356</v>
      </c>
      <c r="AN269" s="387">
        <f>AN183</f>
        <v>0</v>
      </c>
      <c r="AO269" s="387" cm="1">
        <f t="array" ref="AO269">INDEX($C$178:$AH$178,1,$AM$176)</f>
        <v>0</v>
      </c>
      <c r="AP269" s="230"/>
      <c r="AQ269" s="184"/>
      <c r="AR269" s="184"/>
      <c r="AS269" s="183"/>
      <c r="AT269" s="183"/>
      <c r="AU269" s="183"/>
      <c r="AV269" s="183"/>
      <c r="AW269" s="183"/>
      <c r="AX269" s="183"/>
      <c r="AY269" s="183"/>
      <c r="AZ269" s="183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</row>
    <row r="270" s="7" customFormat="1" ht="30" customHeight="1" spans="1:171">
      <c r="A270" s="119"/>
      <c r="B270" s="125" t="s">
        <v>15</v>
      </c>
      <c r="C270" s="71">
        <f t="shared" ref="C270:AG270" si="222">C269-C268</f>
        <v>0</v>
      </c>
      <c r="D270" s="71">
        <f t="shared" si="222"/>
        <v>0</v>
      </c>
      <c r="E270" s="71">
        <f t="shared" si="222"/>
        <v>0</v>
      </c>
      <c r="F270" s="71">
        <f t="shared" si="222"/>
        <v>0</v>
      </c>
      <c r="G270" s="71">
        <f t="shared" si="222"/>
        <v>0</v>
      </c>
      <c r="H270" s="71">
        <f t="shared" si="222"/>
        <v>0</v>
      </c>
      <c r="I270" s="71">
        <f t="shared" si="222"/>
        <v>0</v>
      </c>
      <c r="J270" s="71">
        <f t="shared" si="222"/>
        <v>0</v>
      </c>
      <c r="K270" s="71">
        <f t="shared" si="222"/>
        <v>0</v>
      </c>
      <c r="L270" s="71">
        <f t="shared" si="222"/>
        <v>0</v>
      </c>
      <c r="M270" s="71">
        <f t="shared" si="222"/>
        <v>0</v>
      </c>
      <c r="N270" s="71">
        <f t="shared" si="222"/>
        <v>0</v>
      </c>
      <c r="O270" s="71">
        <f t="shared" si="222"/>
        <v>0</v>
      </c>
      <c r="P270" s="71">
        <f t="shared" si="222"/>
        <v>0</v>
      </c>
      <c r="Q270" s="71">
        <f t="shared" si="222"/>
        <v>0</v>
      </c>
      <c r="R270" s="71">
        <f t="shared" si="222"/>
        <v>0</v>
      </c>
      <c r="S270" s="71">
        <f t="shared" si="222"/>
        <v>0</v>
      </c>
      <c r="T270" s="71">
        <f t="shared" si="222"/>
        <v>0</v>
      </c>
      <c r="U270" s="71">
        <f t="shared" si="222"/>
        <v>0</v>
      </c>
      <c r="V270" s="71">
        <f t="shared" si="222"/>
        <v>0</v>
      </c>
      <c r="W270" s="71">
        <f t="shared" si="222"/>
        <v>0</v>
      </c>
      <c r="X270" s="71">
        <f t="shared" si="222"/>
        <v>0</v>
      </c>
      <c r="Y270" s="71">
        <f t="shared" si="222"/>
        <v>0</v>
      </c>
      <c r="Z270" s="71">
        <f t="shared" si="222"/>
        <v>0</v>
      </c>
      <c r="AA270" s="71">
        <f t="shared" si="222"/>
        <v>0</v>
      </c>
      <c r="AB270" s="71">
        <f t="shared" si="222"/>
        <v>0</v>
      </c>
      <c r="AC270" s="71">
        <f t="shared" si="222"/>
        <v>0</v>
      </c>
      <c r="AD270" s="71">
        <f t="shared" si="222"/>
        <v>0</v>
      </c>
      <c r="AE270" s="71">
        <f t="shared" si="222"/>
        <v>0</v>
      </c>
      <c r="AF270" s="71">
        <f t="shared" si="222"/>
        <v>0</v>
      </c>
      <c r="AG270" s="71">
        <f t="shared" si="222"/>
        <v>0</v>
      </c>
      <c r="AH270" s="156">
        <f t="shared" si="221"/>
        <v>0</v>
      </c>
      <c r="AI270" s="28"/>
      <c r="AJ270" s="290"/>
      <c r="AK270" s="24"/>
      <c r="AL270" s="230" t="s">
        <v>357</v>
      </c>
      <c r="AM270" s="230" t="s">
        <v>300</v>
      </c>
      <c r="AN270" s="395">
        <f>AN190</f>
        <v>0</v>
      </c>
      <c r="AO270" s="395">
        <f>AP190</f>
        <v>0</v>
      </c>
      <c r="AP270" s="230"/>
      <c r="AQ270" s="184"/>
      <c r="AR270" s="184"/>
      <c r="AS270" s="183"/>
      <c r="AT270" s="183"/>
      <c r="AU270" s="183"/>
      <c r="AV270" s="183"/>
      <c r="AW270" s="183"/>
      <c r="AX270" s="183"/>
      <c r="AY270" s="183"/>
      <c r="AZ270" s="183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</row>
    <row r="271" s="7" customFormat="1" ht="30" customHeight="1" spans="1:171">
      <c r="A271" s="119" t="s">
        <v>46</v>
      </c>
      <c r="B271" s="190">
        <v>2025</v>
      </c>
      <c r="C271" s="71">
        <f t="shared" ref="C271:AG271" si="223">(C241*150.44+C246*831.86+C265*4.47+C268*0.3411)/10000</f>
        <v>0</v>
      </c>
      <c r="D271" s="71">
        <f t="shared" si="223"/>
        <v>0</v>
      </c>
      <c r="E271" s="71">
        <f t="shared" si="223"/>
        <v>0</v>
      </c>
      <c r="F271" s="71">
        <f t="shared" si="223"/>
        <v>0</v>
      </c>
      <c r="G271" s="71">
        <f t="shared" si="223"/>
        <v>0</v>
      </c>
      <c r="H271" s="71">
        <f t="shared" si="223"/>
        <v>0</v>
      </c>
      <c r="I271" s="71">
        <f t="shared" si="223"/>
        <v>0</v>
      </c>
      <c r="J271" s="71">
        <f t="shared" si="223"/>
        <v>0</v>
      </c>
      <c r="K271" s="71">
        <f t="shared" si="223"/>
        <v>0</v>
      </c>
      <c r="L271" s="71">
        <f t="shared" si="223"/>
        <v>0</v>
      </c>
      <c r="M271" s="71">
        <f t="shared" si="223"/>
        <v>0</v>
      </c>
      <c r="N271" s="71">
        <f t="shared" si="223"/>
        <v>0</v>
      </c>
      <c r="O271" s="71">
        <f t="shared" si="223"/>
        <v>0</v>
      </c>
      <c r="P271" s="71">
        <f t="shared" si="223"/>
        <v>0</v>
      </c>
      <c r="Q271" s="71">
        <f t="shared" si="223"/>
        <v>0</v>
      </c>
      <c r="R271" s="71">
        <f t="shared" si="223"/>
        <v>0</v>
      </c>
      <c r="S271" s="71">
        <f t="shared" si="223"/>
        <v>0</v>
      </c>
      <c r="T271" s="71">
        <f t="shared" si="223"/>
        <v>0</v>
      </c>
      <c r="U271" s="71">
        <f t="shared" si="223"/>
        <v>0</v>
      </c>
      <c r="V271" s="71">
        <f t="shared" si="223"/>
        <v>0</v>
      </c>
      <c r="W271" s="71">
        <f t="shared" si="223"/>
        <v>0</v>
      </c>
      <c r="X271" s="71">
        <f t="shared" si="223"/>
        <v>0</v>
      </c>
      <c r="Y271" s="71">
        <f t="shared" si="223"/>
        <v>0</v>
      </c>
      <c r="Z271" s="71">
        <f t="shared" si="223"/>
        <v>0</v>
      </c>
      <c r="AA271" s="71">
        <f t="shared" si="223"/>
        <v>0</v>
      </c>
      <c r="AB271" s="71">
        <f t="shared" si="223"/>
        <v>0</v>
      </c>
      <c r="AC271" s="71">
        <f t="shared" si="223"/>
        <v>0</v>
      </c>
      <c r="AD271" s="71">
        <f t="shared" si="223"/>
        <v>0</v>
      </c>
      <c r="AE271" s="71">
        <f t="shared" si="223"/>
        <v>0</v>
      </c>
      <c r="AF271" s="71">
        <f t="shared" si="223"/>
        <v>0</v>
      </c>
      <c r="AG271" s="71">
        <f t="shared" si="223"/>
        <v>0</v>
      </c>
      <c r="AH271" s="156">
        <f t="shared" si="221"/>
        <v>0</v>
      </c>
      <c r="AI271" s="28"/>
      <c r="AJ271" s="290"/>
      <c r="AK271" s="24"/>
      <c r="AL271" s="230" t="s">
        <v>358</v>
      </c>
      <c r="AM271" s="230" t="s">
        <v>300</v>
      </c>
      <c r="AN271" s="394">
        <f>AN192</f>
        <v>0</v>
      </c>
      <c r="AO271" s="394">
        <f>AP192</f>
        <v>0</v>
      </c>
      <c r="AP271" s="230"/>
      <c r="AQ271" s="184"/>
      <c r="AR271" s="184"/>
      <c r="AS271" s="183"/>
      <c r="AT271" s="183"/>
      <c r="AU271" s="183"/>
      <c r="AV271" s="183"/>
      <c r="AW271" s="183"/>
      <c r="AX271" s="183"/>
      <c r="AY271" s="183"/>
      <c r="AZ271" s="183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</row>
    <row r="272" s="7" customFormat="1" ht="30" customHeight="1" spans="1:171">
      <c r="A272" s="119"/>
      <c r="B272" s="190">
        <v>2026</v>
      </c>
      <c r="C272" s="71">
        <f>(C242*106.19+C247*699.12+C266*4.47+C269*0.3411)/10000</f>
        <v>0</v>
      </c>
      <c r="D272" s="71">
        <f t="shared" ref="D272:AG272" si="224">(D242*150.44+D247*831.86+D266*4.47+D269*0.3411)/10000</f>
        <v>0</v>
      </c>
      <c r="E272" s="71">
        <f t="shared" si="224"/>
        <v>0</v>
      </c>
      <c r="F272" s="71">
        <f t="shared" si="224"/>
        <v>0</v>
      </c>
      <c r="G272" s="71">
        <f t="shared" si="224"/>
        <v>0</v>
      </c>
      <c r="H272" s="71">
        <f t="shared" si="224"/>
        <v>0</v>
      </c>
      <c r="I272" s="71">
        <f t="shared" si="224"/>
        <v>0</v>
      </c>
      <c r="J272" s="71">
        <f t="shared" si="224"/>
        <v>0</v>
      </c>
      <c r="K272" s="71">
        <f t="shared" si="224"/>
        <v>0</v>
      </c>
      <c r="L272" s="71">
        <f t="shared" si="224"/>
        <v>0</v>
      </c>
      <c r="M272" s="71">
        <f t="shared" si="224"/>
        <v>0</v>
      </c>
      <c r="N272" s="71">
        <f t="shared" si="224"/>
        <v>0</v>
      </c>
      <c r="O272" s="71">
        <f t="shared" si="224"/>
        <v>0</v>
      </c>
      <c r="P272" s="71">
        <f t="shared" si="224"/>
        <v>0</v>
      </c>
      <c r="Q272" s="71">
        <f t="shared" si="224"/>
        <v>0</v>
      </c>
      <c r="R272" s="71">
        <f t="shared" si="224"/>
        <v>0</v>
      </c>
      <c r="S272" s="71">
        <f t="shared" si="224"/>
        <v>0</v>
      </c>
      <c r="T272" s="71">
        <f t="shared" si="224"/>
        <v>0</v>
      </c>
      <c r="U272" s="71">
        <f t="shared" si="224"/>
        <v>0</v>
      </c>
      <c r="V272" s="71">
        <f t="shared" si="224"/>
        <v>0</v>
      </c>
      <c r="W272" s="71">
        <f t="shared" si="224"/>
        <v>0</v>
      </c>
      <c r="X272" s="71">
        <f t="shared" si="224"/>
        <v>0</v>
      </c>
      <c r="Y272" s="71">
        <f t="shared" si="224"/>
        <v>0</v>
      </c>
      <c r="Z272" s="71">
        <f t="shared" si="224"/>
        <v>0</v>
      </c>
      <c r="AA272" s="71">
        <f t="shared" si="224"/>
        <v>0</v>
      </c>
      <c r="AB272" s="71">
        <f t="shared" si="224"/>
        <v>0</v>
      </c>
      <c r="AC272" s="71">
        <f t="shared" si="224"/>
        <v>0</v>
      </c>
      <c r="AD272" s="71">
        <f t="shared" si="224"/>
        <v>0</v>
      </c>
      <c r="AE272" s="71">
        <f t="shared" si="224"/>
        <v>0</v>
      </c>
      <c r="AF272" s="71">
        <f t="shared" si="224"/>
        <v>0</v>
      </c>
      <c r="AG272" s="71">
        <f t="shared" si="224"/>
        <v>0</v>
      </c>
      <c r="AH272" s="156">
        <f t="shared" si="221"/>
        <v>0</v>
      </c>
      <c r="AI272" s="28"/>
      <c r="AJ272" s="290"/>
      <c r="AK272" s="24"/>
      <c r="AL272" s="230" t="s">
        <v>337</v>
      </c>
      <c r="AM272" s="230" t="s">
        <v>300</v>
      </c>
      <c r="AN272" s="395">
        <f>AN194</f>
        <v>483</v>
      </c>
      <c r="AO272" s="395">
        <f>AP194</f>
        <v>0</v>
      </c>
      <c r="AP272" s="233"/>
      <c r="AQ272" s="184"/>
      <c r="AR272" s="184"/>
      <c r="AS272" s="183"/>
      <c r="AT272" s="183"/>
      <c r="AU272" s="183"/>
      <c r="AV272" s="183"/>
      <c r="AW272" s="183"/>
      <c r="AX272" s="183"/>
      <c r="AY272" s="183"/>
      <c r="AZ272" s="183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</row>
    <row r="273" s="7" customFormat="1" ht="30" customHeight="1" spans="1:171">
      <c r="A273" s="119"/>
      <c r="B273" s="124" t="s">
        <v>275</v>
      </c>
      <c r="C273" s="71">
        <f t="shared" ref="C273:AG273" si="225">(C243*137.17+C248*1034.51+C266*4.47+C269*0.3411)/10000</f>
        <v>0</v>
      </c>
      <c r="D273" s="71">
        <f t="shared" si="225"/>
        <v>0</v>
      </c>
      <c r="E273" s="71">
        <f t="shared" si="225"/>
        <v>0</v>
      </c>
      <c r="F273" s="71">
        <f t="shared" si="225"/>
        <v>0</v>
      </c>
      <c r="G273" s="71">
        <f t="shared" si="225"/>
        <v>0</v>
      </c>
      <c r="H273" s="71">
        <f t="shared" si="225"/>
        <v>0</v>
      </c>
      <c r="I273" s="71">
        <f t="shared" si="225"/>
        <v>0</v>
      </c>
      <c r="J273" s="71">
        <f t="shared" si="225"/>
        <v>0</v>
      </c>
      <c r="K273" s="71">
        <f t="shared" si="225"/>
        <v>0</v>
      </c>
      <c r="L273" s="71">
        <f t="shared" si="225"/>
        <v>0</v>
      </c>
      <c r="M273" s="71">
        <f t="shared" si="225"/>
        <v>0</v>
      </c>
      <c r="N273" s="71">
        <f t="shared" si="225"/>
        <v>0</v>
      </c>
      <c r="O273" s="71">
        <f t="shared" si="225"/>
        <v>0</v>
      </c>
      <c r="P273" s="71">
        <f t="shared" si="225"/>
        <v>0</v>
      </c>
      <c r="Q273" s="71">
        <f t="shared" si="225"/>
        <v>0</v>
      </c>
      <c r="R273" s="71">
        <f t="shared" si="225"/>
        <v>0</v>
      </c>
      <c r="S273" s="71">
        <f t="shared" si="225"/>
        <v>0</v>
      </c>
      <c r="T273" s="71">
        <f t="shared" si="225"/>
        <v>0</v>
      </c>
      <c r="U273" s="71">
        <f t="shared" si="225"/>
        <v>0</v>
      </c>
      <c r="V273" s="71">
        <f t="shared" si="225"/>
        <v>0</v>
      </c>
      <c r="W273" s="71">
        <f t="shared" si="225"/>
        <v>0</v>
      </c>
      <c r="X273" s="71">
        <f t="shared" si="225"/>
        <v>0</v>
      </c>
      <c r="Y273" s="71">
        <f t="shared" si="225"/>
        <v>0</v>
      </c>
      <c r="Z273" s="71">
        <f t="shared" si="225"/>
        <v>0</v>
      </c>
      <c r="AA273" s="71">
        <f t="shared" si="225"/>
        <v>0</v>
      </c>
      <c r="AB273" s="71">
        <f t="shared" si="225"/>
        <v>0</v>
      </c>
      <c r="AC273" s="71">
        <f t="shared" si="225"/>
        <v>0</v>
      </c>
      <c r="AD273" s="71">
        <f t="shared" si="225"/>
        <v>0</v>
      </c>
      <c r="AE273" s="71">
        <f t="shared" si="225"/>
        <v>0</v>
      </c>
      <c r="AF273" s="71">
        <f t="shared" si="225"/>
        <v>0</v>
      </c>
      <c r="AG273" s="71">
        <f t="shared" si="225"/>
        <v>0</v>
      </c>
      <c r="AH273" s="156">
        <f t="shared" si="221"/>
        <v>0</v>
      </c>
      <c r="AI273" s="28"/>
      <c r="AJ273" s="290"/>
      <c r="AK273" s="24"/>
      <c r="AL273" s="230" t="s">
        <v>346</v>
      </c>
      <c r="AM273" s="230" t="s">
        <v>300</v>
      </c>
      <c r="AN273" s="395">
        <f>AN256</f>
        <v>483</v>
      </c>
      <c r="AO273" s="396">
        <f>AO256</f>
        <v>0</v>
      </c>
      <c r="AP273" s="233"/>
      <c r="AQ273" s="184"/>
      <c r="AR273" s="184"/>
      <c r="AS273" s="183"/>
      <c r="AT273" s="183"/>
      <c r="AU273" s="183"/>
      <c r="AV273" s="183"/>
      <c r="AW273" s="183"/>
      <c r="AX273" s="183"/>
      <c r="AY273" s="183"/>
      <c r="AZ273" s="183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</row>
    <row r="274" s="7" customFormat="1" ht="30" customHeight="1" spans="1:171">
      <c r="A274" s="119"/>
      <c r="B274" s="124" t="s">
        <v>14</v>
      </c>
      <c r="C274" s="71">
        <f t="shared" ref="C274:AG274" si="226">C272-C273</f>
        <v>0</v>
      </c>
      <c r="D274" s="71">
        <f t="shared" si="226"/>
        <v>0</v>
      </c>
      <c r="E274" s="71">
        <f t="shared" si="226"/>
        <v>0</v>
      </c>
      <c r="F274" s="71">
        <f t="shared" si="226"/>
        <v>0</v>
      </c>
      <c r="G274" s="71">
        <f t="shared" si="226"/>
        <v>0</v>
      </c>
      <c r="H274" s="71">
        <f t="shared" si="226"/>
        <v>0</v>
      </c>
      <c r="I274" s="71">
        <f t="shared" si="226"/>
        <v>0</v>
      </c>
      <c r="J274" s="71">
        <f t="shared" si="226"/>
        <v>0</v>
      </c>
      <c r="K274" s="71">
        <f t="shared" si="226"/>
        <v>0</v>
      </c>
      <c r="L274" s="71">
        <f t="shared" si="226"/>
        <v>0</v>
      </c>
      <c r="M274" s="71">
        <f t="shared" si="226"/>
        <v>0</v>
      </c>
      <c r="N274" s="71">
        <f t="shared" si="226"/>
        <v>0</v>
      </c>
      <c r="O274" s="71">
        <f t="shared" si="226"/>
        <v>0</v>
      </c>
      <c r="P274" s="71">
        <f t="shared" si="226"/>
        <v>0</v>
      </c>
      <c r="Q274" s="71">
        <f t="shared" si="226"/>
        <v>0</v>
      </c>
      <c r="R274" s="71">
        <f t="shared" si="226"/>
        <v>0</v>
      </c>
      <c r="S274" s="71">
        <f t="shared" si="226"/>
        <v>0</v>
      </c>
      <c r="T274" s="71">
        <f t="shared" si="226"/>
        <v>0</v>
      </c>
      <c r="U274" s="71">
        <f t="shared" si="226"/>
        <v>0</v>
      </c>
      <c r="V274" s="71">
        <f t="shared" si="226"/>
        <v>0</v>
      </c>
      <c r="W274" s="71">
        <f t="shared" si="226"/>
        <v>0</v>
      </c>
      <c r="X274" s="71">
        <f t="shared" si="226"/>
        <v>0</v>
      </c>
      <c r="Y274" s="71">
        <f t="shared" si="226"/>
        <v>0</v>
      </c>
      <c r="Z274" s="71">
        <f t="shared" si="226"/>
        <v>0</v>
      </c>
      <c r="AA274" s="71">
        <f t="shared" si="226"/>
        <v>0</v>
      </c>
      <c r="AB274" s="71">
        <f t="shared" si="226"/>
        <v>0</v>
      </c>
      <c r="AC274" s="71">
        <f t="shared" si="226"/>
        <v>0</v>
      </c>
      <c r="AD274" s="71">
        <f t="shared" si="226"/>
        <v>0</v>
      </c>
      <c r="AE274" s="71">
        <f t="shared" si="226"/>
        <v>0</v>
      </c>
      <c r="AF274" s="71">
        <f t="shared" si="226"/>
        <v>0</v>
      </c>
      <c r="AG274" s="71">
        <f t="shared" si="226"/>
        <v>0</v>
      </c>
      <c r="AH274" s="156">
        <f t="shared" si="221"/>
        <v>0</v>
      </c>
      <c r="AI274" s="28"/>
      <c r="AJ274" s="290"/>
      <c r="AK274" s="24"/>
      <c r="AL274" s="230" t="s">
        <v>350</v>
      </c>
      <c r="AM274" s="230" t="s">
        <v>356</v>
      </c>
      <c r="AN274" s="387">
        <f>AK204</f>
        <v>8.04</v>
      </c>
      <c r="AO274" s="387">
        <f>AO260</f>
        <v>7.819488</v>
      </c>
      <c r="AP274" s="230"/>
      <c r="AQ274" s="234"/>
      <c r="AR274" s="234"/>
      <c r="AS274" s="227"/>
      <c r="AT274" s="227"/>
      <c r="AU274" s="227"/>
      <c r="AV274" s="183"/>
      <c r="AW274" s="183"/>
      <c r="AX274" s="227"/>
      <c r="AY274" s="227"/>
      <c r="AZ274" s="227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</row>
    <row r="275" s="7" customFormat="1" ht="30" customHeight="1" spans="1:171">
      <c r="A275" s="119"/>
      <c r="B275" s="125" t="s">
        <v>15</v>
      </c>
      <c r="C275" s="71">
        <f t="shared" ref="C275:AG275" si="227">C272-C271</f>
        <v>0</v>
      </c>
      <c r="D275" s="71">
        <f t="shared" si="227"/>
        <v>0</v>
      </c>
      <c r="E275" s="71">
        <f t="shared" si="227"/>
        <v>0</v>
      </c>
      <c r="F275" s="71">
        <f t="shared" si="227"/>
        <v>0</v>
      </c>
      <c r="G275" s="71">
        <f t="shared" si="227"/>
        <v>0</v>
      </c>
      <c r="H275" s="71">
        <f t="shared" si="227"/>
        <v>0</v>
      </c>
      <c r="I275" s="71">
        <f t="shared" si="227"/>
        <v>0</v>
      </c>
      <c r="J275" s="71">
        <f t="shared" si="227"/>
        <v>0</v>
      </c>
      <c r="K275" s="71">
        <f t="shared" si="227"/>
        <v>0</v>
      </c>
      <c r="L275" s="71">
        <f t="shared" si="227"/>
        <v>0</v>
      </c>
      <c r="M275" s="71">
        <f t="shared" si="227"/>
        <v>0</v>
      </c>
      <c r="N275" s="71">
        <f t="shared" si="227"/>
        <v>0</v>
      </c>
      <c r="O275" s="71">
        <f t="shared" si="227"/>
        <v>0</v>
      </c>
      <c r="P275" s="71">
        <f t="shared" si="227"/>
        <v>0</v>
      </c>
      <c r="Q275" s="71">
        <f t="shared" si="227"/>
        <v>0</v>
      </c>
      <c r="R275" s="71">
        <f t="shared" si="227"/>
        <v>0</v>
      </c>
      <c r="S275" s="71">
        <f t="shared" si="227"/>
        <v>0</v>
      </c>
      <c r="T275" s="71">
        <f t="shared" si="227"/>
        <v>0</v>
      </c>
      <c r="U275" s="71">
        <f t="shared" si="227"/>
        <v>0</v>
      </c>
      <c r="V275" s="71">
        <f t="shared" si="227"/>
        <v>0</v>
      </c>
      <c r="W275" s="71">
        <f t="shared" si="227"/>
        <v>0</v>
      </c>
      <c r="X275" s="71">
        <f t="shared" si="227"/>
        <v>0</v>
      </c>
      <c r="Y275" s="71">
        <f t="shared" si="227"/>
        <v>0</v>
      </c>
      <c r="Z275" s="71">
        <f t="shared" si="227"/>
        <v>0</v>
      </c>
      <c r="AA275" s="71">
        <f t="shared" si="227"/>
        <v>0</v>
      </c>
      <c r="AB275" s="71">
        <f t="shared" si="227"/>
        <v>0</v>
      </c>
      <c r="AC275" s="71">
        <f t="shared" si="227"/>
        <v>0</v>
      </c>
      <c r="AD275" s="71">
        <f t="shared" si="227"/>
        <v>0</v>
      </c>
      <c r="AE275" s="71">
        <f t="shared" si="227"/>
        <v>0</v>
      </c>
      <c r="AF275" s="71">
        <f t="shared" si="227"/>
        <v>0</v>
      </c>
      <c r="AG275" s="71">
        <f t="shared" si="227"/>
        <v>0</v>
      </c>
      <c r="AH275" s="156">
        <f t="shared" si="221"/>
        <v>0</v>
      </c>
      <c r="AI275" s="28"/>
      <c r="AJ275" s="290"/>
      <c r="AK275" s="24"/>
      <c r="AL275" s="230" t="s">
        <v>359</v>
      </c>
      <c r="AM275" s="230" t="s">
        <v>356</v>
      </c>
      <c r="AN275" s="395">
        <f>AN274</f>
        <v>8.04</v>
      </c>
      <c r="AO275" s="396">
        <f>AO274</f>
        <v>7.819488</v>
      </c>
      <c r="AP275" s="230"/>
      <c r="AQ275" s="234"/>
      <c r="AR275" s="234"/>
      <c r="AS275" s="227"/>
      <c r="AT275" s="227"/>
      <c r="AU275" s="227"/>
      <c r="AV275" s="183"/>
      <c r="AW275" s="183"/>
      <c r="AX275" s="227"/>
      <c r="AY275" s="227"/>
      <c r="AZ275" s="227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</row>
    <row r="276" s="7" customFormat="1" ht="30" customHeight="1" spans="1:171">
      <c r="A276" s="119" t="s">
        <v>47</v>
      </c>
      <c r="B276" s="49">
        <v>2025</v>
      </c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28"/>
      <c r="AJ276" s="290"/>
      <c r="AK276" s="24"/>
      <c r="AL276" s="230" t="s">
        <v>360</v>
      </c>
      <c r="AM276" s="230" t="s">
        <v>300</v>
      </c>
      <c r="AN276" s="395" cm="1">
        <f t="array" ref="AN276">INDEX($C$252:$AH$252,1,$AM$176)</f>
        <v>0</v>
      </c>
      <c r="AO276" s="396" cm="1">
        <f t="array" ref="AO276">INDEX($C$251:$AH$251,1,$AM$176)</f>
        <v>0</v>
      </c>
      <c r="AP276" s="230"/>
      <c r="AQ276" s="235"/>
      <c r="AR276" s="235"/>
      <c r="AS276" s="235"/>
      <c r="AT276" s="235"/>
      <c r="AU276" s="235"/>
      <c r="AV276" s="235"/>
      <c r="AW276" s="235"/>
      <c r="AX276" s="235"/>
      <c r="AY276" s="235"/>
      <c r="AZ276" s="235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</row>
    <row r="277" s="7" customFormat="1" ht="30" customHeight="1" spans="1:171">
      <c r="A277" s="119"/>
      <c r="B277" s="155">
        <v>2026</v>
      </c>
      <c r="C277" s="71" t="e">
        <f>(C209*C304+C222*4.47+C230*7796.46+C235*0.55+C252*867.26+C257*1752.21+C262*6814.16+C444*2.89+C242*137.17+C247*1034.51)/10000</f>
        <v>#DIV/0!</v>
      </c>
      <c r="D277" s="71" t="e">
        <f t="shared" ref="C277:K277" si="228">(D209*D304+D222*4.47+D230*7796.46+D235*0.55+D252*867.26+D257*1752.21+D262*6814.16+D444*2.89+D242*137.17+D247*1034.51)/10000</f>
        <v>#DIV/0!</v>
      </c>
      <c r="E277" s="71" t="e">
        <f t="shared" si="228"/>
        <v>#DIV/0!</v>
      </c>
      <c r="F277" s="71" t="e">
        <f t="shared" si="228"/>
        <v>#DIV/0!</v>
      </c>
      <c r="G277" s="71" t="e">
        <f t="shared" si="228"/>
        <v>#DIV/0!</v>
      </c>
      <c r="H277" s="71" t="e">
        <f t="shared" si="228"/>
        <v>#DIV/0!</v>
      </c>
      <c r="I277" s="71" t="e">
        <f t="shared" si="228"/>
        <v>#DIV/0!</v>
      </c>
      <c r="J277" s="71" t="e">
        <f t="shared" si="228"/>
        <v>#DIV/0!</v>
      </c>
      <c r="K277" s="71" t="e">
        <f t="shared" si="228"/>
        <v>#DIV/0!</v>
      </c>
      <c r="L277" s="71" t="e">
        <f t="shared" ref="L277:AG277" si="229">(L209*L304+L222*4.47+L230*6106+L235*0.55+L252*867.26+L257*1752.21+L262*6814.16+L444*2.89+L242*137.17+L247*1034.51)/10000</f>
        <v>#DIV/0!</v>
      </c>
      <c r="M277" s="71" t="e">
        <f t="shared" si="229"/>
        <v>#DIV/0!</v>
      </c>
      <c r="N277" s="71" t="e">
        <f t="shared" si="229"/>
        <v>#DIV/0!</v>
      </c>
      <c r="O277" s="71" t="e">
        <f t="shared" si="229"/>
        <v>#DIV/0!</v>
      </c>
      <c r="P277" s="71" t="e">
        <f t="shared" si="229"/>
        <v>#DIV/0!</v>
      </c>
      <c r="Q277" s="71" t="e">
        <f t="shared" si="229"/>
        <v>#DIV/0!</v>
      </c>
      <c r="R277" s="71" t="e">
        <f t="shared" si="229"/>
        <v>#DIV/0!</v>
      </c>
      <c r="S277" s="71" t="e">
        <f t="shared" si="229"/>
        <v>#DIV/0!</v>
      </c>
      <c r="T277" s="71" t="e">
        <f t="shared" si="229"/>
        <v>#DIV/0!</v>
      </c>
      <c r="U277" s="71" t="e">
        <f t="shared" si="229"/>
        <v>#DIV/0!</v>
      </c>
      <c r="V277" s="71" t="e">
        <f t="shared" si="229"/>
        <v>#DIV/0!</v>
      </c>
      <c r="W277" s="71" t="e">
        <f t="shared" si="229"/>
        <v>#DIV/0!</v>
      </c>
      <c r="X277" s="71" t="e">
        <f t="shared" si="229"/>
        <v>#DIV/0!</v>
      </c>
      <c r="Y277" s="71" t="e">
        <f t="shared" si="229"/>
        <v>#DIV/0!</v>
      </c>
      <c r="Z277" s="71" t="e">
        <f t="shared" si="229"/>
        <v>#DIV/0!</v>
      </c>
      <c r="AA277" s="71" t="e">
        <f t="shared" si="229"/>
        <v>#DIV/0!</v>
      </c>
      <c r="AB277" s="71" t="e">
        <f t="shared" si="229"/>
        <v>#DIV/0!</v>
      </c>
      <c r="AC277" s="71" t="e">
        <f t="shared" si="229"/>
        <v>#DIV/0!</v>
      </c>
      <c r="AD277" s="71" t="e">
        <f t="shared" si="229"/>
        <v>#DIV/0!</v>
      </c>
      <c r="AE277" s="71" t="e">
        <f t="shared" si="229"/>
        <v>#DIV/0!</v>
      </c>
      <c r="AF277" s="71" t="e">
        <f t="shared" si="229"/>
        <v>#DIV/0!</v>
      </c>
      <c r="AG277" s="71" t="e">
        <f t="shared" si="229"/>
        <v>#DIV/0!</v>
      </c>
      <c r="AH277" s="156" t="e">
        <f t="shared" ref="AH277:AH286" si="230">SUM(C277:AG277)</f>
        <v>#DIV/0!</v>
      </c>
      <c r="AI277" s="28"/>
      <c r="AJ277" s="290"/>
      <c r="AK277" s="24"/>
      <c r="AL277" s="230" t="s">
        <v>361</v>
      </c>
      <c r="AM277" s="230" t="s">
        <v>300</v>
      </c>
      <c r="AN277" s="395" cm="1">
        <f t="array" ref="AN277">INDEX($C$257:$AH$257,1,$AM$176)</f>
        <v>0</v>
      </c>
      <c r="AO277" s="396" cm="1">
        <f t="array" ref="AO277">INDEX($C$256:$AH$256,1,$AM$176)</f>
        <v>0</v>
      </c>
      <c r="AP277" s="230"/>
      <c r="AQ277" s="235"/>
      <c r="AR277" s="235"/>
      <c r="AS277" s="235"/>
      <c r="AT277" s="235"/>
      <c r="AU277" s="235"/>
      <c r="AV277" s="235"/>
      <c r="AW277" s="235"/>
      <c r="AX277" s="235"/>
      <c r="AY277" s="235"/>
      <c r="AZ277" s="235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</row>
    <row r="278" s="7" customFormat="1" ht="30" customHeight="1" spans="1:171">
      <c r="A278" s="119"/>
      <c r="B278" s="236" t="s">
        <v>48</v>
      </c>
      <c r="C278" s="71">
        <f>(C210*C305+C223*4.47+C231*7796.46+C236*0.55+C253*867.26+C258*1752.21+C263*6814.16+C445*2.89+C243*137.17+C248*1034.51)/10000</f>
        <v>0</v>
      </c>
      <c r="D278" s="71">
        <f t="shared" ref="D278:AG278" si="231">(D210*D305+D223*4.47+D231*8060+D236*0.55+D253*1790+D258*2390+D263*7700+D445*2.89+D243*165+D248*1790)/10000</f>
        <v>0</v>
      </c>
      <c r="E278" s="71">
        <f t="shared" si="231"/>
        <v>0</v>
      </c>
      <c r="F278" s="71">
        <f t="shared" si="231"/>
        <v>0</v>
      </c>
      <c r="G278" s="71">
        <f t="shared" si="231"/>
        <v>0</v>
      </c>
      <c r="H278" s="71">
        <f t="shared" si="231"/>
        <v>0</v>
      </c>
      <c r="I278" s="71">
        <f t="shared" si="231"/>
        <v>0</v>
      </c>
      <c r="J278" s="71">
        <f t="shared" si="231"/>
        <v>0</v>
      </c>
      <c r="K278" s="71">
        <f t="shared" si="231"/>
        <v>0</v>
      </c>
      <c r="L278" s="71">
        <f t="shared" si="231"/>
        <v>0</v>
      </c>
      <c r="M278" s="71">
        <f t="shared" si="231"/>
        <v>0</v>
      </c>
      <c r="N278" s="71">
        <f t="shared" si="231"/>
        <v>0</v>
      </c>
      <c r="O278" s="71">
        <f t="shared" si="231"/>
        <v>0</v>
      </c>
      <c r="P278" s="71">
        <f t="shared" si="231"/>
        <v>0</v>
      </c>
      <c r="Q278" s="71">
        <f t="shared" si="231"/>
        <v>0</v>
      </c>
      <c r="R278" s="71">
        <f t="shared" si="231"/>
        <v>0</v>
      </c>
      <c r="S278" s="71">
        <f t="shared" si="231"/>
        <v>0</v>
      </c>
      <c r="T278" s="71">
        <f t="shared" si="231"/>
        <v>0</v>
      </c>
      <c r="U278" s="71">
        <f t="shared" si="231"/>
        <v>0</v>
      </c>
      <c r="V278" s="71">
        <f t="shared" si="231"/>
        <v>0</v>
      </c>
      <c r="W278" s="71">
        <f t="shared" si="231"/>
        <v>0</v>
      </c>
      <c r="X278" s="71">
        <f t="shared" si="231"/>
        <v>0</v>
      </c>
      <c r="Y278" s="71">
        <f t="shared" si="231"/>
        <v>0</v>
      </c>
      <c r="Z278" s="71">
        <f t="shared" si="231"/>
        <v>0</v>
      </c>
      <c r="AA278" s="71">
        <f t="shared" si="231"/>
        <v>0</v>
      </c>
      <c r="AB278" s="71">
        <f t="shared" si="231"/>
        <v>0</v>
      </c>
      <c r="AC278" s="71">
        <f t="shared" si="231"/>
        <v>0</v>
      </c>
      <c r="AD278" s="71">
        <f t="shared" si="231"/>
        <v>0</v>
      </c>
      <c r="AE278" s="71">
        <f t="shared" si="231"/>
        <v>0</v>
      </c>
      <c r="AF278" s="71">
        <f t="shared" si="231"/>
        <v>0</v>
      </c>
      <c r="AG278" s="71">
        <f t="shared" si="231"/>
        <v>0</v>
      </c>
      <c r="AH278" s="156">
        <f t="shared" si="230"/>
        <v>0</v>
      </c>
      <c r="AI278" s="28"/>
      <c r="AJ278" s="290"/>
      <c r="AK278" s="24"/>
      <c r="AL278" s="230" t="s">
        <v>362</v>
      </c>
      <c r="AM278" s="230" t="s">
        <v>300</v>
      </c>
      <c r="AN278" s="395" cm="1">
        <f t="array" ref="AN278">INDEX($C$230:$AH$230,1,$AM$176)</f>
        <v>0</v>
      </c>
      <c r="AO278" s="396" cm="1">
        <f t="array" ref="AO278">INDEX($C$229:$AH$229,1,$AM$176)</f>
        <v>0</v>
      </c>
      <c r="AP278" s="230"/>
      <c r="AQ278" s="235"/>
      <c r="AR278" s="235"/>
      <c r="AS278" s="235"/>
      <c r="AT278" s="235"/>
      <c r="AU278" s="235"/>
      <c r="AV278" s="235"/>
      <c r="AW278" s="235"/>
      <c r="AX278" s="235"/>
      <c r="AY278" s="235"/>
      <c r="AZ278" s="235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</row>
    <row r="279" s="7" customFormat="1" ht="30" customHeight="1" spans="1:171">
      <c r="A279" s="119"/>
      <c r="B279" s="150" t="s">
        <v>275</v>
      </c>
      <c r="C279" s="71">
        <f t="shared" ref="C279:AG279" si="232">(C205*C301+C219*3.11+C227*2.5+C231*8060+C236*0.55+C253*1790+C258*2390+C263*7700+C445*2.89+C243*165+C248*1790)/10000</f>
        <v>0.086458</v>
      </c>
      <c r="D279" s="71">
        <f t="shared" si="232"/>
        <v>0.10574</v>
      </c>
      <c r="E279" s="71">
        <f t="shared" si="232"/>
        <v>0.092678</v>
      </c>
      <c r="F279" s="71">
        <f t="shared" si="232"/>
        <v>0.089257</v>
      </c>
      <c r="G279" s="71">
        <f t="shared" si="232"/>
        <v>0.083037</v>
      </c>
      <c r="H279" s="71">
        <f t="shared" si="232"/>
        <v>0.072774</v>
      </c>
      <c r="I279" s="71">
        <f t="shared" si="232"/>
        <v>0.072152</v>
      </c>
      <c r="J279" s="71">
        <f t="shared" si="232"/>
        <v>0.095477</v>
      </c>
      <c r="K279" s="71">
        <f t="shared" si="232"/>
        <v>0.081482</v>
      </c>
      <c r="L279" s="71">
        <f t="shared" si="232"/>
        <v>0.084592</v>
      </c>
      <c r="M279" s="71">
        <f t="shared" si="232"/>
        <v>0.073085</v>
      </c>
      <c r="N279" s="71">
        <f t="shared" si="232"/>
        <v>0.088946</v>
      </c>
      <c r="O279" s="71">
        <f t="shared" si="232"/>
        <v>0.099209</v>
      </c>
      <c r="P279" s="71">
        <f t="shared" si="232"/>
        <v>0.098587</v>
      </c>
      <c r="Q279" s="71">
        <f t="shared" si="232"/>
        <v>0.170036</v>
      </c>
      <c r="R279" s="71">
        <f t="shared" si="232"/>
        <v>0.779899</v>
      </c>
      <c r="S279" s="71">
        <f t="shared" si="232"/>
        <v>1.159648</v>
      </c>
      <c r="T279" s="71">
        <f t="shared" si="232"/>
        <v>1.653539</v>
      </c>
      <c r="U279" s="71">
        <f t="shared" si="232"/>
        <v>0.952076</v>
      </c>
      <c r="V279" s="71">
        <f t="shared" si="232"/>
        <v>0.617714</v>
      </c>
      <c r="W279" s="71">
        <f t="shared" si="232"/>
        <v>0.49531</v>
      </c>
      <c r="X279" s="71">
        <f t="shared" si="232"/>
        <v>0.522676</v>
      </c>
      <c r="Y279" s="71">
        <f t="shared" si="232"/>
        <v>0.566883</v>
      </c>
      <c r="Z279" s="71">
        <f t="shared" si="232"/>
        <v>1.068122</v>
      </c>
      <c r="AA279" s="71">
        <f t="shared" si="232"/>
        <v>0.803193</v>
      </c>
      <c r="AB279" s="71">
        <f t="shared" si="232"/>
        <v>0.806597</v>
      </c>
      <c r="AC279" s="71">
        <f t="shared" si="232"/>
        <v>1.076305</v>
      </c>
      <c r="AD279" s="71">
        <f t="shared" si="232"/>
        <v>0</v>
      </c>
      <c r="AE279" s="71">
        <f t="shared" si="232"/>
        <v>0</v>
      </c>
      <c r="AF279" s="71">
        <f t="shared" si="232"/>
        <v>0</v>
      </c>
      <c r="AG279" s="71">
        <f t="shared" si="232"/>
        <v>0</v>
      </c>
      <c r="AH279" s="156">
        <f t="shared" si="230"/>
        <v>11.895472</v>
      </c>
      <c r="AI279" s="28"/>
      <c r="AJ279" s="290"/>
      <c r="AK279" s="24"/>
      <c r="AL279" s="230" t="s">
        <v>363</v>
      </c>
      <c r="AM279" s="230" t="s">
        <v>300</v>
      </c>
      <c r="AN279" s="395" cm="1">
        <f t="array" ref="AN279">INDEX($C$247:$AH$247,1,$AM$176)</f>
        <v>0</v>
      </c>
      <c r="AO279" s="396" cm="1">
        <f t="array" ref="AO279">INDEX($C$246:$AH$246,1,$AM$176)</f>
        <v>0</v>
      </c>
      <c r="AP279" s="230"/>
      <c r="AQ279" s="235"/>
      <c r="AR279" s="1"/>
      <c r="AS279" s="235"/>
      <c r="AT279" s="235"/>
      <c r="AU279" s="235"/>
      <c r="AV279" s="235"/>
      <c r="AW279" s="235"/>
      <c r="AX279" s="235"/>
      <c r="AY279" s="235"/>
      <c r="AZ279" s="235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</row>
    <row r="280" s="7" customFormat="1" ht="30" customHeight="1" spans="1:171">
      <c r="A280" s="119"/>
      <c r="B280" s="124" t="s">
        <v>14</v>
      </c>
      <c r="C280" s="71" t="e">
        <f t="shared" ref="C280:AG280" si="233">C277-C279</f>
        <v>#DIV/0!</v>
      </c>
      <c r="D280" s="71" t="e">
        <f t="shared" si="233"/>
        <v>#DIV/0!</v>
      </c>
      <c r="E280" s="71" t="e">
        <f t="shared" si="233"/>
        <v>#DIV/0!</v>
      </c>
      <c r="F280" s="71" t="e">
        <f t="shared" si="233"/>
        <v>#DIV/0!</v>
      </c>
      <c r="G280" s="71" t="e">
        <f t="shared" si="233"/>
        <v>#DIV/0!</v>
      </c>
      <c r="H280" s="71" t="e">
        <f t="shared" si="233"/>
        <v>#DIV/0!</v>
      </c>
      <c r="I280" s="71" t="e">
        <f t="shared" si="233"/>
        <v>#DIV/0!</v>
      </c>
      <c r="J280" s="71" t="e">
        <f t="shared" si="233"/>
        <v>#DIV/0!</v>
      </c>
      <c r="K280" s="71" t="e">
        <f t="shared" si="233"/>
        <v>#DIV/0!</v>
      </c>
      <c r="L280" s="71" t="e">
        <f t="shared" si="233"/>
        <v>#DIV/0!</v>
      </c>
      <c r="M280" s="71" t="e">
        <f t="shared" si="233"/>
        <v>#DIV/0!</v>
      </c>
      <c r="N280" s="71" t="e">
        <f t="shared" si="233"/>
        <v>#DIV/0!</v>
      </c>
      <c r="O280" s="71" t="e">
        <f t="shared" si="233"/>
        <v>#DIV/0!</v>
      </c>
      <c r="P280" s="71" t="e">
        <f t="shared" si="233"/>
        <v>#DIV/0!</v>
      </c>
      <c r="Q280" s="71" t="e">
        <f t="shared" si="233"/>
        <v>#DIV/0!</v>
      </c>
      <c r="R280" s="71" t="e">
        <f t="shared" si="233"/>
        <v>#DIV/0!</v>
      </c>
      <c r="S280" s="71" t="e">
        <f t="shared" si="233"/>
        <v>#DIV/0!</v>
      </c>
      <c r="T280" s="71" t="e">
        <f t="shared" si="233"/>
        <v>#DIV/0!</v>
      </c>
      <c r="U280" s="71" t="e">
        <f t="shared" si="233"/>
        <v>#DIV/0!</v>
      </c>
      <c r="V280" s="71" t="e">
        <f t="shared" si="233"/>
        <v>#DIV/0!</v>
      </c>
      <c r="W280" s="71" t="e">
        <f t="shared" si="233"/>
        <v>#DIV/0!</v>
      </c>
      <c r="X280" s="71" t="e">
        <f t="shared" si="233"/>
        <v>#DIV/0!</v>
      </c>
      <c r="Y280" s="71" t="e">
        <f t="shared" si="233"/>
        <v>#DIV/0!</v>
      </c>
      <c r="Z280" s="71" t="e">
        <f t="shared" si="233"/>
        <v>#DIV/0!</v>
      </c>
      <c r="AA280" s="71" t="e">
        <f t="shared" si="233"/>
        <v>#DIV/0!</v>
      </c>
      <c r="AB280" s="71" t="e">
        <f t="shared" si="233"/>
        <v>#DIV/0!</v>
      </c>
      <c r="AC280" s="71" t="e">
        <f t="shared" si="233"/>
        <v>#DIV/0!</v>
      </c>
      <c r="AD280" s="71" t="e">
        <f t="shared" si="233"/>
        <v>#DIV/0!</v>
      </c>
      <c r="AE280" s="71" t="e">
        <f t="shared" si="233"/>
        <v>#DIV/0!</v>
      </c>
      <c r="AF280" s="71" t="e">
        <f t="shared" si="233"/>
        <v>#DIV/0!</v>
      </c>
      <c r="AG280" s="71" t="e">
        <f t="shared" si="233"/>
        <v>#DIV/0!</v>
      </c>
      <c r="AH280" s="156" t="e">
        <f t="shared" si="230"/>
        <v>#DIV/0!</v>
      </c>
      <c r="AI280" s="28"/>
      <c r="AJ280" s="290"/>
      <c r="AK280" s="24"/>
      <c r="AL280" s="230" t="s">
        <v>364</v>
      </c>
      <c r="AM280" s="230" t="s">
        <v>300</v>
      </c>
      <c r="AN280" s="395" cm="1">
        <f t="array" ref="AN280">INDEX($C$242:$AH$242,1,$AM$176)</f>
        <v>0</v>
      </c>
      <c r="AO280" s="396" cm="1">
        <f t="array" ref="AO280">INDEX($C$241:$AH$241,1,$AM$176)</f>
        <v>0</v>
      </c>
      <c r="AP280" s="230"/>
      <c r="AQ280" s="180"/>
      <c r="AR280" s="235"/>
      <c r="AS280" s="180"/>
      <c r="AT280" s="180"/>
      <c r="AU280" s="180"/>
      <c r="AV280" s="180"/>
      <c r="AW280" s="180"/>
      <c r="AX280" s="180"/>
      <c r="AY280" s="180"/>
      <c r="AZ280" s="180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</row>
    <row r="281" s="7" customFormat="1" ht="30" customHeight="1" spans="1:171">
      <c r="A281" s="119"/>
      <c r="B281" s="125" t="s">
        <v>15</v>
      </c>
      <c r="C281" s="71" t="e">
        <f t="shared" ref="C281:AG281" si="234">C277-C276</f>
        <v>#DIV/0!</v>
      </c>
      <c r="D281" s="71" t="e">
        <f t="shared" si="234"/>
        <v>#DIV/0!</v>
      </c>
      <c r="E281" s="71" t="e">
        <f t="shared" si="234"/>
        <v>#DIV/0!</v>
      </c>
      <c r="F281" s="71" t="e">
        <f t="shared" si="234"/>
        <v>#DIV/0!</v>
      </c>
      <c r="G281" s="71" t="e">
        <f t="shared" si="234"/>
        <v>#DIV/0!</v>
      </c>
      <c r="H281" s="71" t="e">
        <f t="shared" si="234"/>
        <v>#DIV/0!</v>
      </c>
      <c r="I281" s="71" t="e">
        <f t="shared" si="234"/>
        <v>#DIV/0!</v>
      </c>
      <c r="J281" s="71" t="e">
        <f t="shared" si="234"/>
        <v>#DIV/0!</v>
      </c>
      <c r="K281" s="71" t="e">
        <f t="shared" si="234"/>
        <v>#DIV/0!</v>
      </c>
      <c r="L281" s="71" t="e">
        <f t="shared" si="234"/>
        <v>#DIV/0!</v>
      </c>
      <c r="M281" s="71" t="e">
        <f t="shared" si="234"/>
        <v>#DIV/0!</v>
      </c>
      <c r="N281" s="71" t="e">
        <f t="shared" si="234"/>
        <v>#DIV/0!</v>
      </c>
      <c r="O281" s="71" t="e">
        <f t="shared" si="234"/>
        <v>#DIV/0!</v>
      </c>
      <c r="P281" s="71" t="e">
        <f t="shared" si="234"/>
        <v>#DIV/0!</v>
      </c>
      <c r="Q281" s="71" t="e">
        <f t="shared" si="234"/>
        <v>#DIV/0!</v>
      </c>
      <c r="R281" s="71" t="e">
        <f t="shared" si="234"/>
        <v>#DIV/0!</v>
      </c>
      <c r="S281" s="71" t="e">
        <f t="shared" si="234"/>
        <v>#DIV/0!</v>
      </c>
      <c r="T281" s="71" t="e">
        <f t="shared" si="234"/>
        <v>#DIV/0!</v>
      </c>
      <c r="U281" s="71" t="e">
        <f t="shared" si="234"/>
        <v>#DIV/0!</v>
      </c>
      <c r="V281" s="71" t="e">
        <f t="shared" si="234"/>
        <v>#DIV/0!</v>
      </c>
      <c r="W281" s="71" t="e">
        <f t="shared" si="234"/>
        <v>#DIV/0!</v>
      </c>
      <c r="X281" s="71" t="e">
        <f t="shared" si="234"/>
        <v>#DIV/0!</v>
      </c>
      <c r="Y281" s="71" t="e">
        <f t="shared" si="234"/>
        <v>#DIV/0!</v>
      </c>
      <c r="Z281" s="71" t="e">
        <f t="shared" si="234"/>
        <v>#DIV/0!</v>
      </c>
      <c r="AA281" s="71" t="e">
        <f t="shared" si="234"/>
        <v>#DIV/0!</v>
      </c>
      <c r="AB281" s="71" t="e">
        <f t="shared" si="234"/>
        <v>#DIV/0!</v>
      </c>
      <c r="AC281" s="71" t="e">
        <f t="shared" si="234"/>
        <v>#DIV/0!</v>
      </c>
      <c r="AD281" s="71" t="e">
        <f t="shared" si="234"/>
        <v>#DIV/0!</v>
      </c>
      <c r="AE281" s="71" t="e">
        <f t="shared" si="234"/>
        <v>#DIV/0!</v>
      </c>
      <c r="AF281" s="71" t="e">
        <f t="shared" si="234"/>
        <v>#DIV/0!</v>
      </c>
      <c r="AG281" s="71" t="e">
        <f t="shared" si="234"/>
        <v>#DIV/0!</v>
      </c>
      <c r="AH281" s="156" t="e">
        <f t="shared" si="230"/>
        <v>#DIV/0!</v>
      </c>
      <c r="AI281" s="28"/>
      <c r="AJ281" s="290"/>
      <c r="AK281" s="24"/>
      <c r="AL281" s="230" t="s">
        <v>365</v>
      </c>
      <c r="AM281" s="230" t="s">
        <v>366</v>
      </c>
      <c r="AN281" s="231">
        <v>0</v>
      </c>
      <c r="AO281" s="397">
        <v>0</v>
      </c>
      <c r="AP281" s="66"/>
      <c r="AQ281" s="398">
        <f>AN180</f>
        <v>0</v>
      </c>
      <c r="AR281" s="399">
        <f>AP180</f>
        <v>0</v>
      </c>
      <c r="AS281" s="180"/>
      <c r="AT281" s="180"/>
      <c r="AU281" s="180"/>
      <c r="AV281" s="180"/>
      <c r="AW281" s="180"/>
      <c r="AX281" s="180"/>
      <c r="AY281" s="180"/>
      <c r="AZ281" s="180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</row>
    <row r="282" s="7" customFormat="1" ht="30" customHeight="1" spans="1:171">
      <c r="A282" s="119" t="s">
        <v>49</v>
      </c>
      <c r="B282" s="150">
        <v>2025</v>
      </c>
      <c r="C282" s="71">
        <f t="shared" ref="C282:AG282" si="235">C178*0.3854/1.13</f>
        <v>0</v>
      </c>
      <c r="D282" s="71">
        <f t="shared" si="235"/>
        <v>0</v>
      </c>
      <c r="E282" s="71">
        <f t="shared" si="235"/>
        <v>0</v>
      </c>
      <c r="F282" s="71">
        <f t="shared" si="235"/>
        <v>0</v>
      </c>
      <c r="G282" s="71">
        <f t="shared" si="235"/>
        <v>0</v>
      </c>
      <c r="H282" s="71">
        <f t="shared" si="235"/>
        <v>0</v>
      </c>
      <c r="I282" s="71">
        <f t="shared" si="235"/>
        <v>0</v>
      </c>
      <c r="J282" s="71">
        <f t="shared" si="235"/>
        <v>0</v>
      </c>
      <c r="K282" s="71">
        <f t="shared" si="235"/>
        <v>0</v>
      </c>
      <c r="L282" s="71">
        <f t="shared" si="235"/>
        <v>0</v>
      </c>
      <c r="M282" s="71">
        <f t="shared" si="235"/>
        <v>0</v>
      </c>
      <c r="N282" s="71">
        <f t="shared" si="235"/>
        <v>0</v>
      </c>
      <c r="O282" s="71">
        <f t="shared" si="235"/>
        <v>0</v>
      </c>
      <c r="P282" s="71">
        <f t="shared" si="235"/>
        <v>0</v>
      </c>
      <c r="Q282" s="71">
        <f t="shared" si="235"/>
        <v>0</v>
      </c>
      <c r="R282" s="71">
        <f t="shared" si="235"/>
        <v>0</v>
      </c>
      <c r="S282" s="71">
        <f t="shared" si="235"/>
        <v>0</v>
      </c>
      <c r="T282" s="71">
        <f t="shared" si="235"/>
        <v>0</v>
      </c>
      <c r="U282" s="71">
        <f t="shared" si="235"/>
        <v>0</v>
      </c>
      <c r="V282" s="71">
        <f t="shared" si="235"/>
        <v>0</v>
      </c>
      <c r="W282" s="71">
        <f t="shared" si="235"/>
        <v>0</v>
      </c>
      <c r="X282" s="71">
        <f t="shared" si="235"/>
        <v>0</v>
      </c>
      <c r="Y282" s="71">
        <f t="shared" si="235"/>
        <v>0</v>
      </c>
      <c r="Z282" s="71">
        <f t="shared" si="235"/>
        <v>0</v>
      </c>
      <c r="AA282" s="71">
        <f t="shared" si="235"/>
        <v>0</v>
      </c>
      <c r="AB282" s="71">
        <f t="shared" si="235"/>
        <v>0</v>
      </c>
      <c r="AC282" s="71">
        <f t="shared" si="235"/>
        <v>0</v>
      </c>
      <c r="AD282" s="71">
        <f t="shared" si="235"/>
        <v>0</v>
      </c>
      <c r="AE282" s="71">
        <f t="shared" si="235"/>
        <v>0</v>
      </c>
      <c r="AF282" s="71">
        <f t="shared" si="235"/>
        <v>0</v>
      </c>
      <c r="AG282" s="71">
        <f t="shared" si="235"/>
        <v>0</v>
      </c>
      <c r="AH282" s="156">
        <f t="shared" si="230"/>
        <v>0</v>
      </c>
      <c r="AI282" s="28"/>
      <c r="AJ282" s="290"/>
      <c r="AK282" s="24"/>
      <c r="AL282" s="230" t="s">
        <v>367</v>
      </c>
      <c r="AM282" s="230" t="s">
        <v>366</v>
      </c>
      <c r="AN282" s="231">
        <v>0</v>
      </c>
      <c r="AO282" s="231">
        <v>0</v>
      </c>
      <c r="AP282" s="66"/>
      <c r="AQ282" s="180"/>
      <c r="AR282" s="180"/>
      <c r="AS282" s="180"/>
      <c r="AT282" s="180"/>
      <c r="AU282" s="180"/>
      <c r="AV282" s="180"/>
      <c r="AW282" s="180"/>
      <c r="AX282" s="180"/>
      <c r="AY282" s="180"/>
      <c r="AZ282" s="180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</row>
    <row r="283" s="7" customFormat="1" ht="30" customHeight="1" spans="1:171">
      <c r="A283" s="119"/>
      <c r="B283" s="150">
        <v>2026</v>
      </c>
      <c r="C283" s="71">
        <f t="shared" ref="C283:AG283" si="236">C179*0.3938</f>
        <v>0</v>
      </c>
      <c r="D283" s="71">
        <f t="shared" si="236"/>
        <v>0</v>
      </c>
      <c r="E283" s="71">
        <f t="shared" si="236"/>
        <v>0</v>
      </c>
      <c r="F283" s="71">
        <f t="shared" si="236"/>
        <v>0</v>
      </c>
      <c r="G283" s="71">
        <f t="shared" si="236"/>
        <v>0</v>
      </c>
      <c r="H283" s="71">
        <f t="shared" si="236"/>
        <v>0</v>
      </c>
      <c r="I283" s="71">
        <f t="shared" si="236"/>
        <v>0</v>
      </c>
      <c r="J283" s="71">
        <f t="shared" si="236"/>
        <v>0</v>
      </c>
      <c r="K283" s="71">
        <f t="shared" si="236"/>
        <v>0</v>
      </c>
      <c r="L283" s="71">
        <f t="shared" si="236"/>
        <v>0</v>
      </c>
      <c r="M283" s="71">
        <f t="shared" si="236"/>
        <v>0</v>
      </c>
      <c r="N283" s="71">
        <f t="shared" si="236"/>
        <v>0</v>
      </c>
      <c r="O283" s="71">
        <f t="shared" si="236"/>
        <v>0</v>
      </c>
      <c r="P283" s="71">
        <f t="shared" si="236"/>
        <v>0</v>
      </c>
      <c r="Q283" s="71">
        <f t="shared" si="236"/>
        <v>0</v>
      </c>
      <c r="R283" s="71">
        <f t="shared" si="236"/>
        <v>0</v>
      </c>
      <c r="S283" s="71">
        <f t="shared" si="236"/>
        <v>0</v>
      </c>
      <c r="T283" s="71">
        <f t="shared" si="236"/>
        <v>0</v>
      </c>
      <c r="U283" s="71">
        <f t="shared" si="236"/>
        <v>0</v>
      </c>
      <c r="V283" s="71">
        <f t="shared" si="236"/>
        <v>0</v>
      </c>
      <c r="W283" s="71">
        <f t="shared" si="236"/>
        <v>0</v>
      </c>
      <c r="X283" s="71">
        <f t="shared" si="236"/>
        <v>0</v>
      </c>
      <c r="Y283" s="71">
        <f t="shared" si="236"/>
        <v>0</v>
      </c>
      <c r="Z283" s="71">
        <f t="shared" si="236"/>
        <v>0</v>
      </c>
      <c r="AA283" s="71">
        <f t="shared" si="236"/>
        <v>0</v>
      </c>
      <c r="AB283" s="71">
        <f t="shared" si="236"/>
        <v>0</v>
      </c>
      <c r="AC283" s="71">
        <f t="shared" si="236"/>
        <v>0</v>
      </c>
      <c r="AD283" s="71">
        <f t="shared" si="236"/>
        <v>0</v>
      </c>
      <c r="AE283" s="71">
        <f t="shared" si="236"/>
        <v>0</v>
      </c>
      <c r="AF283" s="71">
        <f t="shared" si="236"/>
        <v>0</v>
      </c>
      <c r="AG283" s="71">
        <f t="shared" si="236"/>
        <v>0</v>
      </c>
      <c r="AH283" s="156">
        <f t="shared" si="230"/>
        <v>0</v>
      </c>
      <c r="AI283" s="28"/>
      <c r="AJ283" s="290"/>
      <c r="AK283" s="24"/>
      <c r="AL283" s="230" t="s">
        <v>368</v>
      </c>
      <c r="AM283" s="238"/>
      <c r="AN283" s="238"/>
      <c r="AO283" s="238"/>
      <c r="AP283" s="238"/>
      <c r="AQ283" s="1"/>
      <c r="AR283" s="180"/>
      <c r="AS283" s="19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</row>
    <row r="284" s="7" customFormat="1" ht="30" customHeight="1" spans="1:171">
      <c r="A284" s="119"/>
      <c r="B284" s="239" t="s">
        <v>275</v>
      </c>
      <c r="C284" s="71">
        <f t="shared" ref="C284:AG284" si="237">C180*0.3938</f>
        <v>0</v>
      </c>
      <c r="D284" s="71">
        <f t="shared" si="237"/>
        <v>0</v>
      </c>
      <c r="E284" s="71">
        <f t="shared" si="237"/>
        <v>0</v>
      </c>
      <c r="F284" s="71">
        <f t="shared" si="237"/>
        <v>0</v>
      </c>
      <c r="G284" s="71">
        <f t="shared" si="237"/>
        <v>0</v>
      </c>
      <c r="H284" s="71">
        <f t="shared" si="237"/>
        <v>0</v>
      </c>
      <c r="I284" s="71">
        <f t="shared" si="237"/>
        <v>0</v>
      </c>
      <c r="J284" s="71">
        <f t="shared" si="237"/>
        <v>0</v>
      </c>
      <c r="K284" s="71">
        <f t="shared" si="237"/>
        <v>0</v>
      </c>
      <c r="L284" s="71">
        <f t="shared" si="237"/>
        <v>0</v>
      </c>
      <c r="M284" s="71">
        <f t="shared" si="237"/>
        <v>0</v>
      </c>
      <c r="N284" s="71">
        <f t="shared" si="237"/>
        <v>0</v>
      </c>
      <c r="O284" s="71">
        <f t="shared" si="237"/>
        <v>0</v>
      </c>
      <c r="P284" s="71">
        <f t="shared" si="237"/>
        <v>0</v>
      </c>
      <c r="Q284" s="71">
        <f t="shared" si="237"/>
        <v>0</v>
      </c>
      <c r="R284" s="71">
        <f t="shared" si="237"/>
        <v>0</v>
      </c>
      <c r="S284" s="71">
        <f t="shared" si="237"/>
        <v>0</v>
      </c>
      <c r="T284" s="71">
        <f t="shared" si="237"/>
        <v>0</v>
      </c>
      <c r="U284" s="71">
        <f t="shared" si="237"/>
        <v>0</v>
      </c>
      <c r="V284" s="71">
        <f t="shared" si="237"/>
        <v>0</v>
      </c>
      <c r="W284" s="71">
        <f t="shared" si="237"/>
        <v>0</v>
      </c>
      <c r="X284" s="71">
        <f t="shared" si="237"/>
        <v>0</v>
      </c>
      <c r="Y284" s="71">
        <f t="shared" si="237"/>
        <v>0</v>
      </c>
      <c r="Z284" s="71">
        <f t="shared" si="237"/>
        <v>0</v>
      </c>
      <c r="AA284" s="71">
        <f t="shared" si="237"/>
        <v>0</v>
      </c>
      <c r="AB284" s="71">
        <f t="shared" si="237"/>
        <v>0</v>
      </c>
      <c r="AC284" s="71">
        <f t="shared" si="237"/>
        <v>0</v>
      </c>
      <c r="AD284" s="71">
        <f t="shared" si="237"/>
        <v>0</v>
      </c>
      <c r="AE284" s="71">
        <f t="shared" si="237"/>
        <v>0</v>
      </c>
      <c r="AF284" s="71">
        <f t="shared" si="237"/>
        <v>0</v>
      </c>
      <c r="AG284" s="71">
        <f t="shared" si="237"/>
        <v>0</v>
      </c>
      <c r="AH284" s="156">
        <f t="shared" si="230"/>
        <v>0</v>
      </c>
      <c r="AI284" s="28"/>
      <c r="AJ284" s="290"/>
      <c r="AK284" s="24"/>
      <c r="AL284" s="230" t="s">
        <v>369</v>
      </c>
      <c r="AM284" s="238"/>
      <c r="AN284" s="238"/>
      <c r="AO284" s="238"/>
      <c r="AP284" s="238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</row>
    <row r="285" s="7" customFormat="1" ht="30" customHeight="1" spans="1:171">
      <c r="A285" s="119"/>
      <c r="B285" s="124" t="s">
        <v>14</v>
      </c>
      <c r="C285" s="71">
        <f t="shared" ref="C285:AG285" si="238">C283-C284</f>
        <v>0</v>
      </c>
      <c r="D285" s="71">
        <f t="shared" si="238"/>
        <v>0</v>
      </c>
      <c r="E285" s="71">
        <f t="shared" si="238"/>
        <v>0</v>
      </c>
      <c r="F285" s="71">
        <f t="shared" si="238"/>
        <v>0</v>
      </c>
      <c r="G285" s="71">
        <f t="shared" si="238"/>
        <v>0</v>
      </c>
      <c r="H285" s="71">
        <f t="shared" si="238"/>
        <v>0</v>
      </c>
      <c r="I285" s="71">
        <f t="shared" si="238"/>
        <v>0</v>
      </c>
      <c r="J285" s="71">
        <f t="shared" si="238"/>
        <v>0</v>
      </c>
      <c r="K285" s="71">
        <f t="shared" si="238"/>
        <v>0</v>
      </c>
      <c r="L285" s="71">
        <f t="shared" si="238"/>
        <v>0</v>
      </c>
      <c r="M285" s="71">
        <f t="shared" si="238"/>
        <v>0</v>
      </c>
      <c r="N285" s="71">
        <f t="shared" si="238"/>
        <v>0</v>
      </c>
      <c r="O285" s="71">
        <f t="shared" si="238"/>
        <v>0</v>
      </c>
      <c r="P285" s="71">
        <f t="shared" si="238"/>
        <v>0</v>
      </c>
      <c r="Q285" s="71">
        <f t="shared" si="238"/>
        <v>0</v>
      </c>
      <c r="R285" s="71">
        <f t="shared" si="238"/>
        <v>0</v>
      </c>
      <c r="S285" s="71">
        <f t="shared" si="238"/>
        <v>0</v>
      </c>
      <c r="T285" s="71">
        <f t="shared" si="238"/>
        <v>0</v>
      </c>
      <c r="U285" s="71">
        <f t="shared" si="238"/>
        <v>0</v>
      </c>
      <c r="V285" s="71">
        <f t="shared" si="238"/>
        <v>0</v>
      </c>
      <c r="W285" s="71">
        <f t="shared" si="238"/>
        <v>0</v>
      </c>
      <c r="X285" s="71">
        <f t="shared" si="238"/>
        <v>0</v>
      </c>
      <c r="Y285" s="71">
        <f t="shared" si="238"/>
        <v>0</v>
      </c>
      <c r="Z285" s="71">
        <f t="shared" si="238"/>
        <v>0</v>
      </c>
      <c r="AA285" s="71">
        <f t="shared" si="238"/>
        <v>0</v>
      </c>
      <c r="AB285" s="71">
        <f t="shared" si="238"/>
        <v>0</v>
      </c>
      <c r="AC285" s="71">
        <f t="shared" si="238"/>
        <v>0</v>
      </c>
      <c r="AD285" s="71">
        <f t="shared" si="238"/>
        <v>0</v>
      </c>
      <c r="AE285" s="71">
        <f t="shared" si="238"/>
        <v>0</v>
      </c>
      <c r="AF285" s="71">
        <f t="shared" si="238"/>
        <v>0</v>
      </c>
      <c r="AG285" s="71">
        <f t="shared" si="238"/>
        <v>0</v>
      </c>
      <c r="AH285" s="156">
        <f t="shared" si="230"/>
        <v>0</v>
      </c>
      <c r="AI285" s="28"/>
      <c r="AJ285" s="290"/>
      <c r="AK285" s="24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</row>
    <row r="286" s="7" customFormat="1" ht="30" customHeight="1" spans="1:171">
      <c r="A286" s="119"/>
      <c r="B286" s="125" t="s">
        <v>15</v>
      </c>
      <c r="C286" s="71">
        <f t="shared" ref="C286:AG286" si="239">C283-C282</f>
        <v>0</v>
      </c>
      <c r="D286" s="71">
        <f t="shared" si="239"/>
        <v>0</v>
      </c>
      <c r="E286" s="71">
        <f t="shared" si="239"/>
        <v>0</v>
      </c>
      <c r="F286" s="71">
        <f t="shared" si="239"/>
        <v>0</v>
      </c>
      <c r="G286" s="71">
        <f t="shared" si="239"/>
        <v>0</v>
      </c>
      <c r="H286" s="71">
        <f t="shared" si="239"/>
        <v>0</v>
      </c>
      <c r="I286" s="71">
        <f t="shared" si="239"/>
        <v>0</v>
      </c>
      <c r="J286" s="71">
        <f t="shared" si="239"/>
        <v>0</v>
      </c>
      <c r="K286" s="71">
        <f t="shared" si="239"/>
        <v>0</v>
      </c>
      <c r="L286" s="71">
        <f t="shared" si="239"/>
        <v>0</v>
      </c>
      <c r="M286" s="71">
        <f t="shared" si="239"/>
        <v>0</v>
      </c>
      <c r="N286" s="71">
        <f t="shared" si="239"/>
        <v>0</v>
      </c>
      <c r="O286" s="71">
        <f t="shared" si="239"/>
        <v>0</v>
      </c>
      <c r="P286" s="71">
        <f t="shared" si="239"/>
        <v>0</v>
      </c>
      <c r="Q286" s="71">
        <f t="shared" si="239"/>
        <v>0</v>
      </c>
      <c r="R286" s="71">
        <f t="shared" si="239"/>
        <v>0</v>
      </c>
      <c r="S286" s="71">
        <f t="shared" si="239"/>
        <v>0</v>
      </c>
      <c r="T286" s="71">
        <f t="shared" si="239"/>
        <v>0</v>
      </c>
      <c r="U286" s="71">
        <f t="shared" si="239"/>
        <v>0</v>
      </c>
      <c r="V286" s="71">
        <f t="shared" si="239"/>
        <v>0</v>
      </c>
      <c r="W286" s="71">
        <f t="shared" si="239"/>
        <v>0</v>
      </c>
      <c r="X286" s="71">
        <f t="shared" si="239"/>
        <v>0</v>
      </c>
      <c r="Y286" s="71">
        <f t="shared" si="239"/>
        <v>0</v>
      </c>
      <c r="Z286" s="71">
        <f t="shared" si="239"/>
        <v>0</v>
      </c>
      <c r="AA286" s="71">
        <f t="shared" si="239"/>
        <v>0</v>
      </c>
      <c r="AB286" s="71">
        <f t="shared" si="239"/>
        <v>0</v>
      </c>
      <c r="AC286" s="71">
        <f t="shared" si="239"/>
        <v>0</v>
      </c>
      <c r="AD286" s="71">
        <f t="shared" si="239"/>
        <v>0</v>
      </c>
      <c r="AE286" s="71">
        <f t="shared" si="239"/>
        <v>0</v>
      </c>
      <c r="AF286" s="71">
        <f t="shared" si="239"/>
        <v>0</v>
      </c>
      <c r="AG286" s="71">
        <f t="shared" si="239"/>
        <v>0</v>
      </c>
      <c r="AH286" s="156">
        <f t="shared" si="230"/>
        <v>0</v>
      </c>
      <c r="AI286" s="28"/>
      <c r="AJ286" s="290"/>
      <c r="AK286" s="24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</row>
    <row r="287" s="7" customFormat="1" ht="30" customHeight="1" spans="1:171">
      <c r="A287" s="119" t="s">
        <v>50</v>
      </c>
      <c r="B287" s="49">
        <v>2025</v>
      </c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28"/>
      <c r="AJ287" s="290"/>
      <c r="AK287" s="24"/>
      <c r="AL287" s="212"/>
      <c r="AM287" s="213"/>
      <c r="AN287" s="214">
        <f t="array" ref="AN287">INDEX($C$1:$AH$1,1,$AM$176)</f>
        <v>46322</v>
      </c>
      <c r="AO287" s="215" t="s">
        <v>370</v>
      </c>
      <c r="AP287" s="216"/>
      <c r="AQ287" s="400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</row>
    <row r="288" s="7" customFormat="1" ht="30" customHeight="1" spans="1:171">
      <c r="A288" s="119"/>
      <c r="B288" s="155">
        <v>2026</v>
      </c>
      <c r="C288" s="71">
        <f t="shared" ref="C288:AG288" si="240">C283+C199*50/10000</f>
        <v>0</v>
      </c>
      <c r="D288" s="71">
        <f t="shared" si="240"/>
        <v>0</v>
      </c>
      <c r="E288" s="71">
        <f t="shared" si="240"/>
        <v>0</v>
      </c>
      <c r="F288" s="71">
        <f t="shared" si="240"/>
        <v>0</v>
      </c>
      <c r="G288" s="71">
        <f t="shared" si="240"/>
        <v>0</v>
      </c>
      <c r="H288" s="71">
        <f t="shared" si="240"/>
        <v>0</v>
      </c>
      <c r="I288" s="71">
        <f t="shared" si="240"/>
        <v>0</v>
      </c>
      <c r="J288" s="71">
        <f t="shared" si="240"/>
        <v>0</v>
      </c>
      <c r="K288" s="71">
        <f t="shared" si="240"/>
        <v>0</v>
      </c>
      <c r="L288" s="71">
        <f t="shared" si="240"/>
        <v>0</v>
      </c>
      <c r="M288" s="71">
        <f t="shared" si="240"/>
        <v>0</v>
      </c>
      <c r="N288" s="71">
        <f t="shared" si="240"/>
        <v>0</v>
      </c>
      <c r="O288" s="71">
        <f t="shared" si="240"/>
        <v>0</v>
      </c>
      <c r="P288" s="71">
        <f t="shared" si="240"/>
        <v>0</v>
      </c>
      <c r="Q288" s="71">
        <f t="shared" si="240"/>
        <v>0</v>
      </c>
      <c r="R288" s="71">
        <f t="shared" si="240"/>
        <v>0</v>
      </c>
      <c r="S288" s="71">
        <f t="shared" si="240"/>
        <v>0</v>
      </c>
      <c r="T288" s="71">
        <f t="shared" si="240"/>
        <v>0</v>
      </c>
      <c r="U288" s="71">
        <f t="shared" si="240"/>
        <v>0</v>
      </c>
      <c r="V288" s="71">
        <f t="shared" si="240"/>
        <v>0</v>
      </c>
      <c r="W288" s="71">
        <f t="shared" si="240"/>
        <v>0</v>
      </c>
      <c r="X288" s="71">
        <f t="shared" si="240"/>
        <v>0</v>
      </c>
      <c r="Y288" s="71">
        <f t="shared" si="240"/>
        <v>0</v>
      </c>
      <c r="Z288" s="71">
        <f t="shared" si="240"/>
        <v>0</v>
      </c>
      <c r="AA288" s="71">
        <f t="shared" si="240"/>
        <v>0</v>
      </c>
      <c r="AB288" s="71">
        <f t="shared" si="240"/>
        <v>0</v>
      </c>
      <c r="AC288" s="71">
        <f t="shared" si="240"/>
        <v>0</v>
      </c>
      <c r="AD288" s="71">
        <f t="shared" si="240"/>
        <v>0</v>
      </c>
      <c r="AE288" s="71">
        <f t="shared" si="240"/>
        <v>0</v>
      </c>
      <c r="AF288" s="71">
        <f t="shared" si="240"/>
        <v>0</v>
      </c>
      <c r="AG288" s="71">
        <f t="shared" si="240"/>
        <v>0</v>
      </c>
      <c r="AH288" s="156">
        <f t="shared" ref="AH288:AH298" si="241">SUM(C288:AG288)</f>
        <v>0</v>
      </c>
      <c r="AI288" s="28"/>
      <c r="AJ288" s="290"/>
      <c r="AK288" s="24"/>
      <c r="AL288" s="228" t="s">
        <v>352</v>
      </c>
      <c r="AM288" s="228" t="s">
        <v>353</v>
      </c>
      <c r="AN288" s="229" t="s">
        <v>354</v>
      </c>
      <c r="AO288" s="229" t="s">
        <v>343</v>
      </c>
      <c r="AP288" s="228" t="s">
        <v>355</v>
      </c>
      <c r="AQ288" s="1"/>
      <c r="AR288" s="1"/>
      <c r="AS288" s="1"/>
      <c r="AT288" s="180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</row>
    <row r="289" s="7" customFormat="1" ht="30" customHeight="1" spans="1:171">
      <c r="A289" s="119"/>
      <c r="B289" s="239" t="s">
        <v>275</v>
      </c>
      <c r="C289" s="71">
        <f t="shared" ref="C289:AG289" si="242">C284+C200*50/10000</f>
        <v>0</v>
      </c>
      <c r="D289" s="71">
        <f t="shared" si="242"/>
        <v>0</v>
      </c>
      <c r="E289" s="71">
        <f t="shared" si="242"/>
        <v>0</v>
      </c>
      <c r="F289" s="71">
        <f t="shared" si="242"/>
        <v>0</v>
      </c>
      <c r="G289" s="71">
        <f t="shared" si="242"/>
        <v>0</v>
      </c>
      <c r="H289" s="71">
        <f t="shared" si="242"/>
        <v>0</v>
      </c>
      <c r="I289" s="71">
        <f t="shared" si="242"/>
        <v>0</v>
      </c>
      <c r="J289" s="71">
        <f t="shared" si="242"/>
        <v>0</v>
      </c>
      <c r="K289" s="71">
        <f t="shared" si="242"/>
        <v>0</v>
      </c>
      <c r="L289" s="71">
        <f t="shared" si="242"/>
        <v>0</v>
      </c>
      <c r="M289" s="71">
        <f t="shared" si="242"/>
        <v>0</v>
      </c>
      <c r="N289" s="71">
        <f t="shared" si="242"/>
        <v>0</v>
      </c>
      <c r="O289" s="71">
        <f t="shared" si="242"/>
        <v>0</v>
      </c>
      <c r="P289" s="71">
        <f t="shared" si="242"/>
        <v>0</v>
      </c>
      <c r="Q289" s="71">
        <f t="shared" si="242"/>
        <v>0</v>
      </c>
      <c r="R289" s="71">
        <f t="shared" si="242"/>
        <v>0</v>
      </c>
      <c r="S289" s="71">
        <f t="shared" si="242"/>
        <v>0</v>
      </c>
      <c r="T289" s="71">
        <f t="shared" si="242"/>
        <v>0</v>
      </c>
      <c r="U289" s="71">
        <f t="shared" si="242"/>
        <v>0</v>
      </c>
      <c r="V289" s="71">
        <f t="shared" si="242"/>
        <v>0</v>
      </c>
      <c r="W289" s="71">
        <f t="shared" si="242"/>
        <v>0</v>
      </c>
      <c r="X289" s="71">
        <f t="shared" si="242"/>
        <v>0</v>
      </c>
      <c r="Y289" s="71">
        <f t="shared" si="242"/>
        <v>0</v>
      </c>
      <c r="Z289" s="71">
        <f t="shared" si="242"/>
        <v>0</v>
      </c>
      <c r="AA289" s="71">
        <f t="shared" si="242"/>
        <v>0</v>
      </c>
      <c r="AB289" s="71">
        <f t="shared" si="242"/>
        <v>0</v>
      </c>
      <c r="AC289" s="71">
        <f t="shared" si="242"/>
        <v>0</v>
      </c>
      <c r="AD289" s="71">
        <f t="shared" si="242"/>
        <v>0</v>
      </c>
      <c r="AE289" s="71">
        <f t="shared" si="242"/>
        <v>0</v>
      </c>
      <c r="AF289" s="71">
        <f t="shared" si="242"/>
        <v>0</v>
      </c>
      <c r="AG289" s="71">
        <f t="shared" si="242"/>
        <v>0</v>
      </c>
      <c r="AH289" s="156">
        <f t="shared" si="241"/>
        <v>0</v>
      </c>
      <c r="AI289" s="28"/>
      <c r="AJ289" s="290"/>
      <c r="AK289" s="24"/>
      <c r="AL289" s="230" t="s">
        <v>302</v>
      </c>
      <c r="AM289" s="230" t="s">
        <v>81</v>
      </c>
      <c r="AN289" s="395">
        <f>AN228</f>
        <v>6561</v>
      </c>
      <c r="AO289" s="395">
        <f>AP228</f>
        <v>7643</v>
      </c>
      <c r="AP289" s="230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</row>
    <row r="290" s="7" customFormat="1" ht="30" customHeight="1" spans="1:171">
      <c r="A290" s="119"/>
      <c r="B290" s="124" t="s">
        <v>14</v>
      </c>
      <c r="C290" s="71">
        <f t="shared" ref="C290:AG290" si="243">C288-C289</f>
        <v>0</v>
      </c>
      <c r="D290" s="71">
        <f t="shared" si="243"/>
        <v>0</v>
      </c>
      <c r="E290" s="71">
        <f t="shared" si="243"/>
        <v>0</v>
      </c>
      <c r="F290" s="71">
        <f t="shared" si="243"/>
        <v>0</v>
      </c>
      <c r="G290" s="71">
        <f t="shared" si="243"/>
        <v>0</v>
      </c>
      <c r="H290" s="71">
        <f t="shared" si="243"/>
        <v>0</v>
      </c>
      <c r="I290" s="71">
        <f t="shared" si="243"/>
        <v>0</v>
      </c>
      <c r="J290" s="71">
        <f t="shared" si="243"/>
        <v>0</v>
      </c>
      <c r="K290" s="71">
        <f t="shared" si="243"/>
        <v>0</v>
      </c>
      <c r="L290" s="71">
        <f t="shared" si="243"/>
        <v>0</v>
      </c>
      <c r="M290" s="71">
        <f t="shared" si="243"/>
        <v>0</v>
      </c>
      <c r="N290" s="71">
        <f t="shared" si="243"/>
        <v>0</v>
      </c>
      <c r="O290" s="71">
        <f t="shared" si="243"/>
        <v>0</v>
      </c>
      <c r="P290" s="71">
        <f t="shared" si="243"/>
        <v>0</v>
      </c>
      <c r="Q290" s="71">
        <f t="shared" si="243"/>
        <v>0</v>
      </c>
      <c r="R290" s="71">
        <f t="shared" si="243"/>
        <v>0</v>
      </c>
      <c r="S290" s="71">
        <f t="shared" si="243"/>
        <v>0</v>
      </c>
      <c r="T290" s="71">
        <f t="shared" si="243"/>
        <v>0</v>
      </c>
      <c r="U290" s="71">
        <f t="shared" si="243"/>
        <v>0</v>
      </c>
      <c r="V290" s="71">
        <f t="shared" si="243"/>
        <v>0</v>
      </c>
      <c r="W290" s="71">
        <f t="shared" si="243"/>
        <v>0</v>
      </c>
      <c r="X290" s="71">
        <f t="shared" si="243"/>
        <v>0</v>
      </c>
      <c r="Y290" s="71">
        <f t="shared" si="243"/>
        <v>0</v>
      </c>
      <c r="Z290" s="71">
        <f t="shared" si="243"/>
        <v>0</v>
      </c>
      <c r="AA290" s="71">
        <f t="shared" si="243"/>
        <v>0</v>
      </c>
      <c r="AB290" s="71">
        <f t="shared" si="243"/>
        <v>0</v>
      </c>
      <c r="AC290" s="71">
        <f t="shared" si="243"/>
        <v>0</v>
      </c>
      <c r="AD290" s="71">
        <f t="shared" si="243"/>
        <v>0</v>
      </c>
      <c r="AE290" s="71">
        <f t="shared" si="243"/>
        <v>0</v>
      </c>
      <c r="AF290" s="71">
        <f t="shared" si="243"/>
        <v>0</v>
      </c>
      <c r="AG290" s="71">
        <f t="shared" si="243"/>
        <v>0</v>
      </c>
      <c r="AH290" s="156">
        <f t="shared" si="241"/>
        <v>0</v>
      </c>
      <c r="AI290" s="28"/>
      <c r="AJ290" s="290"/>
      <c r="AK290" s="24"/>
      <c r="AL290" s="230" t="s">
        <v>357</v>
      </c>
      <c r="AM290" s="230" t="s">
        <v>300</v>
      </c>
      <c r="AN290" s="395">
        <f>AN230</f>
        <v>313</v>
      </c>
      <c r="AO290" s="395">
        <f>AP230</f>
        <v>380</v>
      </c>
      <c r="AP290" s="230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</row>
    <row r="291" s="7" customFormat="1" ht="30" customHeight="1" spans="1:171">
      <c r="A291" s="119"/>
      <c r="B291" s="125" t="s">
        <v>15</v>
      </c>
      <c r="C291" s="71">
        <f t="shared" ref="C291:AG291" si="244">C288-C287</f>
        <v>0</v>
      </c>
      <c r="D291" s="71">
        <f t="shared" si="244"/>
        <v>0</v>
      </c>
      <c r="E291" s="71">
        <f t="shared" si="244"/>
        <v>0</v>
      </c>
      <c r="F291" s="71">
        <f t="shared" si="244"/>
        <v>0</v>
      </c>
      <c r="G291" s="71">
        <f t="shared" si="244"/>
        <v>0</v>
      </c>
      <c r="H291" s="71">
        <f t="shared" si="244"/>
        <v>0</v>
      </c>
      <c r="I291" s="71">
        <f t="shared" si="244"/>
        <v>0</v>
      </c>
      <c r="J291" s="71">
        <f t="shared" si="244"/>
        <v>0</v>
      </c>
      <c r="K291" s="71">
        <f t="shared" si="244"/>
        <v>0</v>
      </c>
      <c r="L291" s="71">
        <f t="shared" si="244"/>
        <v>0</v>
      </c>
      <c r="M291" s="71">
        <f t="shared" si="244"/>
        <v>0</v>
      </c>
      <c r="N291" s="71">
        <f t="shared" si="244"/>
        <v>0</v>
      </c>
      <c r="O291" s="71">
        <f t="shared" si="244"/>
        <v>0</v>
      </c>
      <c r="P291" s="71">
        <f t="shared" si="244"/>
        <v>0</v>
      </c>
      <c r="Q291" s="71">
        <f t="shared" si="244"/>
        <v>0</v>
      </c>
      <c r="R291" s="71">
        <f t="shared" si="244"/>
        <v>0</v>
      </c>
      <c r="S291" s="71">
        <f t="shared" si="244"/>
        <v>0</v>
      </c>
      <c r="T291" s="71">
        <f t="shared" si="244"/>
        <v>0</v>
      </c>
      <c r="U291" s="71">
        <f t="shared" si="244"/>
        <v>0</v>
      </c>
      <c r="V291" s="71">
        <f t="shared" si="244"/>
        <v>0</v>
      </c>
      <c r="W291" s="71">
        <f t="shared" si="244"/>
        <v>0</v>
      </c>
      <c r="X291" s="71">
        <f t="shared" si="244"/>
        <v>0</v>
      </c>
      <c r="Y291" s="71">
        <f t="shared" si="244"/>
        <v>0</v>
      </c>
      <c r="Z291" s="71">
        <f t="shared" si="244"/>
        <v>0</v>
      </c>
      <c r="AA291" s="71">
        <f t="shared" si="244"/>
        <v>0</v>
      </c>
      <c r="AB291" s="71">
        <f t="shared" si="244"/>
        <v>0</v>
      </c>
      <c r="AC291" s="71">
        <f t="shared" si="244"/>
        <v>0</v>
      </c>
      <c r="AD291" s="71">
        <f t="shared" si="244"/>
        <v>0</v>
      </c>
      <c r="AE291" s="71">
        <f t="shared" si="244"/>
        <v>0</v>
      </c>
      <c r="AF291" s="71">
        <f t="shared" si="244"/>
        <v>0</v>
      </c>
      <c r="AG291" s="71">
        <f t="shared" si="244"/>
        <v>0</v>
      </c>
      <c r="AH291" s="156">
        <f t="shared" si="241"/>
        <v>0</v>
      </c>
      <c r="AI291" s="28"/>
      <c r="AJ291" s="290"/>
      <c r="AK291" s="24"/>
      <c r="AL291" s="230" t="s">
        <v>358</v>
      </c>
      <c r="AM291" s="230" t="s">
        <v>300</v>
      </c>
      <c r="AN291" s="395">
        <f>AN232</f>
        <v>242.962672307902</v>
      </c>
      <c r="AO291" s="395">
        <f>AP232</f>
        <v>286.931895728129</v>
      </c>
      <c r="AP291" s="230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</row>
    <row r="292" s="7" customFormat="1" ht="30" customHeight="1" spans="1:171">
      <c r="A292" s="119" t="s">
        <v>277</v>
      </c>
      <c r="B292" s="150">
        <v>2025</v>
      </c>
      <c r="C292" s="71">
        <f t="shared" ref="C292:AG292" si="245">C287-C276</f>
        <v>0</v>
      </c>
      <c r="D292" s="71">
        <f t="shared" si="245"/>
        <v>0</v>
      </c>
      <c r="E292" s="71">
        <f t="shared" si="245"/>
        <v>0</v>
      </c>
      <c r="F292" s="71">
        <f t="shared" si="245"/>
        <v>0</v>
      </c>
      <c r="G292" s="71">
        <f t="shared" si="245"/>
        <v>0</v>
      </c>
      <c r="H292" s="71">
        <f t="shared" si="245"/>
        <v>0</v>
      </c>
      <c r="I292" s="71">
        <f t="shared" si="245"/>
        <v>0</v>
      </c>
      <c r="J292" s="71">
        <f t="shared" si="245"/>
        <v>0</v>
      </c>
      <c r="K292" s="71">
        <f t="shared" si="245"/>
        <v>0</v>
      </c>
      <c r="L292" s="71">
        <f t="shared" si="245"/>
        <v>0</v>
      </c>
      <c r="M292" s="71">
        <f t="shared" si="245"/>
        <v>0</v>
      </c>
      <c r="N292" s="71">
        <f t="shared" si="245"/>
        <v>0</v>
      </c>
      <c r="O292" s="71">
        <f t="shared" si="245"/>
        <v>0</v>
      </c>
      <c r="P292" s="71">
        <f t="shared" si="245"/>
        <v>0</v>
      </c>
      <c r="Q292" s="71">
        <f t="shared" si="245"/>
        <v>0</v>
      </c>
      <c r="R292" s="71">
        <f t="shared" si="245"/>
        <v>0</v>
      </c>
      <c r="S292" s="71">
        <f t="shared" si="245"/>
        <v>0</v>
      </c>
      <c r="T292" s="71">
        <f t="shared" si="245"/>
        <v>0</v>
      </c>
      <c r="U292" s="71">
        <f t="shared" si="245"/>
        <v>0</v>
      </c>
      <c r="V292" s="71">
        <f t="shared" si="245"/>
        <v>0</v>
      </c>
      <c r="W292" s="71">
        <f t="shared" si="245"/>
        <v>0</v>
      </c>
      <c r="X292" s="71">
        <f t="shared" si="245"/>
        <v>0</v>
      </c>
      <c r="Y292" s="71">
        <f t="shared" si="245"/>
        <v>0</v>
      </c>
      <c r="Z292" s="71">
        <f t="shared" si="245"/>
        <v>0</v>
      </c>
      <c r="AA292" s="71">
        <f t="shared" si="245"/>
        <v>0</v>
      </c>
      <c r="AB292" s="71">
        <f t="shared" si="245"/>
        <v>0</v>
      </c>
      <c r="AC292" s="71">
        <f t="shared" si="245"/>
        <v>0</v>
      </c>
      <c r="AD292" s="71">
        <f t="shared" si="245"/>
        <v>0</v>
      </c>
      <c r="AE292" s="71">
        <f t="shared" si="245"/>
        <v>0</v>
      </c>
      <c r="AF292" s="71">
        <f t="shared" si="245"/>
        <v>0</v>
      </c>
      <c r="AG292" s="71">
        <f t="shared" si="245"/>
        <v>0</v>
      </c>
      <c r="AH292" s="156">
        <f t="shared" si="241"/>
        <v>0</v>
      </c>
      <c r="AI292" s="28"/>
      <c r="AJ292" s="290"/>
      <c r="AK292" s="24"/>
      <c r="AL292" s="230" t="s">
        <v>337</v>
      </c>
      <c r="AM292" s="230" t="s">
        <v>300</v>
      </c>
      <c r="AN292" s="395">
        <f>AN257</f>
        <v>35</v>
      </c>
      <c r="AO292" s="395">
        <f>AO257</f>
        <v>0</v>
      </c>
      <c r="AP292" s="230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</row>
    <row r="293" s="7" customFormat="1" ht="30" customHeight="1" spans="1:171">
      <c r="A293" s="119"/>
      <c r="B293" s="150">
        <v>2026</v>
      </c>
      <c r="C293" s="71" t="e">
        <f t="shared" ref="C293:AG293" si="246">C288-C277</f>
        <v>#DIV/0!</v>
      </c>
      <c r="D293" s="71" t="e">
        <f t="shared" si="246"/>
        <v>#DIV/0!</v>
      </c>
      <c r="E293" s="71" t="e">
        <f t="shared" si="246"/>
        <v>#DIV/0!</v>
      </c>
      <c r="F293" s="71" t="e">
        <f t="shared" si="246"/>
        <v>#DIV/0!</v>
      </c>
      <c r="G293" s="71" t="e">
        <f t="shared" si="246"/>
        <v>#DIV/0!</v>
      </c>
      <c r="H293" s="71" t="e">
        <f t="shared" si="246"/>
        <v>#DIV/0!</v>
      </c>
      <c r="I293" s="71" t="e">
        <f t="shared" si="246"/>
        <v>#DIV/0!</v>
      </c>
      <c r="J293" s="71" t="e">
        <f t="shared" si="246"/>
        <v>#DIV/0!</v>
      </c>
      <c r="K293" s="71" t="e">
        <f t="shared" si="246"/>
        <v>#DIV/0!</v>
      </c>
      <c r="L293" s="71" t="e">
        <f t="shared" si="246"/>
        <v>#DIV/0!</v>
      </c>
      <c r="M293" s="71" t="e">
        <f t="shared" si="246"/>
        <v>#DIV/0!</v>
      </c>
      <c r="N293" s="71" t="e">
        <f t="shared" si="246"/>
        <v>#DIV/0!</v>
      </c>
      <c r="O293" s="71" t="e">
        <f t="shared" si="246"/>
        <v>#DIV/0!</v>
      </c>
      <c r="P293" s="71" t="e">
        <f t="shared" si="246"/>
        <v>#DIV/0!</v>
      </c>
      <c r="Q293" s="71" t="e">
        <f t="shared" si="246"/>
        <v>#DIV/0!</v>
      </c>
      <c r="R293" s="71" t="e">
        <f t="shared" si="246"/>
        <v>#DIV/0!</v>
      </c>
      <c r="S293" s="71" t="e">
        <f t="shared" si="246"/>
        <v>#DIV/0!</v>
      </c>
      <c r="T293" s="71" t="e">
        <f t="shared" si="246"/>
        <v>#DIV/0!</v>
      </c>
      <c r="U293" s="71" t="e">
        <f t="shared" si="246"/>
        <v>#DIV/0!</v>
      </c>
      <c r="V293" s="71" t="e">
        <f t="shared" si="246"/>
        <v>#DIV/0!</v>
      </c>
      <c r="W293" s="71" t="e">
        <f t="shared" si="246"/>
        <v>#DIV/0!</v>
      </c>
      <c r="X293" s="71" t="e">
        <f t="shared" si="246"/>
        <v>#DIV/0!</v>
      </c>
      <c r="Y293" s="71" t="e">
        <f t="shared" si="246"/>
        <v>#DIV/0!</v>
      </c>
      <c r="Z293" s="71" t="e">
        <f t="shared" si="246"/>
        <v>#DIV/0!</v>
      </c>
      <c r="AA293" s="71" t="e">
        <f t="shared" si="246"/>
        <v>#DIV/0!</v>
      </c>
      <c r="AB293" s="71" t="e">
        <f t="shared" si="246"/>
        <v>#DIV/0!</v>
      </c>
      <c r="AC293" s="71" t="e">
        <f t="shared" si="246"/>
        <v>#DIV/0!</v>
      </c>
      <c r="AD293" s="71" t="e">
        <f t="shared" si="246"/>
        <v>#DIV/0!</v>
      </c>
      <c r="AE293" s="71" t="e">
        <f t="shared" si="246"/>
        <v>#DIV/0!</v>
      </c>
      <c r="AF293" s="71" t="e">
        <f t="shared" si="246"/>
        <v>#DIV/0!</v>
      </c>
      <c r="AG293" s="71" t="e">
        <f t="shared" si="246"/>
        <v>#DIV/0!</v>
      </c>
      <c r="AH293" s="156" t="e">
        <f t="shared" si="241"/>
        <v>#DIV/0!</v>
      </c>
      <c r="AI293" s="28"/>
      <c r="AJ293" s="290"/>
      <c r="AK293" s="24"/>
      <c r="AL293" s="230" t="s">
        <v>346</v>
      </c>
      <c r="AM293" s="230" t="s">
        <v>300</v>
      </c>
      <c r="AN293" s="395">
        <f>AN236</f>
        <v>35</v>
      </c>
      <c r="AO293" s="395">
        <f>AP236</f>
        <v>0</v>
      </c>
      <c r="AP293" s="230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</row>
    <row r="294" s="7" customFormat="1" ht="30" customHeight="1" spans="1:171">
      <c r="A294" s="119"/>
      <c r="B294" s="124" t="s">
        <v>275</v>
      </c>
      <c r="C294" s="71">
        <f t="shared" ref="C294:AG294" si="247">C289-C279</f>
        <v>-0.086458</v>
      </c>
      <c r="D294" s="71">
        <f t="shared" si="247"/>
        <v>-0.10574</v>
      </c>
      <c r="E294" s="71">
        <f t="shared" si="247"/>
        <v>-0.092678</v>
      </c>
      <c r="F294" s="71">
        <f t="shared" si="247"/>
        <v>-0.089257</v>
      </c>
      <c r="G294" s="71">
        <f t="shared" si="247"/>
        <v>-0.083037</v>
      </c>
      <c r="H294" s="71">
        <f t="shared" si="247"/>
        <v>-0.072774</v>
      </c>
      <c r="I294" s="71">
        <f t="shared" si="247"/>
        <v>-0.072152</v>
      </c>
      <c r="J294" s="71">
        <f t="shared" si="247"/>
        <v>-0.095477</v>
      </c>
      <c r="K294" s="71">
        <f t="shared" si="247"/>
        <v>-0.081482</v>
      </c>
      <c r="L294" s="71">
        <f t="shared" si="247"/>
        <v>-0.084592</v>
      </c>
      <c r="M294" s="71">
        <f t="shared" si="247"/>
        <v>-0.073085</v>
      </c>
      <c r="N294" s="71">
        <f t="shared" si="247"/>
        <v>-0.088946</v>
      </c>
      <c r="O294" s="71">
        <f t="shared" si="247"/>
        <v>-0.099209</v>
      </c>
      <c r="P294" s="71">
        <f t="shared" si="247"/>
        <v>-0.098587</v>
      </c>
      <c r="Q294" s="71">
        <f t="shared" si="247"/>
        <v>-0.170036</v>
      </c>
      <c r="R294" s="71">
        <f t="shared" si="247"/>
        <v>-0.779899</v>
      </c>
      <c r="S294" s="71">
        <f t="shared" si="247"/>
        <v>-1.159648</v>
      </c>
      <c r="T294" s="71">
        <f t="shared" si="247"/>
        <v>-1.653539</v>
      </c>
      <c r="U294" s="71">
        <f t="shared" si="247"/>
        <v>-0.952076</v>
      </c>
      <c r="V294" s="71">
        <f t="shared" si="247"/>
        <v>-0.617714</v>
      </c>
      <c r="W294" s="71">
        <f t="shared" si="247"/>
        <v>-0.49531</v>
      </c>
      <c r="X294" s="71">
        <f t="shared" si="247"/>
        <v>-0.522676</v>
      </c>
      <c r="Y294" s="71">
        <f t="shared" si="247"/>
        <v>-0.566883</v>
      </c>
      <c r="Z294" s="71">
        <f t="shared" si="247"/>
        <v>-1.068122</v>
      </c>
      <c r="AA294" s="71">
        <f t="shared" si="247"/>
        <v>-0.803193</v>
      </c>
      <c r="AB294" s="71">
        <f t="shared" si="247"/>
        <v>-0.806597</v>
      </c>
      <c r="AC294" s="71">
        <f t="shared" si="247"/>
        <v>-1.076305</v>
      </c>
      <c r="AD294" s="71">
        <f t="shared" si="247"/>
        <v>0</v>
      </c>
      <c r="AE294" s="71">
        <f t="shared" si="247"/>
        <v>0</v>
      </c>
      <c r="AF294" s="71">
        <f t="shared" si="247"/>
        <v>0</v>
      </c>
      <c r="AG294" s="71">
        <f t="shared" si="247"/>
        <v>0</v>
      </c>
      <c r="AH294" s="156">
        <f t="shared" si="241"/>
        <v>-11.895472</v>
      </c>
      <c r="AI294" s="28"/>
      <c r="AJ294" s="290"/>
      <c r="AK294" s="24"/>
      <c r="AL294" s="230" t="s">
        <v>350</v>
      </c>
      <c r="AM294" s="230" t="s">
        <v>356</v>
      </c>
      <c r="AN294" s="395" t="s">
        <v>312</v>
      </c>
      <c r="AO294" s="395" t="s">
        <v>312</v>
      </c>
      <c r="AP294" s="230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</row>
    <row r="295" s="7" customFormat="1" ht="30" customHeight="1" spans="1:171">
      <c r="A295" s="119"/>
      <c r="B295" s="124" t="s">
        <v>14</v>
      </c>
      <c r="C295" s="71" t="e">
        <f t="shared" ref="C295:AG295" si="248">C293-C294</f>
        <v>#DIV/0!</v>
      </c>
      <c r="D295" s="71" t="e">
        <f t="shared" si="248"/>
        <v>#DIV/0!</v>
      </c>
      <c r="E295" s="71" t="e">
        <f t="shared" si="248"/>
        <v>#DIV/0!</v>
      </c>
      <c r="F295" s="71" t="e">
        <f t="shared" si="248"/>
        <v>#DIV/0!</v>
      </c>
      <c r="G295" s="71" t="e">
        <f t="shared" si="248"/>
        <v>#DIV/0!</v>
      </c>
      <c r="H295" s="71" t="e">
        <f t="shared" si="248"/>
        <v>#DIV/0!</v>
      </c>
      <c r="I295" s="71" t="e">
        <f t="shared" si="248"/>
        <v>#DIV/0!</v>
      </c>
      <c r="J295" s="71" t="e">
        <f t="shared" si="248"/>
        <v>#DIV/0!</v>
      </c>
      <c r="K295" s="71" t="e">
        <f t="shared" si="248"/>
        <v>#DIV/0!</v>
      </c>
      <c r="L295" s="71" t="e">
        <f t="shared" si="248"/>
        <v>#DIV/0!</v>
      </c>
      <c r="M295" s="71" t="e">
        <f t="shared" si="248"/>
        <v>#DIV/0!</v>
      </c>
      <c r="N295" s="71" t="e">
        <f t="shared" si="248"/>
        <v>#DIV/0!</v>
      </c>
      <c r="O295" s="71" t="e">
        <f t="shared" si="248"/>
        <v>#DIV/0!</v>
      </c>
      <c r="P295" s="71" t="e">
        <f t="shared" si="248"/>
        <v>#DIV/0!</v>
      </c>
      <c r="Q295" s="71" t="e">
        <f t="shared" si="248"/>
        <v>#DIV/0!</v>
      </c>
      <c r="R295" s="71" t="e">
        <f t="shared" si="248"/>
        <v>#DIV/0!</v>
      </c>
      <c r="S295" s="71" t="e">
        <f t="shared" si="248"/>
        <v>#DIV/0!</v>
      </c>
      <c r="T295" s="71" t="e">
        <f t="shared" si="248"/>
        <v>#DIV/0!</v>
      </c>
      <c r="U295" s="71" t="e">
        <f t="shared" si="248"/>
        <v>#DIV/0!</v>
      </c>
      <c r="V295" s="71" t="e">
        <f t="shared" si="248"/>
        <v>#DIV/0!</v>
      </c>
      <c r="W295" s="71" t="e">
        <f t="shared" si="248"/>
        <v>#DIV/0!</v>
      </c>
      <c r="X295" s="71" t="e">
        <f t="shared" si="248"/>
        <v>#DIV/0!</v>
      </c>
      <c r="Y295" s="71" t="e">
        <f t="shared" si="248"/>
        <v>#DIV/0!</v>
      </c>
      <c r="Z295" s="71" t="e">
        <f t="shared" si="248"/>
        <v>#DIV/0!</v>
      </c>
      <c r="AA295" s="71" t="e">
        <f t="shared" si="248"/>
        <v>#DIV/0!</v>
      </c>
      <c r="AB295" s="71" t="e">
        <f t="shared" si="248"/>
        <v>#DIV/0!</v>
      </c>
      <c r="AC295" s="71" t="e">
        <f t="shared" si="248"/>
        <v>#DIV/0!</v>
      </c>
      <c r="AD295" s="71" t="e">
        <f t="shared" si="248"/>
        <v>#DIV/0!</v>
      </c>
      <c r="AE295" s="71" t="e">
        <f t="shared" si="248"/>
        <v>#DIV/0!</v>
      </c>
      <c r="AF295" s="71" t="e">
        <f t="shared" si="248"/>
        <v>#DIV/0!</v>
      </c>
      <c r="AG295" s="71" t="e">
        <f t="shared" si="248"/>
        <v>#DIV/0!</v>
      </c>
      <c r="AH295" s="156" t="e">
        <f t="shared" si="241"/>
        <v>#DIV/0!</v>
      </c>
      <c r="AI295" s="28"/>
      <c r="AJ295" s="290"/>
      <c r="AK295" s="24"/>
      <c r="AL295" s="230" t="s">
        <v>359</v>
      </c>
      <c r="AM295" s="230" t="s">
        <v>356</v>
      </c>
      <c r="AN295" s="395" t="s">
        <v>312</v>
      </c>
      <c r="AO295" s="395" t="s">
        <v>312</v>
      </c>
      <c r="AP295" s="230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</row>
    <row r="296" s="7" customFormat="1" ht="30" customHeight="1" spans="1:171">
      <c r="A296" s="119"/>
      <c r="B296" s="125" t="s">
        <v>15</v>
      </c>
      <c r="C296" s="71" t="e">
        <f t="shared" ref="C296:AG296" si="249">C293-C292</f>
        <v>#DIV/0!</v>
      </c>
      <c r="D296" s="71" t="e">
        <f t="shared" si="249"/>
        <v>#DIV/0!</v>
      </c>
      <c r="E296" s="71" t="e">
        <f t="shared" si="249"/>
        <v>#DIV/0!</v>
      </c>
      <c r="F296" s="71" t="e">
        <f t="shared" si="249"/>
        <v>#DIV/0!</v>
      </c>
      <c r="G296" s="71" t="e">
        <f t="shared" si="249"/>
        <v>#DIV/0!</v>
      </c>
      <c r="H296" s="71" t="e">
        <f t="shared" si="249"/>
        <v>#DIV/0!</v>
      </c>
      <c r="I296" s="71" t="e">
        <f t="shared" si="249"/>
        <v>#DIV/0!</v>
      </c>
      <c r="J296" s="71" t="e">
        <f t="shared" si="249"/>
        <v>#DIV/0!</v>
      </c>
      <c r="K296" s="71" t="e">
        <f t="shared" si="249"/>
        <v>#DIV/0!</v>
      </c>
      <c r="L296" s="71" t="e">
        <f t="shared" si="249"/>
        <v>#DIV/0!</v>
      </c>
      <c r="M296" s="71" t="e">
        <f t="shared" si="249"/>
        <v>#DIV/0!</v>
      </c>
      <c r="N296" s="71" t="e">
        <f t="shared" si="249"/>
        <v>#DIV/0!</v>
      </c>
      <c r="O296" s="71" t="e">
        <f t="shared" si="249"/>
        <v>#DIV/0!</v>
      </c>
      <c r="P296" s="71" t="e">
        <f t="shared" si="249"/>
        <v>#DIV/0!</v>
      </c>
      <c r="Q296" s="71" t="e">
        <f t="shared" si="249"/>
        <v>#DIV/0!</v>
      </c>
      <c r="R296" s="71" t="e">
        <f t="shared" si="249"/>
        <v>#DIV/0!</v>
      </c>
      <c r="S296" s="71" t="e">
        <f t="shared" si="249"/>
        <v>#DIV/0!</v>
      </c>
      <c r="T296" s="71" t="e">
        <f t="shared" si="249"/>
        <v>#DIV/0!</v>
      </c>
      <c r="U296" s="71" t="e">
        <f t="shared" si="249"/>
        <v>#DIV/0!</v>
      </c>
      <c r="V296" s="71" t="e">
        <f t="shared" si="249"/>
        <v>#DIV/0!</v>
      </c>
      <c r="W296" s="71" t="e">
        <f t="shared" si="249"/>
        <v>#DIV/0!</v>
      </c>
      <c r="X296" s="71" t="e">
        <f t="shared" si="249"/>
        <v>#DIV/0!</v>
      </c>
      <c r="Y296" s="71" t="e">
        <f t="shared" si="249"/>
        <v>#DIV/0!</v>
      </c>
      <c r="Z296" s="71" t="e">
        <f t="shared" si="249"/>
        <v>#DIV/0!</v>
      </c>
      <c r="AA296" s="71" t="e">
        <f t="shared" si="249"/>
        <v>#DIV/0!</v>
      </c>
      <c r="AB296" s="71" t="e">
        <f t="shared" si="249"/>
        <v>#DIV/0!</v>
      </c>
      <c r="AC296" s="71" t="e">
        <f t="shared" si="249"/>
        <v>#DIV/0!</v>
      </c>
      <c r="AD296" s="71" t="e">
        <f t="shared" si="249"/>
        <v>#DIV/0!</v>
      </c>
      <c r="AE296" s="71" t="e">
        <f t="shared" si="249"/>
        <v>#DIV/0!</v>
      </c>
      <c r="AF296" s="71" t="e">
        <f t="shared" si="249"/>
        <v>#DIV/0!</v>
      </c>
      <c r="AG296" s="71" t="e">
        <f t="shared" si="249"/>
        <v>#DIV/0!</v>
      </c>
      <c r="AH296" s="156" t="e">
        <f t="shared" si="241"/>
        <v>#DIV/0!</v>
      </c>
      <c r="AI296" s="28"/>
      <c r="AJ296" s="290"/>
      <c r="AK296" s="24"/>
      <c r="AL296" s="230" t="s">
        <v>360</v>
      </c>
      <c r="AM296" s="230" t="s">
        <v>300</v>
      </c>
      <c r="AN296" s="395" t="s">
        <v>312</v>
      </c>
      <c r="AO296" s="395" t="s">
        <v>312</v>
      </c>
      <c r="AP296" s="230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</row>
    <row r="297" s="7" customFormat="1" ht="30" customHeight="1" spans="1:171">
      <c r="A297" s="240" t="s">
        <v>129</v>
      </c>
      <c r="B297" s="241" t="s">
        <v>130</v>
      </c>
      <c r="C297" s="78">
        <f t="shared" ref="C297:AG297" si="250">C203*C303/10000</f>
        <v>0</v>
      </c>
      <c r="D297" s="78">
        <f t="shared" si="250"/>
        <v>0</v>
      </c>
      <c r="E297" s="78">
        <f t="shared" si="250"/>
        <v>0</v>
      </c>
      <c r="F297" s="78">
        <f t="shared" si="250"/>
        <v>0</v>
      </c>
      <c r="G297" s="78">
        <f t="shared" si="250"/>
        <v>0</v>
      </c>
      <c r="H297" s="78">
        <f t="shared" si="250"/>
        <v>0</v>
      </c>
      <c r="I297" s="78">
        <f t="shared" si="250"/>
        <v>0</v>
      </c>
      <c r="J297" s="78">
        <f t="shared" si="250"/>
        <v>0</v>
      </c>
      <c r="K297" s="78">
        <f t="shared" si="250"/>
        <v>0</v>
      </c>
      <c r="L297" s="78">
        <f t="shared" si="250"/>
        <v>0</v>
      </c>
      <c r="M297" s="78">
        <f t="shared" si="250"/>
        <v>0</v>
      </c>
      <c r="N297" s="78">
        <f t="shared" si="250"/>
        <v>0</v>
      </c>
      <c r="O297" s="78">
        <f t="shared" si="250"/>
        <v>0</v>
      </c>
      <c r="P297" s="78">
        <f t="shared" si="250"/>
        <v>0</v>
      </c>
      <c r="Q297" s="78">
        <f t="shared" si="250"/>
        <v>0</v>
      </c>
      <c r="R297" s="78">
        <f t="shared" si="250"/>
        <v>0</v>
      </c>
      <c r="S297" s="78">
        <f t="shared" si="250"/>
        <v>0</v>
      </c>
      <c r="T297" s="78">
        <f t="shared" si="250"/>
        <v>0</v>
      </c>
      <c r="U297" s="78">
        <f t="shared" si="250"/>
        <v>0</v>
      </c>
      <c r="V297" s="78">
        <f t="shared" si="250"/>
        <v>0</v>
      </c>
      <c r="W297" s="78">
        <f t="shared" si="250"/>
        <v>0</v>
      </c>
      <c r="X297" s="78">
        <f t="shared" si="250"/>
        <v>0</v>
      </c>
      <c r="Y297" s="78">
        <f t="shared" si="250"/>
        <v>0</v>
      </c>
      <c r="Z297" s="78">
        <f t="shared" si="250"/>
        <v>0</v>
      </c>
      <c r="AA297" s="78">
        <f t="shared" si="250"/>
        <v>0</v>
      </c>
      <c r="AB297" s="78">
        <f t="shared" si="250"/>
        <v>0</v>
      </c>
      <c r="AC297" s="78">
        <f t="shared" si="250"/>
        <v>0</v>
      </c>
      <c r="AD297" s="78">
        <f t="shared" si="250"/>
        <v>0</v>
      </c>
      <c r="AE297" s="78">
        <f t="shared" si="250"/>
        <v>0</v>
      </c>
      <c r="AF297" s="78">
        <f t="shared" si="250"/>
        <v>0</v>
      </c>
      <c r="AG297" s="78">
        <f t="shared" si="250"/>
        <v>0</v>
      </c>
      <c r="AH297" s="156">
        <f t="shared" si="241"/>
        <v>0</v>
      </c>
      <c r="AI297" s="28"/>
      <c r="AJ297" s="290"/>
      <c r="AK297" s="24"/>
      <c r="AL297" s="230" t="s">
        <v>361</v>
      </c>
      <c r="AM297" s="230" t="s">
        <v>300</v>
      </c>
      <c r="AN297" s="395" t="s">
        <v>312</v>
      </c>
      <c r="AO297" s="395" t="s">
        <v>312</v>
      </c>
      <c r="AP297" s="230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</row>
    <row r="298" s="7" customFormat="1" ht="30" customHeight="1" spans="1:171">
      <c r="A298" s="240"/>
      <c r="B298" s="241" t="s">
        <v>131</v>
      </c>
      <c r="C298" s="78">
        <f t="shared" ref="C298:AG298" si="251">C204*C302/10000</f>
        <v>0</v>
      </c>
      <c r="D298" s="78">
        <f t="shared" si="251"/>
        <v>0</v>
      </c>
      <c r="E298" s="78">
        <f t="shared" si="251"/>
        <v>0</v>
      </c>
      <c r="F298" s="78">
        <f t="shared" si="251"/>
        <v>0</v>
      </c>
      <c r="G298" s="78">
        <f t="shared" si="251"/>
        <v>0</v>
      </c>
      <c r="H298" s="78">
        <f t="shared" si="251"/>
        <v>0</v>
      </c>
      <c r="I298" s="78">
        <f t="shared" si="251"/>
        <v>0</v>
      </c>
      <c r="J298" s="78">
        <f t="shared" si="251"/>
        <v>0</v>
      </c>
      <c r="K298" s="78">
        <f t="shared" si="251"/>
        <v>0</v>
      </c>
      <c r="L298" s="78">
        <f t="shared" si="251"/>
        <v>0</v>
      </c>
      <c r="M298" s="78">
        <f t="shared" si="251"/>
        <v>0</v>
      </c>
      <c r="N298" s="78">
        <f t="shared" si="251"/>
        <v>0</v>
      </c>
      <c r="O298" s="78">
        <f t="shared" si="251"/>
        <v>0</v>
      </c>
      <c r="P298" s="78">
        <f t="shared" si="251"/>
        <v>0</v>
      </c>
      <c r="Q298" s="78">
        <f t="shared" si="251"/>
        <v>0</v>
      </c>
      <c r="R298" s="78">
        <f t="shared" si="251"/>
        <v>0</v>
      </c>
      <c r="S298" s="78">
        <f t="shared" si="251"/>
        <v>0</v>
      </c>
      <c r="T298" s="78">
        <f t="shared" si="251"/>
        <v>0</v>
      </c>
      <c r="U298" s="78">
        <f t="shared" si="251"/>
        <v>0</v>
      </c>
      <c r="V298" s="78">
        <f t="shared" si="251"/>
        <v>0</v>
      </c>
      <c r="W298" s="78">
        <f t="shared" si="251"/>
        <v>0</v>
      </c>
      <c r="X298" s="78">
        <f t="shared" si="251"/>
        <v>0</v>
      </c>
      <c r="Y298" s="78">
        <f t="shared" si="251"/>
        <v>0</v>
      </c>
      <c r="Z298" s="78">
        <f t="shared" si="251"/>
        <v>0</v>
      </c>
      <c r="AA298" s="78">
        <f t="shared" si="251"/>
        <v>0</v>
      </c>
      <c r="AB298" s="78">
        <f t="shared" si="251"/>
        <v>0</v>
      </c>
      <c r="AC298" s="78">
        <f t="shared" si="251"/>
        <v>0</v>
      </c>
      <c r="AD298" s="78">
        <f t="shared" si="251"/>
        <v>0</v>
      </c>
      <c r="AE298" s="78">
        <f t="shared" si="251"/>
        <v>0</v>
      </c>
      <c r="AF298" s="78">
        <f t="shared" si="251"/>
        <v>0</v>
      </c>
      <c r="AG298" s="78">
        <f t="shared" si="251"/>
        <v>0</v>
      </c>
      <c r="AH298" s="156">
        <f t="shared" si="241"/>
        <v>0</v>
      </c>
      <c r="AI298" s="28"/>
      <c r="AJ298" s="290"/>
      <c r="AK298" s="24"/>
      <c r="AL298" s="230" t="s">
        <v>362</v>
      </c>
      <c r="AM298" s="230" t="s">
        <v>300</v>
      </c>
      <c r="AN298" s="395" cm="1">
        <f t="array" ref="AN298">INDEX($C$374:$AH$374,1,$AM$176)</f>
        <v>0</v>
      </c>
      <c r="AO298" s="395" cm="1">
        <f t="array" ref="AO298">INDEX($C$373:$AH$373,1,$AM$176)</f>
        <v>0</v>
      </c>
      <c r="AP298" s="230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</row>
    <row r="299" s="9" customFormat="1" ht="30" customHeight="1" spans="1:171">
      <c r="A299" s="159" t="s">
        <v>132</v>
      </c>
      <c r="B299" s="49">
        <v>2025</v>
      </c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28"/>
      <c r="AJ299" s="370"/>
      <c r="AK299" s="88"/>
      <c r="AL299" s="230" t="s">
        <v>363</v>
      </c>
      <c r="AM299" s="230" t="s">
        <v>300</v>
      </c>
      <c r="AN299" s="395" cm="1">
        <f t="array" ref="AN299">INDEX($C$389:$AH$389,1,$AM$176)</f>
        <v>1.44</v>
      </c>
      <c r="AO299" s="395" cm="1">
        <f t="array" ref="AO299">INDEX($C$388:$AH$388,1,$AM$176)</f>
        <v>2.69</v>
      </c>
      <c r="AP299" s="230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</row>
    <row r="300" s="8" customFormat="1" ht="30" customHeight="1" spans="1:171">
      <c r="A300" s="242"/>
      <c r="B300" s="114">
        <v>2026</v>
      </c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28"/>
      <c r="AJ300" s="290"/>
      <c r="AK300" s="40"/>
      <c r="AL300" s="230" t="s">
        <v>364</v>
      </c>
      <c r="AM300" s="230" t="s">
        <v>300</v>
      </c>
      <c r="AN300" s="395" cm="1">
        <f t="array" ref="AN300">INDEX($C$384:$AH$384,1,$AM$176)</f>
        <v>4.4</v>
      </c>
      <c r="AO300" s="395" cm="1">
        <f t="array" ref="AO300">INDEX($C$383:$AH$383,1,$AM$176)</f>
        <v>12</v>
      </c>
      <c r="AP300" s="230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</row>
    <row r="301" s="7" customFormat="1" ht="30" customHeight="1" spans="1:171">
      <c r="A301" s="25"/>
      <c r="B301" s="244" t="s">
        <v>275</v>
      </c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156"/>
      <c r="AI301" s="28"/>
      <c r="AJ301" s="290"/>
      <c r="AK301" s="24"/>
      <c r="AL301" s="230" t="s">
        <v>371</v>
      </c>
      <c r="AM301" s="230" t="s">
        <v>366</v>
      </c>
      <c r="AN301" s="231">
        <v>1</v>
      </c>
      <c r="AO301" s="231">
        <v>0</v>
      </c>
      <c r="AP301" s="230"/>
      <c r="AQ301" s="237" t="str">
        <f>AN227</f>
        <v>1#水炉</v>
      </c>
      <c r="AR301" s="237" t="str">
        <f>AP227</f>
        <v>1#水炉</v>
      </c>
      <c r="AS301" s="1"/>
      <c r="AT301" s="1"/>
      <c r="AU301" s="1"/>
      <c r="AV301" s="1"/>
      <c r="AW301" s="1"/>
      <c r="AX301" s="2"/>
      <c r="AY301" s="2"/>
      <c r="AZ301" s="2"/>
      <c r="BA301" s="2"/>
      <c r="BB301" s="2"/>
      <c r="BC301" s="2"/>
      <c r="BD301" s="2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</row>
    <row r="302" s="7" customFormat="1" ht="30" customHeight="1" spans="1:171">
      <c r="A302" s="25"/>
      <c r="B302" s="124" t="s">
        <v>14</v>
      </c>
      <c r="C302" s="71">
        <f t="shared" ref="C302:AG302" si="252">C300-C301</f>
        <v>0</v>
      </c>
      <c r="D302" s="71">
        <f t="shared" si="252"/>
        <v>0</v>
      </c>
      <c r="E302" s="71">
        <f t="shared" si="252"/>
        <v>0</v>
      </c>
      <c r="F302" s="71">
        <f t="shared" si="252"/>
        <v>0</v>
      </c>
      <c r="G302" s="71">
        <f t="shared" si="252"/>
        <v>0</v>
      </c>
      <c r="H302" s="71">
        <f t="shared" si="252"/>
        <v>0</v>
      </c>
      <c r="I302" s="71">
        <f t="shared" si="252"/>
        <v>0</v>
      </c>
      <c r="J302" s="71">
        <f t="shared" si="252"/>
        <v>0</v>
      </c>
      <c r="K302" s="71">
        <f t="shared" si="252"/>
        <v>0</v>
      </c>
      <c r="L302" s="71">
        <f t="shared" si="252"/>
        <v>0</v>
      </c>
      <c r="M302" s="71">
        <f t="shared" si="252"/>
        <v>0</v>
      </c>
      <c r="N302" s="71">
        <f t="shared" si="252"/>
        <v>0</v>
      </c>
      <c r="O302" s="71">
        <f t="shared" si="252"/>
        <v>0</v>
      </c>
      <c r="P302" s="71">
        <f t="shared" si="252"/>
        <v>0</v>
      </c>
      <c r="Q302" s="71">
        <f t="shared" si="252"/>
        <v>0</v>
      </c>
      <c r="R302" s="71">
        <f t="shared" si="252"/>
        <v>0</v>
      </c>
      <c r="S302" s="71">
        <f t="shared" si="252"/>
        <v>0</v>
      </c>
      <c r="T302" s="71">
        <f t="shared" si="252"/>
        <v>0</v>
      </c>
      <c r="U302" s="71">
        <f t="shared" si="252"/>
        <v>0</v>
      </c>
      <c r="V302" s="71">
        <f t="shared" si="252"/>
        <v>0</v>
      </c>
      <c r="W302" s="71">
        <f t="shared" si="252"/>
        <v>0</v>
      </c>
      <c r="X302" s="71">
        <f t="shared" si="252"/>
        <v>0</v>
      </c>
      <c r="Y302" s="71">
        <f t="shared" si="252"/>
        <v>0</v>
      </c>
      <c r="Z302" s="71">
        <f t="shared" si="252"/>
        <v>0</v>
      </c>
      <c r="AA302" s="71">
        <f t="shared" si="252"/>
        <v>0</v>
      </c>
      <c r="AB302" s="71">
        <f t="shared" si="252"/>
        <v>0</v>
      </c>
      <c r="AC302" s="71">
        <f t="shared" si="252"/>
        <v>0</v>
      </c>
      <c r="AD302" s="71">
        <f t="shared" si="252"/>
        <v>0</v>
      </c>
      <c r="AE302" s="71">
        <f t="shared" si="252"/>
        <v>0</v>
      </c>
      <c r="AF302" s="71">
        <f t="shared" si="252"/>
        <v>0</v>
      </c>
      <c r="AG302" s="71">
        <f t="shared" si="252"/>
        <v>0</v>
      </c>
      <c r="AH302" s="156">
        <f t="shared" ref="AH302:AH304" si="253">SUM(C302:AG302)</f>
        <v>0</v>
      </c>
      <c r="AI302" s="28"/>
      <c r="AJ302" s="290"/>
      <c r="AK302" s="24"/>
      <c r="AL302" s="230" t="s">
        <v>368</v>
      </c>
      <c r="AM302" s="238"/>
      <c r="AN302" s="238"/>
      <c r="AO302" s="238"/>
      <c r="AP302" s="238"/>
      <c r="AQ302" s="1"/>
      <c r="AR302" s="1"/>
      <c r="AS302" s="1"/>
      <c r="AT302" s="1"/>
      <c r="AU302" s="1"/>
      <c r="AV302" s="1"/>
      <c r="AW302" s="2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</row>
    <row r="303" s="7" customFormat="1" ht="30" customHeight="1" spans="1:171">
      <c r="A303" s="25"/>
      <c r="B303" s="25" t="s">
        <v>15</v>
      </c>
      <c r="C303" s="71">
        <f t="shared" ref="C303:AG303" si="254">C300-C299</f>
        <v>0</v>
      </c>
      <c r="D303" s="71">
        <f t="shared" si="254"/>
        <v>0</v>
      </c>
      <c r="E303" s="71">
        <f t="shared" si="254"/>
        <v>0</v>
      </c>
      <c r="F303" s="71">
        <f t="shared" si="254"/>
        <v>0</v>
      </c>
      <c r="G303" s="71">
        <f t="shared" si="254"/>
        <v>0</v>
      </c>
      <c r="H303" s="71">
        <f t="shared" si="254"/>
        <v>0</v>
      </c>
      <c r="I303" s="71">
        <f t="shared" si="254"/>
        <v>0</v>
      </c>
      <c r="J303" s="71">
        <f t="shared" si="254"/>
        <v>0</v>
      </c>
      <c r="K303" s="71">
        <f t="shared" si="254"/>
        <v>0</v>
      </c>
      <c r="L303" s="71">
        <f t="shared" si="254"/>
        <v>0</v>
      </c>
      <c r="M303" s="71">
        <f t="shared" si="254"/>
        <v>0</v>
      </c>
      <c r="N303" s="71">
        <f t="shared" si="254"/>
        <v>0</v>
      </c>
      <c r="O303" s="71">
        <f t="shared" si="254"/>
        <v>0</v>
      </c>
      <c r="P303" s="71">
        <f t="shared" si="254"/>
        <v>0</v>
      </c>
      <c r="Q303" s="71">
        <f t="shared" si="254"/>
        <v>0</v>
      </c>
      <c r="R303" s="71">
        <f t="shared" si="254"/>
        <v>0</v>
      </c>
      <c r="S303" s="71">
        <f t="shared" si="254"/>
        <v>0</v>
      </c>
      <c r="T303" s="71">
        <f t="shared" si="254"/>
        <v>0</v>
      </c>
      <c r="U303" s="71">
        <f t="shared" si="254"/>
        <v>0</v>
      </c>
      <c r="V303" s="71">
        <f t="shared" si="254"/>
        <v>0</v>
      </c>
      <c r="W303" s="71">
        <f t="shared" si="254"/>
        <v>0</v>
      </c>
      <c r="X303" s="71">
        <f t="shared" si="254"/>
        <v>0</v>
      </c>
      <c r="Y303" s="71">
        <f t="shared" si="254"/>
        <v>0</v>
      </c>
      <c r="Z303" s="71">
        <f t="shared" si="254"/>
        <v>0</v>
      </c>
      <c r="AA303" s="71">
        <f t="shared" si="254"/>
        <v>0</v>
      </c>
      <c r="AB303" s="71">
        <f t="shared" si="254"/>
        <v>0</v>
      </c>
      <c r="AC303" s="71">
        <f t="shared" si="254"/>
        <v>0</v>
      </c>
      <c r="AD303" s="71">
        <f t="shared" si="254"/>
        <v>0</v>
      </c>
      <c r="AE303" s="71">
        <f t="shared" si="254"/>
        <v>0</v>
      </c>
      <c r="AF303" s="71">
        <f t="shared" si="254"/>
        <v>0</v>
      </c>
      <c r="AG303" s="71">
        <f t="shared" si="254"/>
        <v>0</v>
      </c>
      <c r="AH303" s="156">
        <f t="shared" si="253"/>
        <v>0</v>
      </c>
      <c r="AI303" s="28"/>
      <c r="AJ303" s="290"/>
      <c r="AK303" s="24"/>
      <c r="AL303" s="230" t="s">
        <v>369</v>
      </c>
      <c r="AM303" s="245"/>
      <c r="AN303" s="245"/>
      <c r="AO303" s="245"/>
      <c r="AP303" s="245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</row>
    <row r="304" s="7" customFormat="1" ht="30" customHeight="1" spans="1:171">
      <c r="A304" s="119" t="s">
        <v>133</v>
      </c>
      <c r="B304" s="125">
        <v>2026</v>
      </c>
      <c r="C304" s="67" t="e">
        <f t="shared" ref="C304:AG304" si="255">C300/(C214/29308)</f>
        <v>#DIV/0!</v>
      </c>
      <c r="D304" s="67" t="e">
        <f t="shared" si="255"/>
        <v>#DIV/0!</v>
      </c>
      <c r="E304" s="67" t="e">
        <f t="shared" si="255"/>
        <v>#DIV/0!</v>
      </c>
      <c r="F304" s="67" t="e">
        <f t="shared" si="255"/>
        <v>#DIV/0!</v>
      </c>
      <c r="G304" s="67" t="e">
        <f t="shared" si="255"/>
        <v>#DIV/0!</v>
      </c>
      <c r="H304" s="67" t="e">
        <f t="shared" si="255"/>
        <v>#DIV/0!</v>
      </c>
      <c r="I304" s="67" t="e">
        <f t="shared" si="255"/>
        <v>#DIV/0!</v>
      </c>
      <c r="J304" s="67" t="e">
        <f t="shared" si="255"/>
        <v>#DIV/0!</v>
      </c>
      <c r="K304" s="67" t="e">
        <f t="shared" si="255"/>
        <v>#DIV/0!</v>
      </c>
      <c r="L304" s="67" t="e">
        <f t="shared" si="255"/>
        <v>#DIV/0!</v>
      </c>
      <c r="M304" s="67" t="e">
        <f t="shared" si="255"/>
        <v>#DIV/0!</v>
      </c>
      <c r="N304" s="67" t="e">
        <f t="shared" si="255"/>
        <v>#DIV/0!</v>
      </c>
      <c r="O304" s="67" t="e">
        <f t="shared" si="255"/>
        <v>#DIV/0!</v>
      </c>
      <c r="P304" s="67" t="e">
        <f t="shared" si="255"/>
        <v>#DIV/0!</v>
      </c>
      <c r="Q304" s="67" t="e">
        <f t="shared" si="255"/>
        <v>#DIV/0!</v>
      </c>
      <c r="R304" s="67" t="e">
        <f t="shared" si="255"/>
        <v>#DIV/0!</v>
      </c>
      <c r="S304" s="67" t="e">
        <f t="shared" si="255"/>
        <v>#DIV/0!</v>
      </c>
      <c r="T304" s="67" t="e">
        <f t="shared" si="255"/>
        <v>#DIV/0!</v>
      </c>
      <c r="U304" s="67" t="e">
        <f t="shared" si="255"/>
        <v>#DIV/0!</v>
      </c>
      <c r="V304" s="67" t="e">
        <f t="shared" si="255"/>
        <v>#DIV/0!</v>
      </c>
      <c r="W304" s="67" t="e">
        <f t="shared" si="255"/>
        <v>#DIV/0!</v>
      </c>
      <c r="X304" s="67" t="e">
        <f t="shared" si="255"/>
        <v>#DIV/0!</v>
      </c>
      <c r="Y304" s="67" t="e">
        <f t="shared" si="255"/>
        <v>#DIV/0!</v>
      </c>
      <c r="Z304" s="67" t="e">
        <f t="shared" si="255"/>
        <v>#DIV/0!</v>
      </c>
      <c r="AA304" s="67" t="e">
        <f t="shared" si="255"/>
        <v>#DIV/0!</v>
      </c>
      <c r="AB304" s="67" t="e">
        <f t="shared" si="255"/>
        <v>#DIV/0!</v>
      </c>
      <c r="AC304" s="67" t="e">
        <f t="shared" si="255"/>
        <v>#DIV/0!</v>
      </c>
      <c r="AD304" s="67" t="e">
        <f t="shared" si="255"/>
        <v>#DIV/0!</v>
      </c>
      <c r="AE304" s="67" t="e">
        <f t="shared" si="255"/>
        <v>#DIV/0!</v>
      </c>
      <c r="AF304" s="67" t="e">
        <f t="shared" si="255"/>
        <v>#DIV/0!</v>
      </c>
      <c r="AG304" s="67" t="e">
        <f t="shared" si="255"/>
        <v>#DIV/0!</v>
      </c>
      <c r="AH304" s="365" t="e">
        <f t="shared" si="253"/>
        <v>#DIV/0!</v>
      </c>
      <c r="AI304" s="28"/>
      <c r="AJ304" s="290"/>
      <c r="AK304" s="24"/>
      <c r="AL304" s="2"/>
      <c r="AM304" s="2"/>
      <c r="AN304" s="2"/>
      <c r="AO304" s="2"/>
      <c r="AP304" s="2"/>
      <c r="AQ304" s="2"/>
      <c r="AR304" s="2"/>
      <c r="AS304" s="2"/>
      <c r="AT304" s="1"/>
      <c r="AU304" s="2"/>
      <c r="AV304" s="2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</row>
    <row r="305" s="7" customFormat="1" ht="30" customHeight="1" spans="1:171">
      <c r="A305" s="25"/>
      <c r="B305" s="246" t="s">
        <v>275</v>
      </c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156"/>
      <c r="AI305" s="28"/>
      <c r="AJ305" s="290"/>
      <c r="AK305" s="24"/>
      <c r="AL305" s="1"/>
      <c r="AM305" s="1"/>
      <c r="AN305" s="1"/>
      <c r="AO305" s="1"/>
      <c r="AP305" s="1"/>
      <c r="AQ305" s="1"/>
      <c r="AR305" s="1"/>
      <c r="AS305" s="1"/>
      <c r="AT305" s="2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</row>
    <row r="306" s="7" customFormat="1" ht="30" customHeight="1" spans="1:171">
      <c r="A306" s="25"/>
      <c r="B306" s="25" t="s">
        <v>134</v>
      </c>
      <c r="C306" s="67" t="e">
        <f t="shared" ref="C306:AG306" si="256">C304-C305</f>
        <v>#DIV/0!</v>
      </c>
      <c r="D306" s="67" t="e">
        <f t="shared" si="256"/>
        <v>#DIV/0!</v>
      </c>
      <c r="E306" s="67" t="e">
        <f t="shared" si="256"/>
        <v>#DIV/0!</v>
      </c>
      <c r="F306" s="67" t="e">
        <f t="shared" si="256"/>
        <v>#DIV/0!</v>
      </c>
      <c r="G306" s="67" t="e">
        <f t="shared" si="256"/>
        <v>#DIV/0!</v>
      </c>
      <c r="H306" s="67" t="e">
        <f t="shared" si="256"/>
        <v>#DIV/0!</v>
      </c>
      <c r="I306" s="67" t="e">
        <f t="shared" si="256"/>
        <v>#DIV/0!</v>
      </c>
      <c r="J306" s="67" t="e">
        <f t="shared" si="256"/>
        <v>#DIV/0!</v>
      </c>
      <c r="K306" s="67" t="e">
        <f t="shared" si="256"/>
        <v>#DIV/0!</v>
      </c>
      <c r="L306" s="67" t="e">
        <f t="shared" si="256"/>
        <v>#DIV/0!</v>
      </c>
      <c r="M306" s="67" t="e">
        <f t="shared" si="256"/>
        <v>#DIV/0!</v>
      </c>
      <c r="N306" s="67" t="e">
        <f t="shared" si="256"/>
        <v>#DIV/0!</v>
      </c>
      <c r="O306" s="67" t="e">
        <f t="shared" si="256"/>
        <v>#DIV/0!</v>
      </c>
      <c r="P306" s="67" t="e">
        <f t="shared" si="256"/>
        <v>#DIV/0!</v>
      </c>
      <c r="Q306" s="67" t="e">
        <f t="shared" si="256"/>
        <v>#DIV/0!</v>
      </c>
      <c r="R306" s="67" t="e">
        <f t="shared" si="256"/>
        <v>#DIV/0!</v>
      </c>
      <c r="S306" s="67" t="e">
        <f t="shared" si="256"/>
        <v>#DIV/0!</v>
      </c>
      <c r="T306" s="67" t="e">
        <f t="shared" si="256"/>
        <v>#DIV/0!</v>
      </c>
      <c r="U306" s="67" t="e">
        <f t="shared" si="256"/>
        <v>#DIV/0!</v>
      </c>
      <c r="V306" s="67" t="e">
        <f t="shared" si="256"/>
        <v>#DIV/0!</v>
      </c>
      <c r="W306" s="67" t="e">
        <f t="shared" si="256"/>
        <v>#DIV/0!</v>
      </c>
      <c r="X306" s="67" t="e">
        <f t="shared" si="256"/>
        <v>#DIV/0!</v>
      </c>
      <c r="Y306" s="67" t="e">
        <f t="shared" si="256"/>
        <v>#DIV/0!</v>
      </c>
      <c r="Z306" s="67" t="e">
        <f t="shared" si="256"/>
        <v>#DIV/0!</v>
      </c>
      <c r="AA306" s="67" t="e">
        <f t="shared" si="256"/>
        <v>#DIV/0!</v>
      </c>
      <c r="AB306" s="67" t="e">
        <f t="shared" si="256"/>
        <v>#DIV/0!</v>
      </c>
      <c r="AC306" s="67" t="e">
        <f t="shared" si="256"/>
        <v>#DIV/0!</v>
      </c>
      <c r="AD306" s="67" t="e">
        <f t="shared" si="256"/>
        <v>#DIV/0!</v>
      </c>
      <c r="AE306" s="67" t="e">
        <f t="shared" si="256"/>
        <v>#DIV/0!</v>
      </c>
      <c r="AF306" s="67" t="e">
        <f t="shared" si="256"/>
        <v>#DIV/0!</v>
      </c>
      <c r="AG306" s="67" t="e">
        <f t="shared" si="256"/>
        <v>#DIV/0!</v>
      </c>
      <c r="AH306" s="365" t="e">
        <f t="shared" ref="AH306:AH311" si="257">SUM(C306:AG306)</f>
        <v>#DIV/0!</v>
      </c>
      <c r="AI306" s="28"/>
      <c r="AJ306" s="290"/>
      <c r="AK306" s="24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</row>
    <row r="307" s="7" customFormat="1" ht="30" customHeight="1" spans="1:171">
      <c r="A307" s="25" t="s">
        <v>135</v>
      </c>
      <c r="B307" s="49">
        <v>2025</v>
      </c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401"/>
      <c r="AI307" s="28"/>
      <c r="AJ307" s="290"/>
      <c r="AK307" s="24"/>
      <c r="AL307" s="402" t="s">
        <v>372</v>
      </c>
      <c r="AM307" s="403">
        <f>AN287</f>
        <v>46322</v>
      </c>
      <c r="AN307" s="66" t="s">
        <v>373</v>
      </c>
      <c r="AO307" s="66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</row>
    <row r="308" s="7" customFormat="1" ht="30" customHeight="1" spans="1:171">
      <c r="A308" s="25"/>
      <c r="B308" s="114">
        <v>2026</v>
      </c>
      <c r="C308" s="69" t="e">
        <f t="shared" ref="C308:AH308" si="258">C199/(C336*3.46-C336*1.05*C334/1000)</f>
        <v>#DIV/0!</v>
      </c>
      <c r="D308" s="69" t="e">
        <f t="shared" si="258"/>
        <v>#DIV/0!</v>
      </c>
      <c r="E308" s="69" t="e">
        <f t="shared" si="258"/>
        <v>#DIV/0!</v>
      </c>
      <c r="F308" s="69" t="e">
        <f t="shared" si="258"/>
        <v>#DIV/0!</v>
      </c>
      <c r="G308" s="69" t="e">
        <f t="shared" si="258"/>
        <v>#DIV/0!</v>
      </c>
      <c r="H308" s="69" t="e">
        <f t="shared" si="258"/>
        <v>#DIV/0!</v>
      </c>
      <c r="I308" s="69" t="e">
        <f t="shared" si="258"/>
        <v>#DIV/0!</v>
      </c>
      <c r="J308" s="69" t="e">
        <f t="shared" si="258"/>
        <v>#DIV/0!</v>
      </c>
      <c r="K308" s="69" t="e">
        <f t="shared" si="258"/>
        <v>#DIV/0!</v>
      </c>
      <c r="L308" s="69" t="e">
        <f t="shared" si="258"/>
        <v>#DIV/0!</v>
      </c>
      <c r="M308" s="69" t="e">
        <f t="shared" si="258"/>
        <v>#DIV/0!</v>
      </c>
      <c r="N308" s="69" t="e">
        <f t="shared" si="258"/>
        <v>#DIV/0!</v>
      </c>
      <c r="O308" s="69" t="e">
        <f t="shared" si="258"/>
        <v>#DIV/0!</v>
      </c>
      <c r="P308" s="69" t="e">
        <f t="shared" si="258"/>
        <v>#DIV/0!</v>
      </c>
      <c r="Q308" s="69" t="e">
        <f t="shared" si="258"/>
        <v>#DIV/0!</v>
      </c>
      <c r="R308" s="69" t="e">
        <f t="shared" si="258"/>
        <v>#DIV/0!</v>
      </c>
      <c r="S308" s="69" t="e">
        <f t="shared" si="258"/>
        <v>#DIV/0!</v>
      </c>
      <c r="T308" s="69" t="e">
        <f t="shared" si="258"/>
        <v>#DIV/0!</v>
      </c>
      <c r="U308" s="69" t="e">
        <f t="shared" si="258"/>
        <v>#DIV/0!</v>
      </c>
      <c r="V308" s="69" t="e">
        <f t="shared" si="258"/>
        <v>#DIV/0!</v>
      </c>
      <c r="W308" s="69" t="e">
        <f t="shared" si="258"/>
        <v>#DIV/0!</v>
      </c>
      <c r="X308" s="69" t="e">
        <f t="shared" si="258"/>
        <v>#DIV/0!</v>
      </c>
      <c r="Y308" s="69" t="e">
        <f t="shared" si="258"/>
        <v>#DIV/0!</v>
      </c>
      <c r="Z308" s="69" t="e">
        <f t="shared" si="258"/>
        <v>#DIV/0!</v>
      </c>
      <c r="AA308" s="69" t="e">
        <f t="shared" si="258"/>
        <v>#DIV/0!</v>
      </c>
      <c r="AB308" s="69" t="e">
        <f t="shared" si="258"/>
        <v>#DIV/0!</v>
      </c>
      <c r="AC308" s="69" t="e">
        <f t="shared" si="258"/>
        <v>#DIV/0!</v>
      </c>
      <c r="AD308" s="69" t="e">
        <f t="shared" si="258"/>
        <v>#DIV/0!</v>
      </c>
      <c r="AE308" s="69" t="e">
        <f t="shared" si="258"/>
        <v>#DIV/0!</v>
      </c>
      <c r="AF308" s="69" t="e">
        <f t="shared" si="258"/>
        <v>#DIV/0!</v>
      </c>
      <c r="AG308" s="69" t="e">
        <f t="shared" si="258"/>
        <v>#DIV/0!</v>
      </c>
      <c r="AH308" s="366" t="e">
        <f t="shared" si="258"/>
        <v>#DIV/0!</v>
      </c>
      <c r="AI308" s="28"/>
      <c r="AJ308" s="290"/>
      <c r="AK308" s="24"/>
      <c r="AL308" s="66" t="s">
        <v>302</v>
      </c>
      <c r="AM308" s="134">
        <f>AN267+AN289</f>
        <v>6561</v>
      </c>
      <c r="AN308" s="134">
        <f>AM309*2.951694+AM310+AM311+AM312+AM313</f>
        <v>6561</v>
      </c>
      <c r="AO308" s="404" t="str">
        <f>IF(AM308-AN308=0,"正确","错误")</f>
        <v>正确</v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</row>
    <row r="309" s="7" customFormat="1" ht="30" customHeight="1" spans="1:171">
      <c r="A309" s="25"/>
      <c r="B309" s="117" t="s">
        <v>275</v>
      </c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366"/>
      <c r="AI309" s="28"/>
      <c r="AJ309" s="389"/>
      <c r="AK309" s="24"/>
      <c r="AL309" s="405" t="s">
        <v>374</v>
      </c>
      <c r="AM309" s="406">
        <f>AN268</f>
        <v>0</v>
      </c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</row>
    <row r="310" s="8" customFormat="1" ht="30" customHeight="1" spans="1:171">
      <c r="A310" s="119" t="s">
        <v>136</v>
      </c>
      <c r="B310" s="150">
        <v>2025</v>
      </c>
      <c r="C310" s="247" t="e">
        <f t="shared" ref="C310:AG310" si="259">(((C221+C226)-C193)*(1-C307))/C173</f>
        <v>#DIV/0!</v>
      </c>
      <c r="D310" s="247" t="e">
        <f t="shared" si="259"/>
        <v>#DIV/0!</v>
      </c>
      <c r="E310" s="247" t="e">
        <f t="shared" si="259"/>
        <v>#DIV/0!</v>
      </c>
      <c r="F310" s="247" t="e">
        <f t="shared" si="259"/>
        <v>#DIV/0!</v>
      </c>
      <c r="G310" s="247" t="e">
        <f t="shared" si="259"/>
        <v>#DIV/0!</v>
      </c>
      <c r="H310" s="247" t="e">
        <f t="shared" si="259"/>
        <v>#DIV/0!</v>
      </c>
      <c r="I310" s="247" t="e">
        <f t="shared" si="259"/>
        <v>#DIV/0!</v>
      </c>
      <c r="J310" s="247" t="e">
        <f t="shared" si="259"/>
        <v>#DIV/0!</v>
      </c>
      <c r="K310" s="247" t="e">
        <f t="shared" si="259"/>
        <v>#DIV/0!</v>
      </c>
      <c r="L310" s="247" t="e">
        <f t="shared" si="259"/>
        <v>#DIV/0!</v>
      </c>
      <c r="M310" s="247" t="e">
        <f t="shared" si="259"/>
        <v>#DIV/0!</v>
      </c>
      <c r="N310" s="247" t="e">
        <f t="shared" si="259"/>
        <v>#DIV/0!</v>
      </c>
      <c r="O310" s="247" t="e">
        <f t="shared" si="259"/>
        <v>#DIV/0!</v>
      </c>
      <c r="P310" s="247" t="e">
        <f t="shared" si="259"/>
        <v>#DIV/0!</v>
      </c>
      <c r="Q310" s="247" t="e">
        <f t="shared" si="259"/>
        <v>#DIV/0!</v>
      </c>
      <c r="R310" s="247" t="e">
        <f t="shared" si="259"/>
        <v>#DIV/0!</v>
      </c>
      <c r="S310" s="247" t="e">
        <f t="shared" si="259"/>
        <v>#DIV/0!</v>
      </c>
      <c r="T310" s="247" t="e">
        <f t="shared" si="259"/>
        <v>#DIV/0!</v>
      </c>
      <c r="U310" s="247" t="e">
        <f t="shared" si="259"/>
        <v>#DIV/0!</v>
      </c>
      <c r="V310" s="247" t="e">
        <f t="shared" si="259"/>
        <v>#DIV/0!</v>
      </c>
      <c r="W310" s="247" t="e">
        <f t="shared" si="259"/>
        <v>#DIV/0!</v>
      </c>
      <c r="X310" s="247" t="e">
        <f t="shared" si="259"/>
        <v>#DIV/0!</v>
      </c>
      <c r="Y310" s="247" t="e">
        <f t="shared" si="259"/>
        <v>#DIV/0!</v>
      </c>
      <c r="Z310" s="247" t="e">
        <f t="shared" si="259"/>
        <v>#DIV/0!</v>
      </c>
      <c r="AA310" s="247" t="e">
        <f t="shared" si="259"/>
        <v>#DIV/0!</v>
      </c>
      <c r="AB310" s="247" t="e">
        <f t="shared" si="259"/>
        <v>#DIV/0!</v>
      </c>
      <c r="AC310" s="247" t="e">
        <f t="shared" si="259"/>
        <v>#DIV/0!</v>
      </c>
      <c r="AD310" s="247" t="e">
        <f t="shared" si="259"/>
        <v>#DIV/0!</v>
      </c>
      <c r="AE310" s="247" t="e">
        <f t="shared" si="259"/>
        <v>#DIV/0!</v>
      </c>
      <c r="AF310" s="247" t="e">
        <f t="shared" si="259"/>
        <v>#DIV/0!</v>
      </c>
      <c r="AG310" s="247" t="e">
        <f t="shared" si="259"/>
        <v>#DIV/0!</v>
      </c>
      <c r="AH310" s="407" t="e">
        <f t="shared" si="257"/>
        <v>#DIV/0!</v>
      </c>
      <c r="AI310" s="28"/>
      <c r="AJ310" s="290"/>
      <c r="AK310" s="40"/>
      <c r="AL310" s="405" t="s">
        <v>375</v>
      </c>
      <c r="AM310" s="134" cm="1">
        <f t="array" ref="AM310">INDEX($C$469:$AH$469,1,$AM$176)</f>
        <v>0</v>
      </c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</row>
    <row r="311" s="8" customFormat="1" ht="30" customHeight="1" spans="1:171">
      <c r="A311" s="119"/>
      <c r="B311" s="150">
        <v>2026</v>
      </c>
      <c r="C311" s="247" t="e">
        <f t="shared" ref="C311:AG311" si="260">(C222-C194)*(1-C308)/C174</f>
        <v>#DIV/0!</v>
      </c>
      <c r="D311" s="247" t="e">
        <f t="shared" si="260"/>
        <v>#DIV/0!</v>
      </c>
      <c r="E311" s="247" t="e">
        <f t="shared" si="260"/>
        <v>#DIV/0!</v>
      </c>
      <c r="F311" s="247" t="e">
        <f t="shared" si="260"/>
        <v>#DIV/0!</v>
      </c>
      <c r="G311" s="247" t="e">
        <f t="shared" si="260"/>
        <v>#DIV/0!</v>
      </c>
      <c r="H311" s="247" t="e">
        <f t="shared" si="260"/>
        <v>#DIV/0!</v>
      </c>
      <c r="I311" s="247" t="e">
        <f t="shared" si="260"/>
        <v>#DIV/0!</v>
      </c>
      <c r="J311" s="247" t="e">
        <f t="shared" si="260"/>
        <v>#DIV/0!</v>
      </c>
      <c r="K311" s="247" t="e">
        <f t="shared" si="260"/>
        <v>#DIV/0!</v>
      </c>
      <c r="L311" s="247" t="e">
        <f t="shared" si="260"/>
        <v>#DIV/0!</v>
      </c>
      <c r="M311" s="247" t="e">
        <f t="shared" si="260"/>
        <v>#DIV/0!</v>
      </c>
      <c r="N311" s="247" t="e">
        <f t="shared" si="260"/>
        <v>#DIV/0!</v>
      </c>
      <c r="O311" s="247" t="e">
        <f t="shared" si="260"/>
        <v>#DIV/0!</v>
      </c>
      <c r="P311" s="247" t="e">
        <f t="shared" si="260"/>
        <v>#DIV/0!</v>
      </c>
      <c r="Q311" s="247" t="e">
        <f t="shared" si="260"/>
        <v>#DIV/0!</v>
      </c>
      <c r="R311" s="247" t="e">
        <f t="shared" si="260"/>
        <v>#DIV/0!</v>
      </c>
      <c r="S311" s="247" t="e">
        <f t="shared" si="260"/>
        <v>#DIV/0!</v>
      </c>
      <c r="T311" s="247" t="e">
        <f t="shared" si="260"/>
        <v>#DIV/0!</v>
      </c>
      <c r="U311" s="247" t="e">
        <f t="shared" si="260"/>
        <v>#DIV/0!</v>
      </c>
      <c r="V311" s="247" t="e">
        <f t="shared" si="260"/>
        <v>#DIV/0!</v>
      </c>
      <c r="W311" s="247" t="e">
        <f t="shared" si="260"/>
        <v>#DIV/0!</v>
      </c>
      <c r="X311" s="247" t="e">
        <f t="shared" si="260"/>
        <v>#DIV/0!</v>
      </c>
      <c r="Y311" s="247" t="e">
        <f t="shared" si="260"/>
        <v>#DIV/0!</v>
      </c>
      <c r="Z311" s="247" t="e">
        <f t="shared" si="260"/>
        <v>#DIV/0!</v>
      </c>
      <c r="AA311" s="247" t="e">
        <f t="shared" si="260"/>
        <v>#DIV/0!</v>
      </c>
      <c r="AB311" s="247" t="e">
        <f t="shared" si="260"/>
        <v>#DIV/0!</v>
      </c>
      <c r="AC311" s="247" t="e">
        <f t="shared" si="260"/>
        <v>#DIV/0!</v>
      </c>
      <c r="AD311" s="247" t="e">
        <f t="shared" si="260"/>
        <v>#DIV/0!</v>
      </c>
      <c r="AE311" s="247" t="e">
        <f t="shared" si="260"/>
        <v>#DIV/0!</v>
      </c>
      <c r="AF311" s="247" t="e">
        <f t="shared" si="260"/>
        <v>#DIV/0!</v>
      </c>
      <c r="AG311" s="247" t="e">
        <f t="shared" si="260"/>
        <v>#DIV/0!</v>
      </c>
      <c r="AH311" s="407" t="e">
        <f t="shared" si="257"/>
        <v>#DIV/0!</v>
      </c>
      <c r="AI311" s="28"/>
      <c r="AJ311" s="290"/>
      <c r="AK311" s="40"/>
      <c r="AL311" s="405" t="s">
        <v>376</v>
      </c>
      <c r="AM311" s="134" cm="1">
        <f t="array" ref="AM311">INDEX($C$485:$AH$485,1,$AM$176)</f>
        <v>0</v>
      </c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</row>
    <row r="312" s="8" customFormat="1" ht="30" customHeight="1" spans="1:171">
      <c r="A312" s="119"/>
      <c r="B312" s="117" t="s">
        <v>275</v>
      </c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365"/>
      <c r="AI312" s="28"/>
      <c r="AJ312" s="290"/>
      <c r="AK312" s="40"/>
      <c r="AL312" s="405" t="s">
        <v>377</v>
      </c>
      <c r="AM312" s="134" cm="1">
        <f t="array" ref="AM312">INDEX($C$346:$AH$346,1,$AM$176)</f>
        <v>6561</v>
      </c>
      <c r="AN312" s="1"/>
      <c r="AO312" s="1"/>
      <c r="AP312" s="1"/>
      <c r="AQ312" s="1"/>
      <c r="AR312" s="1"/>
      <c r="AS312" s="1"/>
      <c r="AT312" s="1"/>
      <c r="AU312" s="1"/>
      <c r="AV312" s="1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</row>
    <row r="313" s="8" customFormat="1" ht="30" customHeight="1" spans="1:171">
      <c r="A313" s="119"/>
      <c r="B313" s="124" t="s">
        <v>14</v>
      </c>
      <c r="C313" s="67" t="e">
        <f t="shared" ref="C313:AG313" si="261">C311-C312</f>
        <v>#DIV/0!</v>
      </c>
      <c r="D313" s="67" t="e">
        <f t="shared" si="261"/>
        <v>#DIV/0!</v>
      </c>
      <c r="E313" s="67" t="e">
        <f t="shared" si="261"/>
        <v>#DIV/0!</v>
      </c>
      <c r="F313" s="67" t="e">
        <f t="shared" si="261"/>
        <v>#DIV/0!</v>
      </c>
      <c r="G313" s="67" t="e">
        <f t="shared" si="261"/>
        <v>#DIV/0!</v>
      </c>
      <c r="H313" s="67" t="e">
        <f t="shared" si="261"/>
        <v>#DIV/0!</v>
      </c>
      <c r="I313" s="67" t="e">
        <f t="shared" si="261"/>
        <v>#DIV/0!</v>
      </c>
      <c r="J313" s="67" t="e">
        <f t="shared" si="261"/>
        <v>#DIV/0!</v>
      </c>
      <c r="K313" s="67" t="e">
        <f t="shared" si="261"/>
        <v>#DIV/0!</v>
      </c>
      <c r="L313" s="67" t="e">
        <f t="shared" si="261"/>
        <v>#DIV/0!</v>
      </c>
      <c r="M313" s="67" t="e">
        <f t="shared" si="261"/>
        <v>#DIV/0!</v>
      </c>
      <c r="N313" s="67" t="e">
        <f t="shared" si="261"/>
        <v>#DIV/0!</v>
      </c>
      <c r="O313" s="67" t="e">
        <f t="shared" si="261"/>
        <v>#DIV/0!</v>
      </c>
      <c r="P313" s="67" t="e">
        <f t="shared" si="261"/>
        <v>#DIV/0!</v>
      </c>
      <c r="Q313" s="67" t="e">
        <f t="shared" si="261"/>
        <v>#DIV/0!</v>
      </c>
      <c r="R313" s="67" t="e">
        <f t="shared" si="261"/>
        <v>#DIV/0!</v>
      </c>
      <c r="S313" s="67" t="e">
        <f t="shared" si="261"/>
        <v>#DIV/0!</v>
      </c>
      <c r="T313" s="67" t="e">
        <f t="shared" si="261"/>
        <v>#DIV/0!</v>
      </c>
      <c r="U313" s="67" t="e">
        <f t="shared" si="261"/>
        <v>#DIV/0!</v>
      </c>
      <c r="V313" s="67" t="e">
        <f t="shared" si="261"/>
        <v>#DIV/0!</v>
      </c>
      <c r="W313" s="67" t="e">
        <f t="shared" si="261"/>
        <v>#DIV/0!</v>
      </c>
      <c r="X313" s="67" t="e">
        <f t="shared" si="261"/>
        <v>#DIV/0!</v>
      </c>
      <c r="Y313" s="67" t="e">
        <f t="shared" si="261"/>
        <v>#DIV/0!</v>
      </c>
      <c r="Z313" s="67" t="e">
        <f t="shared" si="261"/>
        <v>#DIV/0!</v>
      </c>
      <c r="AA313" s="67" t="e">
        <f t="shared" si="261"/>
        <v>#DIV/0!</v>
      </c>
      <c r="AB313" s="67" t="e">
        <f t="shared" si="261"/>
        <v>#DIV/0!</v>
      </c>
      <c r="AC313" s="67" t="e">
        <f t="shared" si="261"/>
        <v>#DIV/0!</v>
      </c>
      <c r="AD313" s="67" t="e">
        <f t="shared" si="261"/>
        <v>#DIV/0!</v>
      </c>
      <c r="AE313" s="67" t="e">
        <f t="shared" si="261"/>
        <v>#DIV/0!</v>
      </c>
      <c r="AF313" s="67" t="e">
        <f t="shared" si="261"/>
        <v>#DIV/0!</v>
      </c>
      <c r="AG313" s="67" t="e">
        <f t="shared" si="261"/>
        <v>#DIV/0!</v>
      </c>
      <c r="AH313" s="365" t="e">
        <f t="shared" ref="AH313:AH316" si="262">SUM(C313:AG313)</f>
        <v>#DIV/0!</v>
      </c>
      <c r="AI313" s="28"/>
      <c r="AJ313" s="290"/>
      <c r="AK313" s="40"/>
      <c r="AL313" s="66" t="s">
        <v>174</v>
      </c>
      <c r="AM313" s="134" cm="1">
        <f t="array" ref="AM313">INDEX($C$498:$AH$498,1,$AM$176)</f>
        <v>0</v>
      </c>
      <c r="AN313" s="1"/>
      <c r="AO313" s="1"/>
      <c r="AP313" s="1"/>
      <c r="AQ313" s="1"/>
      <c r="AR313" s="1"/>
      <c r="AS313" s="1"/>
      <c r="AT313" s="1"/>
      <c r="AU313" s="1"/>
      <c r="AV313" s="1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</row>
    <row r="314" s="7" customFormat="1" ht="30" customHeight="1" spans="1:171">
      <c r="A314" s="119"/>
      <c r="B314" s="125" t="s">
        <v>15</v>
      </c>
      <c r="C314" s="67" t="e">
        <f t="shared" ref="C314:AG314" si="263">C311-C310</f>
        <v>#DIV/0!</v>
      </c>
      <c r="D314" s="67" t="e">
        <f t="shared" si="263"/>
        <v>#DIV/0!</v>
      </c>
      <c r="E314" s="67" t="e">
        <f t="shared" si="263"/>
        <v>#DIV/0!</v>
      </c>
      <c r="F314" s="67" t="e">
        <f t="shared" si="263"/>
        <v>#DIV/0!</v>
      </c>
      <c r="G314" s="67" t="e">
        <f t="shared" si="263"/>
        <v>#DIV/0!</v>
      </c>
      <c r="H314" s="67" t="e">
        <f t="shared" si="263"/>
        <v>#DIV/0!</v>
      </c>
      <c r="I314" s="67" t="e">
        <f t="shared" si="263"/>
        <v>#DIV/0!</v>
      </c>
      <c r="J314" s="67" t="e">
        <f t="shared" si="263"/>
        <v>#DIV/0!</v>
      </c>
      <c r="K314" s="67" t="e">
        <f t="shared" si="263"/>
        <v>#DIV/0!</v>
      </c>
      <c r="L314" s="67" t="e">
        <f t="shared" si="263"/>
        <v>#DIV/0!</v>
      </c>
      <c r="M314" s="67" t="e">
        <f t="shared" si="263"/>
        <v>#DIV/0!</v>
      </c>
      <c r="N314" s="67" t="e">
        <f t="shared" si="263"/>
        <v>#DIV/0!</v>
      </c>
      <c r="O314" s="67" t="e">
        <f t="shared" si="263"/>
        <v>#DIV/0!</v>
      </c>
      <c r="P314" s="67" t="e">
        <f t="shared" si="263"/>
        <v>#DIV/0!</v>
      </c>
      <c r="Q314" s="67" t="e">
        <f t="shared" si="263"/>
        <v>#DIV/0!</v>
      </c>
      <c r="R314" s="67" t="e">
        <f t="shared" si="263"/>
        <v>#DIV/0!</v>
      </c>
      <c r="S314" s="67" t="e">
        <f t="shared" si="263"/>
        <v>#DIV/0!</v>
      </c>
      <c r="T314" s="67" t="e">
        <f t="shared" si="263"/>
        <v>#DIV/0!</v>
      </c>
      <c r="U314" s="67" t="e">
        <f t="shared" si="263"/>
        <v>#DIV/0!</v>
      </c>
      <c r="V314" s="67" t="e">
        <f t="shared" si="263"/>
        <v>#DIV/0!</v>
      </c>
      <c r="W314" s="67" t="e">
        <f t="shared" si="263"/>
        <v>#DIV/0!</v>
      </c>
      <c r="X314" s="67" t="e">
        <f t="shared" si="263"/>
        <v>#DIV/0!</v>
      </c>
      <c r="Y314" s="67" t="e">
        <f t="shared" si="263"/>
        <v>#DIV/0!</v>
      </c>
      <c r="Z314" s="67" t="e">
        <f t="shared" si="263"/>
        <v>#DIV/0!</v>
      </c>
      <c r="AA314" s="67" t="e">
        <f t="shared" si="263"/>
        <v>#DIV/0!</v>
      </c>
      <c r="AB314" s="67" t="e">
        <f t="shared" si="263"/>
        <v>#DIV/0!</v>
      </c>
      <c r="AC314" s="67" t="e">
        <f t="shared" si="263"/>
        <v>#DIV/0!</v>
      </c>
      <c r="AD314" s="67" t="e">
        <f t="shared" si="263"/>
        <v>#DIV/0!</v>
      </c>
      <c r="AE314" s="67" t="e">
        <f t="shared" si="263"/>
        <v>#DIV/0!</v>
      </c>
      <c r="AF314" s="67" t="e">
        <f t="shared" si="263"/>
        <v>#DIV/0!</v>
      </c>
      <c r="AG314" s="67" t="e">
        <f t="shared" si="263"/>
        <v>#DIV/0!</v>
      </c>
      <c r="AH314" s="365" t="e">
        <f t="shared" si="262"/>
        <v>#DIV/0!</v>
      </c>
      <c r="AI314" s="28"/>
      <c r="AJ314" s="290"/>
      <c r="AK314" s="24"/>
      <c r="AL314" s="66" t="s">
        <v>378</v>
      </c>
      <c r="AM314" s="66"/>
      <c r="AN314" s="1"/>
      <c r="AO314" s="1"/>
      <c r="AP314" s="1"/>
      <c r="AQ314" s="1"/>
      <c r="AR314" s="1"/>
      <c r="AS314" s="1"/>
      <c r="AT314" s="1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</row>
    <row r="315" s="7" customFormat="1" ht="30" customHeight="1" spans="1:171">
      <c r="A315" s="119" t="s">
        <v>137</v>
      </c>
      <c r="B315" s="150">
        <v>2025</v>
      </c>
      <c r="C315" s="67" t="e">
        <f t="shared" ref="C315:AG315" si="264">((C221+C226-C193)*C307+C193)/C198</f>
        <v>#DIV/0!</v>
      </c>
      <c r="D315" s="67" t="e">
        <f t="shared" si="264"/>
        <v>#DIV/0!</v>
      </c>
      <c r="E315" s="67" t="e">
        <f t="shared" si="264"/>
        <v>#DIV/0!</v>
      </c>
      <c r="F315" s="67" t="e">
        <f t="shared" si="264"/>
        <v>#DIV/0!</v>
      </c>
      <c r="G315" s="67" t="e">
        <f t="shared" si="264"/>
        <v>#DIV/0!</v>
      </c>
      <c r="H315" s="67" t="e">
        <f t="shared" si="264"/>
        <v>#DIV/0!</v>
      </c>
      <c r="I315" s="67" t="e">
        <f t="shared" si="264"/>
        <v>#DIV/0!</v>
      </c>
      <c r="J315" s="67" t="e">
        <f t="shared" si="264"/>
        <v>#DIV/0!</v>
      </c>
      <c r="K315" s="67" t="e">
        <f t="shared" si="264"/>
        <v>#DIV/0!</v>
      </c>
      <c r="L315" s="67" t="e">
        <f t="shared" si="264"/>
        <v>#DIV/0!</v>
      </c>
      <c r="M315" s="67" t="e">
        <f t="shared" si="264"/>
        <v>#DIV/0!</v>
      </c>
      <c r="N315" s="67" t="e">
        <f t="shared" si="264"/>
        <v>#DIV/0!</v>
      </c>
      <c r="O315" s="67" t="e">
        <f t="shared" si="264"/>
        <v>#DIV/0!</v>
      </c>
      <c r="P315" s="67" t="e">
        <f t="shared" si="264"/>
        <v>#DIV/0!</v>
      </c>
      <c r="Q315" s="67" t="e">
        <f t="shared" si="264"/>
        <v>#DIV/0!</v>
      </c>
      <c r="R315" s="67" t="e">
        <f t="shared" si="264"/>
        <v>#DIV/0!</v>
      </c>
      <c r="S315" s="67" t="e">
        <f t="shared" si="264"/>
        <v>#DIV/0!</v>
      </c>
      <c r="T315" s="67" t="e">
        <f t="shared" si="264"/>
        <v>#DIV/0!</v>
      </c>
      <c r="U315" s="67" t="e">
        <f t="shared" si="264"/>
        <v>#DIV/0!</v>
      </c>
      <c r="V315" s="67" t="e">
        <f t="shared" si="264"/>
        <v>#DIV/0!</v>
      </c>
      <c r="W315" s="67" t="e">
        <f t="shared" si="264"/>
        <v>#DIV/0!</v>
      </c>
      <c r="X315" s="67" t="e">
        <f t="shared" si="264"/>
        <v>#DIV/0!</v>
      </c>
      <c r="Y315" s="67" t="e">
        <f t="shared" si="264"/>
        <v>#DIV/0!</v>
      </c>
      <c r="Z315" s="67" t="e">
        <f t="shared" si="264"/>
        <v>#DIV/0!</v>
      </c>
      <c r="AA315" s="67" t="e">
        <f t="shared" si="264"/>
        <v>#DIV/0!</v>
      </c>
      <c r="AB315" s="67" t="e">
        <f t="shared" si="264"/>
        <v>#DIV/0!</v>
      </c>
      <c r="AC315" s="67" t="e">
        <f t="shared" si="264"/>
        <v>#DIV/0!</v>
      </c>
      <c r="AD315" s="67" t="e">
        <f t="shared" si="264"/>
        <v>#DIV/0!</v>
      </c>
      <c r="AE315" s="67" t="e">
        <f t="shared" si="264"/>
        <v>#DIV/0!</v>
      </c>
      <c r="AF315" s="67" t="e">
        <f t="shared" si="264"/>
        <v>#DIV/0!</v>
      </c>
      <c r="AG315" s="67" t="e">
        <f t="shared" si="264"/>
        <v>#DIV/0!</v>
      </c>
      <c r="AH315" s="365" t="e">
        <f t="shared" si="262"/>
        <v>#DIV/0!</v>
      </c>
      <c r="AI315" s="28"/>
      <c r="AJ315" s="290"/>
      <c r="AK315" s="24"/>
      <c r="AL315" s="405" t="s">
        <v>375</v>
      </c>
      <c r="AM315" s="134" cm="1">
        <f t="array" ref="AM315">INDEX($C$466:$AH$466,1,$AM$176)</f>
        <v>2924</v>
      </c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</row>
    <row r="316" s="7" customFormat="1" ht="30" customHeight="1" spans="1:171">
      <c r="A316" s="119"/>
      <c r="B316" s="150">
        <v>2026</v>
      </c>
      <c r="C316" s="67" t="e">
        <f t="shared" ref="C316:AG316" si="265">((C222-C194)*C308+C194)/C199</f>
        <v>#DIV/0!</v>
      </c>
      <c r="D316" s="67" t="e">
        <f t="shared" si="265"/>
        <v>#DIV/0!</v>
      </c>
      <c r="E316" s="67" t="e">
        <f t="shared" si="265"/>
        <v>#DIV/0!</v>
      </c>
      <c r="F316" s="67" t="e">
        <f t="shared" si="265"/>
        <v>#DIV/0!</v>
      </c>
      <c r="G316" s="67" t="e">
        <f t="shared" si="265"/>
        <v>#DIV/0!</v>
      </c>
      <c r="H316" s="67" t="e">
        <f t="shared" si="265"/>
        <v>#DIV/0!</v>
      </c>
      <c r="I316" s="67" t="e">
        <f t="shared" si="265"/>
        <v>#DIV/0!</v>
      </c>
      <c r="J316" s="67" t="e">
        <f t="shared" si="265"/>
        <v>#DIV/0!</v>
      </c>
      <c r="K316" s="67" t="e">
        <f t="shared" si="265"/>
        <v>#DIV/0!</v>
      </c>
      <c r="L316" s="67" t="e">
        <f t="shared" si="265"/>
        <v>#DIV/0!</v>
      </c>
      <c r="M316" s="67" t="e">
        <f t="shared" si="265"/>
        <v>#DIV/0!</v>
      </c>
      <c r="N316" s="67" t="e">
        <f t="shared" si="265"/>
        <v>#DIV/0!</v>
      </c>
      <c r="O316" s="67" t="e">
        <f t="shared" si="265"/>
        <v>#DIV/0!</v>
      </c>
      <c r="P316" s="67" t="e">
        <f t="shared" si="265"/>
        <v>#DIV/0!</v>
      </c>
      <c r="Q316" s="67" t="e">
        <f t="shared" si="265"/>
        <v>#DIV/0!</v>
      </c>
      <c r="R316" s="67" t="e">
        <f t="shared" si="265"/>
        <v>#DIV/0!</v>
      </c>
      <c r="S316" s="67" t="e">
        <f t="shared" si="265"/>
        <v>#DIV/0!</v>
      </c>
      <c r="T316" s="67" t="e">
        <f t="shared" si="265"/>
        <v>#DIV/0!</v>
      </c>
      <c r="U316" s="67" t="e">
        <f t="shared" si="265"/>
        <v>#DIV/0!</v>
      </c>
      <c r="V316" s="67" t="e">
        <f t="shared" si="265"/>
        <v>#DIV/0!</v>
      </c>
      <c r="W316" s="67" t="e">
        <f t="shared" si="265"/>
        <v>#DIV/0!</v>
      </c>
      <c r="X316" s="67" t="e">
        <f t="shared" si="265"/>
        <v>#DIV/0!</v>
      </c>
      <c r="Y316" s="67" t="e">
        <f t="shared" si="265"/>
        <v>#DIV/0!</v>
      </c>
      <c r="Z316" s="67" t="e">
        <f t="shared" si="265"/>
        <v>#DIV/0!</v>
      </c>
      <c r="AA316" s="67" t="e">
        <f t="shared" si="265"/>
        <v>#DIV/0!</v>
      </c>
      <c r="AB316" s="67" t="e">
        <f t="shared" si="265"/>
        <v>#DIV/0!</v>
      </c>
      <c r="AC316" s="67" t="e">
        <f t="shared" si="265"/>
        <v>#DIV/0!</v>
      </c>
      <c r="AD316" s="67" t="e">
        <f t="shared" si="265"/>
        <v>#DIV/0!</v>
      </c>
      <c r="AE316" s="67" t="e">
        <f t="shared" si="265"/>
        <v>#DIV/0!</v>
      </c>
      <c r="AF316" s="67" t="e">
        <f t="shared" si="265"/>
        <v>#DIV/0!</v>
      </c>
      <c r="AG316" s="67" t="e">
        <f t="shared" si="265"/>
        <v>#DIV/0!</v>
      </c>
      <c r="AH316" s="365" t="e">
        <f t="shared" si="262"/>
        <v>#DIV/0!</v>
      </c>
      <c r="AI316" s="28"/>
      <c r="AJ316" s="290"/>
      <c r="AK316" s="24"/>
      <c r="AL316" s="405" t="s">
        <v>376</v>
      </c>
      <c r="AM316" s="134" cm="1">
        <f t="array" ref="AM316">INDEX($C$482:$AH$482,1,$AM$176)</f>
        <v>653</v>
      </c>
      <c r="AN316" s="2"/>
      <c r="AO316" s="2"/>
      <c r="AP316" s="2"/>
      <c r="AQ316" s="2"/>
      <c r="AR316" s="2"/>
      <c r="AS316" s="2"/>
      <c r="AT316" s="2"/>
      <c r="AU316" s="2"/>
      <c r="AV316" s="2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</row>
    <row r="317" s="7" customFormat="1" ht="30" customHeight="1" spans="1:171">
      <c r="A317" s="119"/>
      <c r="B317" s="117" t="s">
        <v>275</v>
      </c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365"/>
      <c r="AI317" s="28"/>
      <c r="AJ317" s="290"/>
      <c r="AK317" s="24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</row>
    <row r="318" s="7" customFormat="1" ht="30" customHeight="1" spans="1:171">
      <c r="A318" s="119"/>
      <c r="B318" s="124" t="s">
        <v>14</v>
      </c>
      <c r="C318" s="67" t="e">
        <f t="shared" ref="C318:AG318" si="266">C316-C317</f>
        <v>#DIV/0!</v>
      </c>
      <c r="D318" s="67" t="e">
        <f t="shared" si="266"/>
        <v>#DIV/0!</v>
      </c>
      <c r="E318" s="67" t="e">
        <f t="shared" si="266"/>
        <v>#DIV/0!</v>
      </c>
      <c r="F318" s="67" t="e">
        <f t="shared" si="266"/>
        <v>#DIV/0!</v>
      </c>
      <c r="G318" s="67" t="e">
        <f t="shared" si="266"/>
        <v>#DIV/0!</v>
      </c>
      <c r="H318" s="67" t="e">
        <f t="shared" si="266"/>
        <v>#DIV/0!</v>
      </c>
      <c r="I318" s="67" t="e">
        <f t="shared" si="266"/>
        <v>#DIV/0!</v>
      </c>
      <c r="J318" s="67" t="e">
        <f t="shared" si="266"/>
        <v>#DIV/0!</v>
      </c>
      <c r="K318" s="67" t="e">
        <f t="shared" si="266"/>
        <v>#DIV/0!</v>
      </c>
      <c r="L318" s="67" t="e">
        <f t="shared" si="266"/>
        <v>#DIV/0!</v>
      </c>
      <c r="M318" s="67" t="e">
        <f t="shared" si="266"/>
        <v>#DIV/0!</v>
      </c>
      <c r="N318" s="67" t="e">
        <f t="shared" si="266"/>
        <v>#DIV/0!</v>
      </c>
      <c r="O318" s="67" t="e">
        <f t="shared" si="266"/>
        <v>#DIV/0!</v>
      </c>
      <c r="P318" s="67" t="e">
        <f t="shared" si="266"/>
        <v>#DIV/0!</v>
      </c>
      <c r="Q318" s="67" t="e">
        <f t="shared" si="266"/>
        <v>#DIV/0!</v>
      </c>
      <c r="R318" s="67" t="e">
        <f t="shared" si="266"/>
        <v>#DIV/0!</v>
      </c>
      <c r="S318" s="67" t="e">
        <f t="shared" si="266"/>
        <v>#DIV/0!</v>
      </c>
      <c r="T318" s="67" t="e">
        <f t="shared" si="266"/>
        <v>#DIV/0!</v>
      </c>
      <c r="U318" s="67" t="e">
        <f t="shared" si="266"/>
        <v>#DIV/0!</v>
      </c>
      <c r="V318" s="67" t="e">
        <f t="shared" si="266"/>
        <v>#DIV/0!</v>
      </c>
      <c r="W318" s="67" t="e">
        <f t="shared" si="266"/>
        <v>#DIV/0!</v>
      </c>
      <c r="X318" s="67" t="e">
        <f t="shared" si="266"/>
        <v>#DIV/0!</v>
      </c>
      <c r="Y318" s="67" t="e">
        <f t="shared" si="266"/>
        <v>#DIV/0!</v>
      </c>
      <c r="Z318" s="67" t="e">
        <f t="shared" si="266"/>
        <v>#DIV/0!</v>
      </c>
      <c r="AA318" s="67" t="e">
        <f t="shared" si="266"/>
        <v>#DIV/0!</v>
      </c>
      <c r="AB318" s="67" t="e">
        <f t="shared" si="266"/>
        <v>#DIV/0!</v>
      </c>
      <c r="AC318" s="67" t="e">
        <f t="shared" si="266"/>
        <v>#DIV/0!</v>
      </c>
      <c r="AD318" s="67" t="e">
        <f t="shared" si="266"/>
        <v>#DIV/0!</v>
      </c>
      <c r="AE318" s="67" t="e">
        <f t="shared" si="266"/>
        <v>#DIV/0!</v>
      </c>
      <c r="AF318" s="67" t="e">
        <f t="shared" si="266"/>
        <v>#DIV/0!</v>
      </c>
      <c r="AG318" s="67" t="e">
        <f t="shared" si="266"/>
        <v>#DIV/0!</v>
      </c>
      <c r="AH318" s="365" t="e">
        <f t="shared" ref="AH318:AH320" si="267">SUM(C318:AG318)</f>
        <v>#DIV/0!</v>
      </c>
      <c r="AI318" s="28"/>
      <c r="AJ318" s="290"/>
      <c r="AK318" s="24"/>
      <c r="AL318" s="2"/>
      <c r="AM318" s="2"/>
      <c r="AN318" s="2"/>
      <c r="AO318" s="2"/>
      <c r="AP318" s="2"/>
      <c r="AQ318" s="2"/>
      <c r="AR318" s="2"/>
      <c r="AS318" s="2"/>
      <c r="AT318" s="2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</row>
    <row r="319" s="7" customFormat="1" ht="30" customHeight="1" spans="1:171">
      <c r="A319" s="119"/>
      <c r="B319" s="125" t="s">
        <v>15</v>
      </c>
      <c r="C319" s="67" t="e">
        <f t="shared" ref="C319:AG319" si="268">C316-C315</f>
        <v>#DIV/0!</v>
      </c>
      <c r="D319" s="67" t="e">
        <f t="shared" si="268"/>
        <v>#DIV/0!</v>
      </c>
      <c r="E319" s="67" t="e">
        <f t="shared" si="268"/>
        <v>#DIV/0!</v>
      </c>
      <c r="F319" s="67" t="e">
        <f t="shared" si="268"/>
        <v>#DIV/0!</v>
      </c>
      <c r="G319" s="67" t="e">
        <f t="shared" si="268"/>
        <v>#DIV/0!</v>
      </c>
      <c r="H319" s="67" t="e">
        <f t="shared" si="268"/>
        <v>#DIV/0!</v>
      </c>
      <c r="I319" s="67" t="e">
        <f t="shared" si="268"/>
        <v>#DIV/0!</v>
      </c>
      <c r="J319" s="67" t="e">
        <f t="shared" si="268"/>
        <v>#DIV/0!</v>
      </c>
      <c r="K319" s="67" t="e">
        <f t="shared" si="268"/>
        <v>#DIV/0!</v>
      </c>
      <c r="L319" s="67" t="e">
        <f t="shared" si="268"/>
        <v>#DIV/0!</v>
      </c>
      <c r="M319" s="67" t="e">
        <f t="shared" si="268"/>
        <v>#DIV/0!</v>
      </c>
      <c r="N319" s="67" t="e">
        <f t="shared" si="268"/>
        <v>#DIV/0!</v>
      </c>
      <c r="O319" s="67" t="e">
        <f t="shared" si="268"/>
        <v>#DIV/0!</v>
      </c>
      <c r="P319" s="67" t="e">
        <f t="shared" si="268"/>
        <v>#DIV/0!</v>
      </c>
      <c r="Q319" s="67" t="e">
        <f t="shared" si="268"/>
        <v>#DIV/0!</v>
      </c>
      <c r="R319" s="67" t="e">
        <f t="shared" si="268"/>
        <v>#DIV/0!</v>
      </c>
      <c r="S319" s="67" t="e">
        <f t="shared" si="268"/>
        <v>#DIV/0!</v>
      </c>
      <c r="T319" s="67" t="e">
        <f t="shared" si="268"/>
        <v>#DIV/0!</v>
      </c>
      <c r="U319" s="67" t="e">
        <f t="shared" si="268"/>
        <v>#DIV/0!</v>
      </c>
      <c r="V319" s="67" t="e">
        <f t="shared" si="268"/>
        <v>#DIV/0!</v>
      </c>
      <c r="W319" s="67" t="e">
        <f t="shared" si="268"/>
        <v>#DIV/0!</v>
      </c>
      <c r="X319" s="67" t="e">
        <f t="shared" si="268"/>
        <v>#DIV/0!</v>
      </c>
      <c r="Y319" s="67" t="e">
        <f t="shared" si="268"/>
        <v>#DIV/0!</v>
      </c>
      <c r="Z319" s="67" t="e">
        <f t="shared" si="268"/>
        <v>#DIV/0!</v>
      </c>
      <c r="AA319" s="67" t="e">
        <f t="shared" si="268"/>
        <v>#DIV/0!</v>
      </c>
      <c r="AB319" s="67" t="e">
        <f t="shared" si="268"/>
        <v>#DIV/0!</v>
      </c>
      <c r="AC319" s="67" t="e">
        <f t="shared" si="268"/>
        <v>#DIV/0!</v>
      </c>
      <c r="AD319" s="67" t="e">
        <f t="shared" si="268"/>
        <v>#DIV/0!</v>
      </c>
      <c r="AE319" s="67" t="e">
        <f t="shared" si="268"/>
        <v>#DIV/0!</v>
      </c>
      <c r="AF319" s="67" t="e">
        <f t="shared" si="268"/>
        <v>#DIV/0!</v>
      </c>
      <c r="AG319" s="67" t="e">
        <f t="shared" si="268"/>
        <v>#DIV/0!</v>
      </c>
      <c r="AH319" s="365" t="e">
        <f t="shared" si="267"/>
        <v>#DIV/0!</v>
      </c>
      <c r="AI319" s="28"/>
      <c r="AJ319" s="290"/>
      <c r="AK319" s="24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</row>
    <row r="320" s="7" customFormat="1" ht="30" customHeight="1" spans="1:171">
      <c r="A320" s="119" t="s">
        <v>138</v>
      </c>
      <c r="B320" s="150">
        <v>2025</v>
      </c>
      <c r="C320" s="71" t="e">
        <f t="shared" ref="C320:AG320" si="269">(C208*(1-C307)/C173)*100</f>
        <v>#DIV/0!</v>
      </c>
      <c r="D320" s="71" t="e">
        <f t="shared" si="269"/>
        <v>#DIV/0!</v>
      </c>
      <c r="E320" s="71" t="e">
        <f t="shared" si="269"/>
        <v>#DIV/0!</v>
      </c>
      <c r="F320" s="71" t="e">
        <f t="shared" si="269"/>
        <v>#DIV/0!</v>
      </c>
      <c r="G320" s="71" t="e">
        <f t="shared" si="269"/>
        <v>#DIV/0!</v>
      </c>
      <c r="H320" s="71" t="e">
        <f t="shared" si="269"/>
        <v>#DIV/0!</v>
      </c>
      <c r="I320" s="71" t="e">
        <f t="shared" si="269"/>
        <v>#DIV/0!</v>
      </c>
      <c r="J320" s="71" t="e">
        <f t="shared" si="269"/>
        <v>#DIV/0!</v>
      </c>
      <c r="K320" s="71" t="e">
        <f t="shared" si="269"/>
        <v>#DIV/0!</v>
      </c>
      <c r="L320" s="71" t="e">
        <f t="shared" si="269"/>
        <v>#DIV/0!</v>
      </c>
      <c r="M320" s="71" t="e">
        <f t="shared" si="269"/>
        <v>#DIV/0!</v>
      </c>
      <c r="N320" s="71" t="e">
        <f t="shared" si="269"/>
        <v>#DIV/0!</v>
      </c>
      <c r="O320" s="71" t="e">
        <f t="shared" si="269"/>
        <v>#DIV/0!</v>
      </c>
      <c r="P320" s="71" t="e">
        <f t="shared" si="269"/>
        <v>#DIV/0!</v>
      </c>
      <c r="Q320" s="71" t="e">
        <f t="shared" si="269"/>
        <v>#DIV/0!</v>
      </c>
      <c r="R320" s="71" t="e">
        <f t="shared" si="269"/>
        <v>#DIV/0!</v>
      </c>
      <c r="S320" s="71" t="e">
        <f t="shared" si="269"/>
        <v>#DIV/0!</v>
      </c>
      <c r="T320" s="71" t="e">
        <f t="shared" si="269"/>
        <v>#DIV/0!</v>
      </c>
      <c r="U320" s="71" t="e">
        <f t="shared" si="269"/>
        <v>#DIV/0!</v>
      </c>
      <c r="V320" s="71" t="e">
        <f t="shared" si="269"/>
        <v>#DIV/0!</v>
      </c>
      <c r="W320" s="71" t="e">
        <f t="shared" si="269"/>
        <v>#DIV/0!</v>
      </c>
      <c r="X320" s="71" t="e">
        <f t="shared" si="269"/>
        <v>#DIV/0!</v>
      </c>
      <c r="Y320" s="71" t="e">
        <f t="shared" si="269"/>
        <v>#DIV/0!</v>
      </c>
      <c r="Z320" s="71" t="e">
        <f t="shared" si="269"/>
        <v>#DIV/0!</v>
      </c>
      <c r="AA320" s="71" t="e">
        <f t="shared" si="269"/>
        <v>#DIV/0!</v>
      </c>
      <c r="AB320" s="71" t="e">
        <f t="shared" si="269"/>
        <v>#DIV/0!</v>
      </c>
      <c r="AC320" s="71" t="e">
        <f t="shared" si="269"/>
        <v>#DIV/0!</v>
      </c>
      <c r="AD320" s="71" t="e">
        <f t="shared" si="269"/>
        <v>#DIV/0!</v>
      </c>
      <c r="AE320" s="71" t="e">
        <f t="shared" si="269"/>
        <v>#DIV/0!</v>
      </c>
      <c r="AF320" s="71" t="e">
        <f t="shared" si="269"/>
        <v>#DIV/0!</v>
      </c>
      <c r="AG320" s="71" t="e">
        <f t="shared" si="269"/>
        <v>#DIV/0!</v>
      </c>
      <c r="AH320" s="156" t="e">
        <f t="shared" si="267"/>
        <v>#DIV/0!</v>
      </c>
      <c r="AI320" s="28"/>
      <c r="AJ320" s="290"/>
      <c r="AK320" s="24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</row>
    <row r="321" s="7" customFormat="1" ht="30" customHeight="1" spans="1:171">
      <c r="A321" s="119"/>
      <c r="B321" s="150">
        <v>2026</v>
      </c>
      <c r="C321" s="71" t="e">
        <f t="shared" ref="C321:AH321" si="270">(C209*(1-C308)/C174)*100</f>
        <v>#DIV/0!</v>
      </c>
      <c r="D321" s="71" t="e">
        <f t="shared" si="270"/>
        <v>#DIV/0!</v>
      </c>
      <c r="E321" s="71" t="e">
        <f t="shared" si="270"/>
        <v>#DIV/0!</v>
      </c>
      <c r="F321" s="71" t="e">
        <f t="shared" si="270"/>
        <v>#DIV/0!</v>
      </c>
      <c r="G321" s="71" t="e">
        <f t="shared" si="270"/>
        <v>#DIV/0!</v>
      </c>
      <c r="H321" s="71" t="e">
        <f t="shared" si="270"/>
        <v>#DIV/0!</v>
      </c>
      <c r="I321" s="71" t="e">
        <f t="shared" si="270"/>
        <v>#DIV/0!</v>
      </c>
      <c r="J321" s="71" t="e">
        <f t="shared" si="270"/>
        <v>#DIV/0!</v>
      </c>
      <c r="K321" s="71" t="e">
        <f t="shared" si="270"/>
        <v>#DIV/0!</v>
      </c>
      <c r="L321" s="71" t="e">
        <f t="shared" si="270"/>
        <v>#DIV/0!</v>
      </c>
      <c r="M321" s="71" t="e">
        <f t="shared" si="270"/>
        <v>#DIV/0!</v>
      </c>
      <c r="N321" s="71" t="e">
        <f t="shared" si="270"/>
        <v>#DIV/0!</v>
      </c>
      <c r="O321" s="71" t="e">
        <f t="shared" si="270"/>
        <v>#DIV/0!</v>
      </c>
      <c r="P321" s="71" t="e">
        <f t="shared" si="270"/>
        <v>#DIV/0!</v>
      </c>
      <c r="Q321" s="71" t="e">
        <f t="shared" si="270"/>
        <v>#DIV/0!</v>
      </c>
      <c r="R321" s="71" t="e">
        <f t="shared" si="270"/>
        <v>#DIV/0!</v>
      </c>
      <c r="S321" s="71" t="e">
        <f t="shared" si="270"/>
        <v>#DIV/0!</v>
      </c>
      <c r="T321" s="71" t="e">
        <f t="shared" si="270"/>
        <v>#DIV/0!</v>
      </c>
      <c r="U321" s="71" t="e">
        <f t="shared" si="270"/>
        <v>#DIV/0!</v>
      </c>
      <c r="V321" s="71" t="e">
        <f t="shared" si="270"/>
        <v>#DIV/0!</v>
      </c>
      <c r="W321" s="71" t="e">
        <f t="shared" si="270"/>
        <v>#DIV/0!</v>
      </c>
      <c r="X321" s="71" t="e">
        <f t="shared" si="270"/>
        <v>#DIV/0!</v>
      </c>
      <c r="Y321" s="71" t="e">
        <f t="shared" si="270"/>
        <v>#DIV/0!</v>
      </c>
      <c r="Z321" s="71" t="e">
        <f t="shared" si="270"/>
        <v>#DIV/0!</v>
      </c>
      <c r="AA321" s="71" t="e">
        <f t="shared" si="270"/>
        <v>#DIV/0!</v>
      </c>
      <c r="AB321" s="71" t="e">
        <f t="shared" si="270"/>
        <v>#DIV/0!</v>
      </c>
      <c r="AC321" s="71" t="e">
        <f t="shared" si="270"/>
        <v>#DIV/0!</v>
      </c>
      <c r="AD321" s="71" t="e">
        <f t="shared" si="270"/>
        <v>#DIV/0!</v>
      </c>
      <c r="AE321" s="71" t="e">
        <f t="shared" si="270"/>
        <v>#DIV/0!</v>
      </c>
      <c r="AF321" s="71" t="e">
        <f t="shared" si="270"/>
        <v>#DIV/0!</v>
      </c>
      <c r="AG321" s="71" t="e">
        <f t="shared" si="270"/>
        <v>#DIV/0!</v>
      </c>
      <c r="AH321" s="156" t="e">
        <f t="shared" si="270"/>
        <v>#DIV/0!</v>
      </c>
      <c r="AI321" s="28"/>
      <c r="AJ321" s="290"/>
      <c r="AK321" s="24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</row>
    <row r="322" s="7" customFormat="1" ht="30" customHeight="1" spans="1:171">
      <c r="A322" s="119"/>
      <c r="B322" s="117" t="s">
        <v>275</v>
      </c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156"/>
      <c r="AI322" s="28"/>
      <c r="AJ322" s="290"/>
      <c r="AK322" s="24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</row>
    <row r="323" s="7" customFormat="1" ht="30" customHeight="1" spans="1:171">
      <c r="A323" s="119"/>
      <c r="B323" s="124" t="s">
        <v>14</v>
      </c>
      <c r="C323" s="71" t="e">
        <f t="shared" ref="C323:AG323" si="271">C321-C322</f>
        <v>#DIV/0!</v>
      </c>
      <c r="D323" s="71" t="e">
        <f t="shared" si="271"/>
        <v>#DIV/0!</v>
      </c>
      <c r="E323" s="71" t="e">
        <f t="shared" si="271"/>
        <v>#DIV/0!</v>
      </c>
      <c r="F323" s="71" t="e">
        <f t="shared" si="271"/>
        <v>#DIV/0!</v>
      </c>
      <c r="G323" s="71" t="e">
        <f t="shared" si="271"/>
        <v>#DIV/0!</v>
      </c>
      <c r="H323" s="71" t="e">
        <f t="shared" si="271"/>
        <v>#DIV/0!</v>
      </c>
      <c r="I323" s="71" t="e">
        <f t="shared" si="271"/>
        <v>#DIV/0!</v>
      </c>
      <c r="J323" s="71" t="e">
        <f t="shared" si="271"/>
        <v>#DIV/0!</v>
      </c>
      <c r="K323" s="71" t="e">
        <f t="shared" si="271"/>
        <v>#DIV/0!</v>
      </c>
      <c r="L323" s="71" t="e">
        <f t="shared" si="271"/>
        <v>#DIV/0!</v>
      </c>
      <c r="M323" s="71" t="e">
        <f t="shared" si="271"/>
        <v>#DIV/0!</v>
      </c>
      <c r="N323" s="71" t="e">
        <f t="shared" si="271"/>
        <v>#DIV/0!</v>
      </c>
      <c r="O323" s="71" t="e">
        <f t="shared" si="271"/>
        <v>#DIV/0!</v>
      </c>
      <c r="P323" s="71" t="e">
        <f t="shared" si="271"/>
        <v>#DIV/0!</v>
      </c>
      <c r="Q323" s="71" t="e">
        <f t="shared" si="271"/>
        <v>#DIV/0!</v>
      </c>
      <c r="R323" s="71" t="e">
        <f t="shared" si="271"/>
        <v>#DIV/0!</v>
      </c>
      <c r="S323" s="71" t="e">
        <f t="shared" si="271"/>
        <v>#DIV/0!</v>
      </c>
      <c r="T323" s="71" t="e">
        <f t="shared" si="271"/>
        <v>#DIV/0!</v>
      </c>
      <c r="U323" s="71" t="e">
        <f t="shared" si="271"/>
        <v>#DIV/0!</v>
      </c>
      <c r="V323" s="71" t="e">
        <f t="shared" si="271"/>
        <v>#DIV/0!</v>
      </c>
      <c r="W323" s="71" t="e">
        <f t="shared" si="271"/>
        <v>#DIV/0!</v>
      </c>
      <c r="X323" s="71" t="e">
        <f t="shared" si="271"/>
        <v>#DIV/0!</v>
      </c>
      <c r="Y323" s="71" t="e">
        <f t="shared" si="271"/>
        <v>#DIV/0!</v>
      </c>
      <c r="Z323" s="71" t="e">
        <f t="shared" si="271"/>
        <v>#DIV/0!</v>
      </c>
      <c r="AA323" s="71" t="e">
        <f t="shared" si="271"/>
        <v>#DIV/0!</v>
      </c>
      <c r="AB323" s="71" t="e">
        <f t="shared" si="271"/>
        <v>#DIV/0!</v>
      </c>
      <c r="AC323" s="71" t="e">
        <f t="shared" si="271"/>
        <v>#DIV/0!</v>
      </c>
      <c r="AD323" s="71" t="e">
        <f t="shared" si="271"/>
        <v>#DIV/0!</v>
      </c>
      <c r="AE323" s="71" t="e">
        <f t="shared" si="271"/>
        <v>#DIV/0!</v>
      </c>
      <c r="AF323" s="71" t="e">
        <f t="shared" si="271"/>
        <v>#DIV/0!</v>
      </c>
      <c r="AG323" s="71" t="e">
        <f t="shared" si="271"/>
        <v>#DIV/0!</v>
      </c>
      <c r="AH323" s="156" t="e">
        <f t="shared" ref="AH323:AH326" si="272">SUM(C323:AG323)</f>
        <v>#DIV/0!</v>
      </c>
      <c r="AI323" s="28"/>
      <c r="AJ323" s="290"/>
      <c r="AK323" s="24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</row>
    <row r="324" s="7" customFormat="1" ht="30" customHeight="1" spans="1:171">
      <c r="A324" s="119"/>
      <c r="B324" s="125" t="s">
        <v>15</v>
      </c>
      <c r="C324" s="71" t="e">
        <f t="shared" ref="C324:AG324" si="273">C321-C320</f>
        <v>#DIV/0!</v>
      </c>
      <c r="D324" s="71" t="e">
        <f t="shared" si="273"/>
        <v>#DIV/0!</v>
      </c>
      <c r="E324" s="71" t="e">
        <f t="shared" si="273"/>
        <v>#DIV/0!</v>
      </c>
      <c r="F324" s="71" t="e">
        <f t="shared" si="273"/>
        <v>#DIV/0!</v>
      </c>
      <c r="G324" s="71" t="e">
        <f t="shared" si="273"/>
        <v>#DIV/0!</v>
      </c>
      <c r="H324" s="71" t="e">
        <f t="shared" si="273"/>
        <v>#DIV/0!</v>
      </c>
      <c r="I324" s="71" t="e">
        <f t="shared" si="273"/>
        <v>#DIV/0!</v>
      </c>
      <c r="J324" s="71" t="e">
        <f t="shared" si="273"/>
        <v>#DIV/0!</v>
      </c>
      <c r="K324" s="71" t="e">
        <f t="shared" si="273"/>
        <v>#DIV/0!</v>
      </c>
      <c r="L324" s="71" t="e">
        <f t="shared" si="273"/>
        <v>#DIV/0!</v>
      </c>
      <c r="M324" s="71" t="e">
        <f t="shared" si="273"/>
        <v>#DIV/0!</v>
      </c>
      <c r="N324" s="71" t="e">
        <f t="shared" si="273"/>
        <v>#DIV/0!</v>
      </c>
      <c r="O324" s="71" t="e">
        <f t="shared" si="273"/>
        <v>#DIV/0!</v>
      </c>
      <c r="P324" s="71" t="e">
        <f t="shared" si="273"/>
        <v>#DIV/0!</v>
      </c>
      <c r="Q324" s="71" t="e">
        <f t="shared" si="273"/>
        <v>#DIV/0!</v>
      </c>
      <c r="R324" s="71" t="e">
        <f t="shared" si="273"/>
        <v>#DIV/0!</v>
      </c>
      <c r="S324" s="71" t="e">
        <f t="shared" si="273"/>
        <v>#DIV/0!</v>
      </c>
      <c r="T324" s="71" t="e">
        <f t="shared" si="273"/>
        <v>#DIV/0!</v>
      </c>
      <c r="U324" s="71" t="e">
        <f t="shared" si="273"/>
        <v>#DIV/0!</v>
      </c>
      <c r="V324" s="71" t="e">
        <f t="shared" si="273"/>
        <v>#DIV/0!</v>
      </c>
      <c r="W324" s="71" t="e">
        <f t="shared" si="273"/>
        <v>#DIV/0!</v>
      </c>
      <c r="X324" s="71" t="e">
        <f t="shared" si="273"/>
        <v>#DIV/0!</v>
      </c>
      <c r="Y324" s="71" t="e">
        <f t="shared" si="273"/>
        <v>#DIV/0!</v>
      </c>
      <c r="Z324" s="71" t="e">
        <f t="shared" si="273"/>
        <v>#DIV/0!</v>
      </c>
      <c r="AA324" s="71" t="e">
        <f t="shared" si="273"/>
        <v>#DIV/0!</v>
      </c>
      <c r="AB324" s="71" t="e">
        <f t="shared" si="273"/>
        <v>#DIV/0!</v>
      </c>
      <c r="AC324" s="71" t="e">
        <f t="shared" si="273"/>
        <v>#DIV/0!</v>
      </c>
      <c r="AD324" s="71" t="e">
        <f t="shared" si="273"/>
        <v>#DIV/0!</v>
      </c>
      <c r="AE324" s="71" t="e">
        <f t="shared" si="273"/>
        <v>#DIV/0!</v>
      </c>
      <c r="AF324" s="71" t="e">
        <f t="shared" si="273"/>
        <v>#DIV/0!</v>
      </c>
      <c r="AG324" s="71" t="e">
        <f t="shared" si="273"/>
        <v>#DIV/0!</v>
      </c>
      <c r="AH324" s="156" t="e">
        <f t="shared" si="272"/>
        <v>#DIV/0!</v>
      </c>
      <c r="AI324" s="28"/>
      <c r="AJ324" s="290"/>
      <c r="AK324" s="24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</row>
    <row r="325" s="7" customFormat="1" ht="30" customHeight="1" spans="1:171">
      <c r="A325" s="119" t="s">
        <v>139</v>
      </c>
      <c r="B325" s="150">
        <v>2025</v>
      </c>
      <c r="C325" s="71" t="e">
        <f t="shared" ref="C325:AG325" si="274">(C208*C307/C198)*1000</f>
        <v>#DIV/0!</v>
      </c>
      <c r="D325" s="71" t="e">
        <f t="shared" si="274"/>
        <v>#DIV/0!</v>
      </c>
      <c r="E325" s="71" t="e">
        <f t="shared" si="274"/>
        <v>#DIV/0!</v>
      </c>
      <c r="F325" s="71" t="e">
        <f t="shared" si="274"/>
        <v>#DIV/0!</v>
      </c>
      <c r="G325" s="71" t="e">
        <f t="shared" si="274"/>
        <v>#DIV/0!</v>
      </c>
      <c r="H325" s="71" t="e">
        <f t="shared" si="274"/>
        <v>#DIV/0!</v>
      </c>
      <c r="I325" s="71" t="e">
        <f t="shared" si="274"/>
        <v>#DIV/0!</v>
      </c>
      <c r="J325" s="71" t="e">
        <f t="shared" si="274"/>
        <v>#DIV/0!</v>
      </c>
      <c r="K325" s="71" t="e">
        <f t="shared" si="274"/>
        <v>#DIV/0!</v>
      </c>
      <c r="L325" s="71" t="e">
        <f t="shared" si="274"/>
        <v>#DIV/0!</v>
      </c>
      <c r="M325" s="71" t="e">
        <f t="shared" si="274"/>
        <v>#DIV/0!</v>
      </c>
      <c r="N325" s="71" t="e">
        <f t="shared" si="274"/>
        <v>#DIV/0!</v>
      </c>
      <c r="O325" s="71" t="e">
        <f t="shared" si="274"/>
        <v>#DIV/0!</v>
      </c>
      <c r="P325" s="71" t="e">
        <f t="shared" si="274"/>
        <v>#DIV/0!</v>
      </c>
      <c r="Q325" s="71" t="e">
        <f t="shared" si="274"/>
        <v>#DIV/0!</v>
      </c>
      <c r="R325" s="71" t="e">
        <f t="shared" si="274"/>
        <v>#DIV/0!</v>
      </c>
      <c r="S325" s="71" t="e">
        <f t="shared" si="274"/>
        <v>#DIV/0!</v>
      </c>
      <c r="T325" s="71" t="e">
        <f t="shared" si="274"/>
        <v>#DIV/0!</v>
      </c>
      <c r="U325" s="71" t="e">
        <f t="shared" si="274"/>
        <v>#DIV/0!</v>
      </c>
      <c r="V325" s="71" t="e">
        <f t="shared" si="274"/>
        <v>#DIV/0!</v>
      </c>
      <c r="W325" s="71" t="e">
        <f t="shared" si="274"/>
        <v>#DIV/0!</v>
      </c>
      <c r="X325" s="71" t="e">
        <f t="shared" si="274"/>
        <v>#DIV/0!</v>
      </c>
      <c r="Y325" s="71" t="e">
        <f t="shared" si="274"/>
        <v>#DIV/0!</v>
      </c>
      <c r="Z325" s="71" t="e">
        <f t="shared" si="274"/>
        <v>#DIV/0!</v>
      </c>
      <c r="AA325" s="71" t="e">
        <f t="shared" si="274"/>
        <v>#DIV/0!</v>
      </c>
      <c r="AB325" s="71" t="e">
        <f t="shared" si="274"/>
        <v>#DIV/0!</v>
      </c>
      <c r="AC325" s="71" t="e">
        <f t="shared" si="274"/>
        <v>#DIV/0!</v>
      </c>
      <c r="AD325" s="71" t="e">
        <f t="shared" si="274"/>
        <v>#DIV/0!</v>
      </c>
      <c r="AE325" s="71" t="e">
        <f t="shared" si="274"/>
        <v>#DIV/0!</v>
      </c>
      <c r="AF325" s="71" t="e">
        <f t="shared" si="274"/>
        <v>#DIV/0!</v>
      </c>
      <c r="AG325" s="71" t="e">
        <f t="shared" si="274"/>
        <v>#DIV/0!</v>
      </c>
      <c r="AH325" s="156" t="e">
        <f t="shared" si="272"/>
        <v>#DIV/0!</v>
      </c>
      <c r="AI325" s="28"/>
      <c r="AJ325" s="290"/>
      <c r="AK325" s="24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</row>
    <row r="326" s="7" customFormat="1" ht="30" customHeight="1" spans="1:171">
      <c r="A326" s="119"/>
      <c r="B326" s="150">
        <v>2026</v>
      </c>
      <c r="C326" s="71" t="e">
        <f t="shared" ref="C326:AG326" si="275">C209*C308/C199*1000</f>
        <v>#DIV/0!</v>
      </c>
      <c r="D326" s="71" t="e">
        <f t="shared" si="275"/>
        <v>#DIV/0!</v>
      </c>
      <c r="E326" s="71" t="e">
        <f t="shared" si="275"/>
        <v>#DIV/0!</v>
      </c>
      <c r="F326" s="71" t="e">
        <f t="shared" si="275"/>
        <v>#DIV/0!</v>
      </c>
      <c r="G326" s="71" t="e">
        <f t="shared" si="275"/>
        <v>#DIV/0!</v>
      </c>
      <c r="H326" s="71" t="e">
        <f t="shared" si="275"/>
        <v>#DIV/0!</v>
      </c>
      <c r="I326" s="71" t="e">
        <f t="shared" si="275"/>
        <v>#DIV/0!</v>
      </c>
      <c r="J326" s="71" t="e">
        <f t="shared" si="275"/>
        <v>#DIV/0!</v>
      </c>
      <c r="K326" s="71" t="e">
        <f t="shared" si="275"/>
        <v>#DIV/0!</v>
      </c>
      <c r="L326" s="71" t="e">
        <f t="shared" si="275"/>
        <v>#DIV/0!</v>
      </c>
      <c r="M326" s="71" t="e">
        <f t="shared" si="275"/>
        <v>#DIV/0!</v>
      </c>
      <c r="N326" s="71" t="e">
        <f t="shared" si="275"/>
        <v>#DIV/0!</v>
      </c>
      <c r="O326" s="71" t="e">
        <f t="shared" si="275"/>
        <v>#DIV/0!</v>
      </c>
      <c r="P326" s="71" t="e">
        <f t="shared" si="275"/>
        <v>#DIV/0!</v>
      </c>
      <c r="Q326" s="71" t="e">
        <f t="shared" si="275"/>
        <v>#DIV/0!</v>
      </c>
      <c r="R326" s="71" t="e">
        <f t="shared" si="275"/>
        <v>#DIV/0!</v>
      </c>
      <c r="S326" s="71" t="e">
        <f t="shared" si="275"/>
        <v>#DIV/0!</v>
      </c>
      <c r="T326" s="71" t="e">
        <f t="shared" si="275"/>
        <v>#DIV/0!</v>
      </c>
      <c r="U326" s="71" t="e">
        <f t="shared" si="275"/>
        <v>#DIV/0!</v>
      </c>
      <c r="V326" s="71" t="e">
        <f t="shared" si="275"/>
        <v>#DIV/0!</v>
      </c>
      <c r="W326" s="71" t="e">
        <f t="shared" si="275"/>
        <v>#DIV/0!</v>
      </c>
      <c r="X326" s="71" t="e">
        <f t="shared" si="275"/>
        <v>#DIV/0!</v>
      </c>
      <c r="Y326" s="71" t="e">
        <f t="shared" si="275"/>
        <v>#DIV/0!</v>
      </c>
      <c r="Z326" s="71" t="e">
        <f t="shared" si="275"/>
        <v>#DIV/0!</v>
      </c>
      <c r="AA326" s="71" t="e">
        <f t="shared" si="275"/>
        <v>#DIV/0!</v>
      </c>
      <c r="AB326" s="71" t="e">
        <f t="shared" si="275"/>
        <v>#DIV/0!</v>
      </c>
      <c r="AC326" s="71" t="e">
        <f t="shared" si="275"/>
        <v>#DIV/0!</v>
      </c>
      <c r="AD326" s="71" t="e">
        <f t="shared" si="275"/>
        <v>#DIV/0!</v>
      </c>
      <c r="AE326" s="71" t="e">
        <f t="shared" si="275"/>
        <v>#DIV/0!</v>
      </c>
      <c r="AF326" s="71" t="e">
        <f t="shared" si="275"/>
        <v>#DIV/0!</v>
      </c>
      <c r="AG326" s="71" t="e">
        <f t="shared" si="275"/>
        <v>#DIV/0!</v>
      </c>
      <c r="AH326" s="156" t="e">
        <f t="shared" si="272"/>
        <v>#DIV/0!</v>
      </c>
      <c r="AI326" s="28"/>
      <c r="AJ326" s="290"/>
      <c r="AK326" s="24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</row>
    <row r="327" s="7" customFormat="1" ht="30" customHeight="1" spans="1:171">
      <c r="A327" s="119"/>
      <c r="B327" s="117" t="s">
        <v>275</v>
      </c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156"/>
      <c r="AI327" s="28"/>
      <c r="AJ327" s="290"/>
      <c r="AK327" s="24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</row>
    <row r="328" s="7" customFormat="1" ht="30" customHeight="1" spans="1:171">
      <c r="A328" s="119"/>
      <c r="B328" s="124" t="s">
        <v>14</v>
      </c>
      <c r="C328" s="71" t="e">
        <f t="shared" ref="C328:AG328" si="276">C326-C327</f>
        <v>#DIV/0!</v>
      </c>
      <c r="D328" s="71" t="e">
        <f t="shared" si="276"/>
        <v>#DIV/0!</v>
      </c>
      <c r="E328" s="71" t="e">
        <f t="shared" si="276"/>
        <v>#DIV/0!</v>
      </c>
      <c r="F328" s="71" t="e">
        <f t="shared" si="276"/>
        <v>#DIV/0!</v>
      </c>
      <c r="G328" s="71" t="e">
        <f t="shared" si="276"/>
        <v>#DIV/0!</v>
      </c>
      <c r="H328" s="71" t="e">
        <f t="shared" si="276"/>
        <v>#DIV/0!</v>
      </c>
      <c r="I328" s="71" t="e">
        <f t="shared" si="276"/>
        <v>#DIV/0!</v>
      </c>
      <c r="J328" s="71" t="e">
        <f t="shared" si="276"/>
        <v>#DIV/0!</v>
      </c>
      <c r="K328" s="71" t="e">
        <f t="shared" si="276"/>
        <v>#DIV/0!</v>
      </c>
      <c r="L328" s="71" t="e">
        <f t="shared" si="276"/>
        <v>#DIV/0!</v>
      </c>
      <c r="M328" s="71" t="e">
        <f t="shared" si="276"/>
        <v>#DIV/0!</v>
      </c>
      <c r="N328" s="71" t="e">
        <f t="shared" si="276"/>
        <v>#DIV/0!</v>
      </c>
      <c r="O328" s="71" t="e">
        <f t="shared" si="276"/>
        <v>#DIV/0!</v>
      </c>
      <c r="P328" s="71" t="e">
        <f t="shared" si="276"/>
        <v>#DIV/0!</v>
      </c>
      <c r="Q328" s="71" t="e">
        <f t="shared" si="276"/>
        <v>#DIV/0!</v>
      </c>
      <c r="R328" s="71" t="e">
        <f t="shared" si="276"/>
        <v>#DIV/0!</v>
      </c>
      <c r="S328" s="71" t="e">
        <f t="shared" si="276"/>
        <v>#DIV/0!</v>
      </c>
      <c r="T328" s="71" t="e">
        <f t="shared" si="276"/>
        <v>#DIV/0!</v>
      </c>
      <c r="U328" s="71" t="e">
        <f t="shared" si="276"/>
        <v>#DIV/0!</v>
      </c>
      <c r="V328" s="71" t="e">
        <f t="shared" si="276"/>
        <v>#DIV/0!</v>
      </c>
      <c r="W328" s="71" t="e">
        <f t="shared" si="276"/>
        <v>#DIV/0!</v>
      </c>
      <c r="X328" s="71" t="e">
        <f t="shared" si="276"/>
        <v>#DIV/0!</v>
      </c>
      <c r="Y328" s="71" t="e">
        <f t="shared" si="276"/>
        <v>#DIV/0!</v>
      </c>
      <c r="Z328" s="71" t="e">
        <f t="shared" si="276"/>
        <v>#DIV/0!</v>
      </c>
      <c r="AA328" s="71" t="e">
        <f t="shared" si="276"/>
        <v>#DIV/0!</v>
      </c>
      <c r="AB328" s="71" t="e">
        <f t="shared" si="276"/>
        <v>#DIV/0!</v>
      </c>
      <c r="AC328" s="71" t="e">
        <f t="shared" si="276"/>
        <v>#DIV/0!</v>
      </c>
      <c r="AD328" s="71" t="e">
        <f t="shared" si="276"/>
        <v>#DIV/0!</v>
      </c>
      <c r="AE328" s="71" t="e">
        <f t="shared" si="276"/>
        <v>#DIV/0!</v>
      </c>
      <c r="AF328" s="71" t="e">
        <f t="shared" si="276"/>
        <v>#DIV/0!</v>
      </c>
      <c r="AG328" s="71" t="e">
        <f t="shared" si="276"/>
        <v>#DIV/0!</v>
      </c>
      <c r="AH328" s="156" t="e">
        <f t="shared" ref="AH328:AH331" si="277">SUM(C328:AG328)</f>
        <v>#DIV/0!</v>
      </c>
      <c r="AI328" s="28"/>
      <c r="AJ328" s="290"/>
      <c r="AK328" s="24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</row>
    <row r="329" s="7" customFormat="1" ht="30" customHeight="1" spans="1:171">
      <c r="A329" s="119"/>
      <c r="B329" s="125" t="s">
        <v>15</v>
      </c>
      <c r="C329" s="71" t="e">
        <f t="shared" ref="C329:AG329" si="278">C326-C325</f>
        <v>#DIV/0!</v>
      </c>
      <c r="D329" s="71" t="e">
        <f t="shared" si="278"/>
        <v>#DIV/0!</v>
      </c>
      <c r="E329" s="71" t="e">
        <f t="shared" si="278"/>
        <v>#DIV/0!</v>
      </c>
      <c r="F329" s="71" t="e">
        <f t="shared" si="278"/>
        <v>#DIV/0!</v>
      </c>
      <c r="G329" s="71" t="e">
        <f t="shared" si="278"/>
        <v>#DIV/0!</v>
      </c>
      <c r="H329" s="71" t="e">
        <f t="shared" si="278"/>
        <v>#DIV/0!</v>
      </c>
      <c r="I329" s="71" t="e">
        <f t="shared" si="278"/>
        <v>#DIV/0!</v>
      </c>
      <c r="J329" s="71" t="e">
        <f t="shared" si="278"/>
        <v>#DIV/0!</v>
      </c>
      <c r="K329" s="71" t="e">
        <f t="shared" si="278"/>
        <v>#DIV/0!</v>
      </c>
      <c r="L329" s="71" t="e">
        <f t="shared" si="278"/>
        <v>#DIV/0!</v>
      </c>
      <c r="M329" s="71" t="e">
        <f t="shared" si="278"/>
        <v>#DIV/0!</v>
      </c>
      <c r="N329" s="71" t="e">
        <f t="shared" si="278"/>
        <v>#DIV/0!</v>
      </c>
      <c r="O329" s="71" t="e">
        <f t="shared" si="278"/>
        <v>#DIV/0!</v>
      </c>
      <c r="P329" s="71" t="e">
        <f t="shared" si="278"/>
        <v>#DIV/0!</v>
      </c>
      <c r="Q329" s="71" t="e">
        <f t="shared" si="278"/>
        <v>#DIV/0!</v>
      </c>
      <c r="R329" s="71" t="e">
        <f t="shared" si="278"/>
        <v>#DIV/0!</v>
      </c>
      <c r="S329" s="71" t="e">
        <f t="shared" si="278"/>
        <v>#DIV/0!</v>
      </c>
      <c r="T329" s="71" t="e">
        <f t="shared" si="278"/>
        <v>#DIV/0!</v>
      </c>
      <c r="U329" s="71" t="e">
        <f t="shared" si="278"/>
        <v>#DIV/0!</v>
      </c>
      <c r="V329" s="71" t="e">
        <f t="shared" si="278"/>
        <v>#DIV/0!</v>
      </c>
      <c r="W329" s="71" t="e">
        <f t="shared" si="278"/>
        <v>#DIV/0!</v>
      </c>
      <c r="X329" s="71" t="e">
        <f t="shared" si="278"/>
        <v>#DIV/0!</v>
      </c>
      <c r="Y329" s="71" t="e">
        <f t="shared" si="278"/>
        <v>#DIV/0!</v>
      </c>
      <c r="Z329" s="71" t="e">
        <f t="shared" si="278"/>
        <v>#DIV/0!</v>
      </c>
      <c r="AA329" s="71" t="e">
        <f t="shared" si="278"/>
        <v>#DIV/0!</v>
      </c>
      <c r="AB329" s="71" t="e">
        <f t="shared" si="278"/>
        <v>#DIV/0!</v>
      </c>
      <c r="AC329" s="71" t="e">
        <f t="shared" si="278"/>
        <v>#DIV/0!</v>
      </c>
      <c r="AD329" s="71" t="e">
        <f t="shared" si="278"/>
        <v>#DIV/0!</v>
      </c>
      <c r="AE329" s="71" t="e">
        <f t="shared" si="278"/>
        <v>#DIV/0!</v>
      </c>
      <c r="AF329" s="71" t="e">
        <f t="shared" si="278"/>
        <v>#DIV/0!</v>
      </c>
      <c r="AG329" s="71" t="e">
        <f t="shared" si="278"/>
        <v>#DIV/0!</v>
      </c>
      <c r="AH329" s="156" t="e">
        <f t="shared" si="277"/>
        <v>#DIV/0!</v>
      </c>
      <c r="AI329" s="28"/>
      <c r="AJ329" s="290"/>
      <c r="AK329" s="24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</row>
    <row r="330" s="7" customFormat="1" ht="30" customHeight="1" spans="1:171">
      <c r="A330" s="248" t="s">
        <v>140</v>
      </c>
      <c r="B330" s="150">
        <v>2025</v>
      </c>
      <c r="C330" s="67" t="e">
        <f t="shared" ref="C330:AG330" si="279">MID(C170,FIND("炉",C170)+1,FIND("机",C170)-FIND("炉",C170)-1)</f>
        <v>#VALUE!</v>
      </c>
      <c r="D330" s="67" t="e">
        <f t="shared" si="279"/>
        <v>#VALUE!</v>
      </c>
      <c r="E330" s="67" t="e">
        <f t="shared" si="279"/>
        <v>#VALUE!</v>
      </c>
      <c r="F330" s="67" t="e">
        <f t="shared" si="279"/>
        <v>#VALUE!</v>
      </c>
      <c r="G330" s="67" t="e">
        <f t="shared" si="279"/>
        <v>#VALUE!</v>
      </c>
      <c r="H330" s="67" t="e">
        <f t="shared" si="279"/>
        <v>#VALUE!</v>
      </c>
      <c r="I330" s="67" t="e">
        <f t="shared" si="279"/>
        <v>#VALUE!</v>
      </c>
      <c r="J330" s="67" t="e">
        <f t="shared" si="279"/>
        <v>#VALUE!</v>
      </c>
      <c r="K330" s="67" t="e">
        <f t="shared" si="279"/>
        <v>#VALUE!</v>
      </c>
      <c r="L330" s="67" t="e">
        <f t="shared" si="279"/>
        <v>#VALUE!</v>
      </c>
      <c r="M330" s="67" t="e">
        <f t="shared" si="279"/>
        <v>#VALUE!</v>
      </c>
      <c r="N330" s="67" t="e">
        <f t="shared" si="279"/>
        <v>#VALUE!</v>
      </c>
      <c r="O330" s="67" t="e">
        <f t="shared" si="279"/>
        <v>#VALUE!</v>
      </c>
      <c r="P330" s="67" t="e">
        <f t="shared" si="279"/>
        <v>#VALUE!</v>
      </c>
      <c r="Q330" s="67" t="e">
        <f t="shared" si="279"/>
        <v>#VALUE!</v>
      </c>
      <c r="R330" s="67" t="e">
        <f t="shared" si="279"/>
        <v>#VALUE!</v>
      </c>
      <c r="S330" s="67" t="e">
        <f t="shared" si="279"/>
        <v>#VALUE!</v>
      </c>
      <c r="T330" s="67" t="e">
        <f t="shared" si="279"/>
        <v>#VALUE!</v>
      </c>
      <c r="U330" s="67" t="e">
        <f t="shared" si="279"/>
        <v>#VALUE!</v>
      </c>
      <c r="V330" s="67" t="e">
        <f t="shared" si="279"/>
        <v>#VALUE!</v>
      </c>
      <c r="W330" s="67" t="e">
        <f t="shared" si="279"/>
        <v>#VALUE!</v>
      </c>
      <c r="X330" s="67" t="e">
        <f t="shared" si="279"/>
        <v>#VALUE!</v>
      </c>
      <c r="Y330" s="67" t="e">
        <f t="shared" si="279"/>
        <v>#VALUE!</v>
      </c>
      <c r="Z330" s="67" t="e">
        <f t="shared" si="279"/>
        <v>#VALUE!</v>
      </c>
      <c r="AA330" s="67" t="e">
        <f t="shared" si="279"/>
        <v>#VALUE!</v>
      </c>
      <c r="AB330" s="67" t="e">
        <f t="shared" si="279"/>
        <v>#VALUE!</v>
      </c>
      <c r="AC330" s="67" t="e">
        <f t="shared" si="279"/>
        <v>#VALUE!</v>
      </c>
      <c r="AD330" s="67" t="e">
        <f t="shared" si="279"/>
        <v>#VALUE!</v>
      </c>
      <c r="AE330" s="67" t="e">
        <f t="shared" si="279"/>
        <v>#VALUE!</v>
      </c>
      <c r="AF330" s="67" t="e">
        <f t="shared" si="279"/>
        <v>#VALUE!</v>
      </c>
      <c r="AG330" s="67" t="e">
        <f t="shared" si="279"/>
        <v>#VALUE!</v>
      </c>
      <c r="AH330" s="365" t="e">
        <f t="shared" si="277"/>
        <v>#VALUE!</v>
      </c>
      <c r="AI330" s="28"/>
      <c r="AJ330" s="290"/>
      <c r="AK330" s="24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</row>
    <row r="331" s="7" customFormat="1" ht="30" customHeight="1" spans="1:171">
      <c r="A331" s="249"/>
      <c r="B331" s="150">
        <v>2026</v>
      </c>
      <c r="C331" s="67" t="e">
        <f t="shared" ref="C331:AG331" si="280">MID(C171,FIND("炉",C171)+1,FIND("机",C171)-FIND("炉",C171)-1)</f>
        <v>#VALUE!</v>
      </c>
      <c r="D331" s="67" t="e">
        <f t="shared" si="280"/>
        <v>#VALUE!</v>
      </c>
      <c r="E331" s="67" t="e">
        <f t="shared" si="280"/>
        <v>#VALUE!</v>
      </c>
      <c r="F331" s="67" t="e">
        <f t="shared" si="280"/>
        <v>#VALUE!</v>
      </c>
      <c r="G331" s="67" t="e">
        <f t="shared" si="280"/>
        <v>#VALUE!</v>
      </c>
      <c r="H331" s="67" t="e">
        <f t="shared" si="280"/>
        <v>#VALUE!</v>
      </c>
      <c r="I331" s="67" t="e">
        <f t="shared" si="280"/>
        <v>#VALUE!</v>
      </c>
      <c r="J331" s="67" t="e">
        <f t="shared" si="280"/>
        <v>#VALUE!</v>
      </c>
      <c r="K331" s="67" t="e">
        <f t="shared" si="280"/>
        <v>#VALUE!</v>
      </c>
      <c r="L331" s="67" t="e">
        <f t="shared" si="280"/>
        <v>#VALUE!</v>
      </c>
      <c r="M331" s="67" t="e">
        <f t="shared" si="280"/>
        <v>#VALUE!</v>
      </c>
      <c r="N331" s="67" t="e">
        <f t="shared" si="280"/>
        <v>#VALUE!</v>
      </c>
      <c r="O331" s="67" t="e">
        <f t="shared" si="280"/>
        <v>#VALUE!</v>
      </c>
      <c r="P331" s="67" t="e">
        <f t="shared" si="280"/>
        <v>#VALUE!</v>
      </c>
      <c r="Q331" s="67" t="e">
        <f t="shared" si="280"/>
        <v>#VALUE!</v>
      </c>
      <c r="R331" s="67" t="e">
        <f t="shared" si="280"/>
        <v>#VALUE!</v>
      </c>
      <c r="S331" s="67" t="e">
        <f t="shared" si="280"/>
        <v>#VALUE!</v>
      </c>
      <c r="T331" s="67" t="e">
        <f t="shared" si="280"/>
        <v>#VALUE!</v>
      </c>
      <c r="U331" s="67" t="e">
        <f t="shared" si="280"/>
        <v>#VALUE!</v>
      </c>
      <c r="V331" s="67" t="e">
        <f t="shared" si="280"/>
        <v>#VALUE!</v>
      </c>
      <c r="W331" s="67" t="e">
        <f t="shared" si="280"/>
        <v>#VALUE!</v>
      </c>
      <c r="X331" s="67" t="e">
        <f t="shared" si="280"/>
        <v>#VALUE!</v>
      </c>
      <c r="Y331" s="67" t="e">
        <f t="shared" si="280"/>
        <v>#VALUE!</v>
      </c>
      <c r="Z331" s="67" t="e">
        <f t="shared" si="280"/>
        <v>#VALUE!</v>
      </c>
      <c r="AA331" s="67" t="e">
        <f t="shared" si="280"/>
        <v>#VALUE!</v>
      </c>
      <c r="AB331" s="67" t="e">
        <f t="shared" si="280"/>
        <v>#VALUE!</v>
      </c>
      <c r="AC331" s="67" t="e">
        <f t="shared" si="280"/>
        <v>#VALUE!</v>
      </c>
      <c r="AD331" s="67" t="e">
        <f t="shared" si="280"/>
        <v>#VALUE!</v>
      </c>
      <c r="AE331" s="67" t="e">
        <f t="shared" si="280"/>
        <v>#VALUE!</v>
      </c>
      <c r="AF331" s="67" t="e">
        <f t="shared" si="280"/>
        <v>#VALUE!</v>
      </c>
      <c r="AG331" s="67" t="e">
        <f t="shared" si="280"/>
        <v>#VALUE!</v>
      </c>
      <c r="AH331" s="365" t="e">
        <f t="shared" si="277"/>
        <v>#VALUE!</v>
      </c>
      <c r="AI331" s="28"/>
      <c r="AJ331" s="290"/>
      <c r="AK331" s="24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</row>
    <row r="332" s="7" customFormat="1" ht="30" customHeight="1" spans="1:171">
      <c r="A332" s="250" t="s">
        <v>141</v>
      </c>
      <c r="B332" s="49">
        <v>2025</v>
      </c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28"/>
      <c r="AJ332" s="290"/>
      <c r="AK332" s="24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</row>
    <row r="333" s="7" customFormat="1" ht="30" customHeight="1" spans="1:171">
      <c r="A333" s="250"/>
      <c r="B333" s="114">
        <v>2026</v>
      </c>
      <c r="C333" s="188"/>
      <c r="D333" s="188"/>
      <c r="E333" s="188"/>
      <c r="F333" s="408"/>
      <c r="G333" s="408"/>
      <c r="H333" s="408"/>
      <c r="I333" s="408"/>
      <c r="J333" s="408"/>
      <c r="K333" s="408"/>
      <c r="L333" s="408"/>
      <c r="M333" s="408"/>
      <c r="N333" s="408"/>
      <c r="O333" s="408"/>
      <c r="P333" s="408"/>
      <c r="Q333" s="408"/>
      <c r="R333" s="408"/>
      <c r="S333" s="408"/>
      <c r="T333" s="408"/>
      <c r="U333" s="408"/>
      <c r="V333" s="408"/>
      <c r="W333" s="408"/>
      <c r="X333" s="408"/>
      <c r="Y333" s="188"/>
      <c r="Z333" s="188"/>
      <c r="AA333" s="188"/>
      <c r="AB333" s="188"/>
      <c r="AC333" s="188"/>
      <c r="AD333" s="188"/>
      <c r="AE333" s="188"/>
      <c r="AF333" s="188"/>
      <c r="AG333" s="188"/>
      <c r="AH333" s="152">
        <f t="shared" ref="AH333:AH337" si="281">SUM(C333:AG333)</f>
        <v>0</v>
      </c>
      <c r="AI333" s="28"/>
      <c r="AJ333" s="290"/>
      <c r="AK333" s="24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</row>
    <row r="334" s="9" customFormat="1" ht="30" customHeight="1" spans="1:171">
      <c r="A334" s="251" t="s">
        <v>142</v>
      </c>
      <c r="B334" s="252">
        <v>2026</v>
      </c>
      <c r="C334" s="188"/>
      <c r="D334" s="188"/>
      <c r="E334" s="188"/>
      <c r="F334" s="408"/>
      <c r="G334" s="408"/>
      <c r="H334" s="408"/>
      <c r="I334" s="408"/>
      <c r="J334" s="408"/>
      <c r="K334" s="408"/>
      <c r="L334" s="408"/>
      <c r="M334" s="408"/>
      <c r="N334" s="408"/>
      <c r="O334" s="408"/>
      <c r="P334" s="408"/>
      <c r="Q334" s="408"/>
      <c r="R334" s="408"/>
      <c r="S334" s="408"/>
      <c r="T334" s="408"/>
      <c r="U334" s="408"/>
      <c r="V334" s="408"/>
      <c r="W334" s="408"/>
      <c r="X334" s="408"/>
      <c r="Y334" s="188"/>
      <c r="Z334" s="188"/>
      <c r="AA334" s="188"/>
      <c r="AB334" s="188"/>
      <c r="AC334" s="188"/>
      <c r="AD334" s="188"/>
      <c r="AE334" s="188"/>
      <c r="AF334" s="188"/>
      <c r="AG334" s="188"/>
      <c r="AH334" s="152">
        <f t="shared" si="281"/>
        <v>0</v>
      </c>
      <c r="AI334" s="87"/>
      <c r="AJ334" s="370"/>
      <c r="AK334" s="88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</row>
    <row r="335" s="7" customFormat="1" ht="30" customHeight="1" spans="1:171">
      <c r="A335" s="250" t="s">
        <v>143</v>
      </c>
      <c r="B335" s="49">
        <v>2025</v>
      </c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28"/>
      <c r="AJ335" s="290"/>
      <c r="AK335" s="24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6"/>
      <c r="AY335" s="6"/>
      <c r="AZ335" s="6"/>
      <c r="BA335" s="6"/>
      <c r="BB335" s="6"/>
      <c r="BC335" s="6"/>
      <c r="BD335" s="6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</row>
    <row r="336" s="7" customFormat="1" ht="30" customHeight="1" spans="1:171">
      <c r="A336" s="250"/>
      <c r="B336" s="114">
        <v>2026</v>
      </c>
      <c r="C336" s="71">
        <f t="shared" ref="C336:AG336" si="282">C504+C505+C506+C507</f>
        <v>0</v>
      </c>
      <c r="D336" s="71">
        <f t="shared" si="282"/>
        <v>0</v>
      </c>
      <c r="E336" s="71">
        <f t="shared" si="282"/>
        <v>0</v>
      </c>
      <c r="F336" s="71">
        <f t="shared" si="282"/>
        <v>0</v>
      </c>
      <c r="G336" s="71">
        <f t="shared" si="282"/>
        <v>0</v>
      </c>
      <c r="H336" s="71">
        <f t="shared" si="282"/>
        <v>0</v>
      </c>
      <c r="I336" s="71">
        <f t="shared" si="282"/>
        <v>0</v>
      </c>
      <c r="J336" s="71">
        <f t="shared" si="282"/>
        <v>0</v>
      </c>
      <c r="K336" s="71">
        <f t="shared" si="282"/>
        <v>0</v>
      </c>
      <c r="L336" s="71">
        <f t="shared" si="282"/>
        <v>0</v>
      </c>
      <c r="M336" s="71">
        <f t="shared" si="282"/>
        <v>0</v>
      </c>
      <c r="N336" s="71">
        <f t="shared" si="282"/>
        <v>0</v>
      </c>
      <c r="O336" s="71">
        <f t="shared" si="282"/>
        <v>0</v>
      </c>
      <c r="P336" s="71">
        <f t="shared" si="282"/>
        <v>0</v>
      </c>
      <c r="Q336" s="71">
        <f t="shared" si="282"/>
        <v>0</v>
      </c>
      <c r="R336" s="71">
        <f t="shared" si="282"/>
        <v>0</v>
      </c>
      <c r="S336" s="71">
        <f t="shared" si="282"/>
        <v>0</v>
      </c>
      <c r="T336" s="71">
        <f t="shared" si="282"/>
        <v>0</v>
      </c>
      <c r="U336" s="71">
        <f t="shared" si="282"/>
        <v>0</v>
      </c>
      <c r="V336" s="71">
        <f t="shared" si="282"/>
        <v>0</v>
      </c>
      <c r="W336" s="71">
        <f t="shared" si="282"/>
        <v>0</v>
      </c>
      <c r="X336" s="71">
        <f t="shared" si="282"/>
        <v>0</v>
      </c>
      <c r="Y336" s="71">
        <f t="shared" si="282"/>
        <v>0</v>
      </c>
      <c r="Z336" s="71">
        <f t="shared" si="282"/>
        <v>0</v>
      </c>
      <c r="AA336" s="71">
        <f t="shared" si="282"/>
        <v>0</v>
      </c>
      <c r="AB336" s="71">
        <f t="shared" si="282"/>
        <v>0</v>
      </c>
      <c r="AC336" s="71">
        <f t="shared" si="282"/>
        <v>0</v>
      </c>
      <c r="AD336" s="71">
        <f t="shared" si="282"/>
        <v>0</v>
      </c>
      <c r="AE336" s="71">
        <f t="shared" si="282"/>
        <v>0</v>
      </c>
      <c r="AF336" s="71">
        <f t="shared" si="282"/>
        <v>0</v>
      </c>
      <c r="AG336" s="71">
        <f t="shared" si="282"/>
        <v>0</v>
      </c>
      <c r="AH336" s="156">
        <f t="shared" si="281"/>
        <v>0</v>
      </c>
      <c r="AI336" s="28"/>
      <c r="AJ336" s="290"/>
      <c r="AK336" s="24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6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</row>
    <row r="337" s="7" customFormat="1" ht="30" customHeight="1" spans="1:171">
      <c r="A337" s="250" t="s">
        <v>144</v>
      </c>
      <c r="B337" s="150">
        <v>2025</v>
      </c>
      <c r="C337" s="69" t="e">
        <f t="shared" ref="C337:AG337" si="283">C335*(3466.52-900.6)/(C203*C213)</f>
        <v>#DIV/0!</v>
      </c>
      <c r="D337" s="69" t="e">
        <f t="shared" si="283"/>
        <v>#DIV/0!</v>
      </c>
      <c r="E337" s="69" t="e">
        <f t="shared" si="283"/>
        <v>#DIV/0!</v>
      </c>
      <c r="F337" s="69" t="e">
        <f t="shared" si="283"/>
        <v>#DIV/0!</v>
      </c>
      <c r="G337" s="69" t="e">
        <f t="shared" si="283"/>
        <v>#DIV/0!</v>
      </c>
      <c r="H337" s="69" t="e">
        <f t="shared" si="283"/>
        <v>#DIV/0!</v>
      </c>
      <c r="I337" s="69" t="e">
        <f t="shared" si="283"/>
        <v>#DIV/0!</v>
      </c>
      <c r="J337" s="69" t="e">
        <f t="shared" si="283"/>
        <v>#DIV/0!</v>
      </c>
      <c r="K337" s="69" t="e">
        <f t="shared" si="283"/>
        <v>#DIV/0!</v>
      </c>
      <c r="L337" s="69" t="e">
        <f t="shared" si="283"/>
        <v>#DIV/0!</v>
      </c>
      <c r="M337" s="69" t="e">
        <f t="shared" si="283"/>
        <v>#DIV/0!</v>
      </c>
      <c r="N337" s="69" t="e">
        <f t="shared" si="283"/>
        <v>#DIV/0!</v>
      </c>
      <c r="O337" s="69" t="e">
        <f t="shared" si="283"/>
        <v>#DIV/0!</v>
      </c>
      <c r="P337" s="69" t="e">
        <f t="shared" si="283"/>
        <v>#DIV/0!</v>
      </c>
      <c r="Q337" s="69" t="e">
        <f t="shared" si="283"/>
        <v>#DIV/0!</v>
      </c>
      <c r="R337" s="69" t="e">
        <f t="shared" si="283"/>
        <v>#DIV/0!</v>
      </c>
      <c r="S337" s="69" t="e">
        <f t="shared" si="283"/>
        <v>#DIV/0!</v>
      </c>
      <c r="T337" s="69" t="e">
        <f t="shared" si="283"/>
        <v>#DIV/0!</v>
      </c>
      <c r="U337" s="69" t="e">
        <f t="shared" si="283"/>
        <v>#DIV/0!</v>
      </c>
      <c r="V337" s="69" t="e">
        <f t="shared" si="283"/>
        <v>#DIV/0!</v>
      </c>
      <c r="W337" s="69" t="e">
        <f t="shared" si="283"/>
        <v>#DIV/0!</v>
      </c>
      <c r="X337" s="69" t="e">
        <f t="shared" si="283"/>
        <v>#DIV/0!</v>
      </c>
      <c r="Y337" s="69" t="e">
        <f t="shared" si="283"/>
        <v>#DIV/0!</v>
      </c>
      <c r="Z337" s="69" t="e">
        <f t="shared" si="283"/>
        <v>#DIV/0!</v>
      </c>
      <c r="AA337" s="69" t="e">
        <f t="shared" si="283"/>
        <v>#DIV/0!</v>
      </c>
      <c r="AB337" s="69" t="e">
        <f t="shared" si="283"/>
        <v>#DIV/0!</v>
      </c>
      <c r="AC337" s="69" t="e">
        <f t="shared" si="283"/>
        <v>#DIV/0!</v>
      </c>
      <c r="AD337" s="69" t="e">
        <f t="shared" si="283"/>
        <v>#DIV/0!</v>
      </c>
      <c r="AE337" s="69" t="e">
        <f t="shared" si="283"/>
        <v>#DIV/0!</v>
      </c>
      <c r="AF337" s="69" t="e">
        <f t="shared" si="283"/>
        <v>#DIV/0!</v>
      </c>
      <c r="AG337" s="69" t="e">
        <f t="shared" si="283"/>
        <v>#DIV/0!</v>
      </c>
      <c r="AH337" s="366" t="e">
        <f t="shared" si="281"/>
        <v>#DIV/0!</v>
      </c>
      <c r="AI337" s="28"/>
      <c r="AJ337" s="290"/>
      <c r="AK337" s="24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</row>
    <row r="338" s="7" customFormat="1" ht="30" customHeight="1" spans="1:171">
      <c r="A338" s="253"/>
      <c r="B338" s="150">
        <v>2026</v>
      </c>
      <c r="C338" s="254" t="e">
        <f t="shared" ref="C338:AG338" si="284">C336*(3466.52-C334)/((C204*C214))</f>
        <v>#DIV/0!</v>
      </c>
      <c r="D338" s="254" t="e">
        <f t="shared" si="284"/>
        <v>#DIV/0!</v>
      </c>
      <c r="E338" s="254" t="e">
        <f t="shared" si="284"/>
        <v>#DIV/0!</v>
      </c>
      <c r="F338" s="254" t="e">
        <f t="shared" si="284"/>
        <v>#DIV/0!</v>
      </c>
      <c r="G338" s="254" t="e">
        <f t="shared" si="284"/>
        <v>#DIV/0!</v>
      </c>
      <c r="H338" s="254" t="e">
        <f t="shared" si="284"/>
        <v>#DIV/0!</v>
      </c>
      <c r="I338" s="254" t="e">
        <f t="shared" si="284"/>
        <v>#DIV/0!</v>
      </c>
      <c r="J338" s="254" t="e">
        <f t="shared" si="284"/>
        <v>#DIV/0!</v>
      </c>
      <c r="K338" s="254" t="e">
        <f t="shared" si="284"/>
        <v>#DIV/0!</v>
      </c>
      <c r="L338" s="254" t="e">
        <f t="shared" si="284"/>
        <v>#DIV/0!</v>
      </c>
      <c r="M338" s="254" t="e">
        <f t="shared" si="284"/>
        <v>#DIV/0!</v>
      </c>
      <c r="N338" s="254" t="e">
        <f t="shared" si="284"/>
        <v>#DIV/0!</v>
      </c>
      <c r="O338" s="254" t="e">
        <f t="shared" si="284"/>
        <v>#DIV/0!</v>
      </c>
      <c r="P338" s="254" t="e">
        <f t="shared" si="284"/>
        <v>#DIV/0!</v>
      </c>
      <c r="Q338" s="254" t="e">
        <f t="shared" si="284"/>
        <v>#DIV/0!</v>
      </c>
      <c r="R338" s="254" t="e">
        <f t="shared" si="284"/>
        <v>#DIV/0!</v>
      </c>
      <c r="S338" s="254" t="e">
        <f t="shared" si="284"/>
        <v>#DIV/0!</v>
      </c>
      <c r="T338" s="254" t="e">
        <f t="shared" si="284"/>
        <v>#DIV/0!</v>
      </c>
      <c r="U338" s="254" t="e">
        <f t="shared" si="284"/>
        <v>#DIV/0!</v>
      </c>
      <c r="V338" s="254" t="e">
        <f t="shared" si="284"/>
        <v>#DIV/0!</v>
      </c>
      <c r="W338" s="254" t="e">
        <f t="shared" si="284"/>
        <v>#DIV/0!</v>
      </c>
      <c r="X338" s="254" t="e">
        <f t="shared" si="284"/>
        <v>#DIV/0!</v>
      </c>
      <c r="Y338" s="254" t="e">
        <f t="shared" si="284"/>
        <v>#DIV/0!</v>
      </c>
      <c r="Z338" s="254" t="e">
        <f t="shared" si="284"/>
        <v>#DIV/0!</v>
      </c>
      <c r="AA338" s="254" t="e">
        <f t="shared" si="284"/>
        <v>#DIV/0!</v>
      </c>
      <c r="AB338" s="254" t="e">
        <f t="shared" si="284"/>
        <v>#DIV/0!</v>
      </c>
      <c r="AC338" s="254" t="e">
        <f t="shared" si="284"/>
        <v>#DIV/0!</v>
      </c>
      <c r="AD338" s="254" t="e">
        <f t="shared" si="284"/>
        <v>#DIV/0!</v>
      </c>
      <c r="AE338" s="254" t="e">
        <f t="shared" si="284"/>
        <v>#DIV/0!</v>
      </c>
      <c r="AF338" s="254" t="e">
        <f t="shared" si="284"/>
        <v>#DIV/0!</v>
      </c>
      <c r="AG338" s="254" t="e">
        <f t="shared" si="284"/>
        <v>#DIV/0!</v>
      </c>
      <c r="AH338" s="409" t="e">
        <f>AH336*(3466.52-AH334)/(AH204*AH214)</f>
        <v>#DIV/0!</v>
      </c>
      <c r="AI338" s="28"/>
      <c r="AJ338" s="290"/>
      <c r="AK338" s="24"/>
      <c r="AL338" s="6"/>
      <c r="AM338" s="6"/>
      <c r="AN338" s="6"/>
      <c r="AO338" s="6"/>
      <c r="AP338" s="6"/>
      <c r="AQ338" s="6"/>
      <c r="AR338" s="6"/>
      <c r="AS338" s="6"/>
      <c r="AT338" s="1"/>
      <c r="AU338" s="6"/>
      <c r="AV338" s="6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</row>
    <row r="339" s="7" customFormat="1" ht="30" customHeight="1" spans="1:171">
      <c r="A339" s="250" t="s">
        <v>145</v>
      </c>
      <c r="B339" s="255">
        <v>2026</v>
      </c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366">
        <f t="shared" ref="AH339:AH341" si="285">SUM(C339:AG339)</f>
        <v>0</v>
      </c>
      <c r="AI339" s="28"/>
      <c r="AJ339" s="290"/>
      <c r="AK339" s="24"/>
      <c r="AL339" s="1"/>
      <c r="AM339" s="1"/>
      <c r="AN339" s="1"/>
      <c r="AO339" s="1"/>
      <c r="AP339" s="1"/>
      <c r="AQ339" s="1"/>
      <c r="AR339" s="1"/>
      <c r="AS339" s="1"/>
      <c r="AT339" s="6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</row>
    <row r="340" s="7" customFormat="1" ht="30" customHeight="1" spans="1:171">
      <c r="A340" s="258" t="s">
        <v>379</v>
      </c>
      <c r="B340" s="255">
        <v>2026</v>
      </c>
      <c r="C340" s="69" t="e">
        <f t="shared" ref="C340:AG340" si="286">((C179-C235)*36+C199)/((C204*C214/1000)+(C230*1.4571))</f>
        <v>#DIV/0!</v>
      </c>
      <c r="D340" s="69" t="e">
        <f t="shared" si="286"/>
        <v>#DIV/0!</v>
      </c>
      <c r="E340" s="69" t="e">
        <f t="shared" si="286"/>
        <v>#DIV/0!</v>
      </c>
      <c r="F340" s="69" t="e">
        <f t="shared" si="286"/>
        <v>#DIV/0!</v>
      </c>
      <c r="G340" s="69" t="e">
        <f t="shared" si="286"/>
        <v>#DIV/0!</v>
      </c>
      <c r="H340" s="69" t="e">
        <f t="shared" si="286"/>
        <v>#DIV/0!</v>
      </c>
      <c r="I340" s="69" t="e">
        <f t="shared" si="286"/>
        <v>#DIV/0!</v>
      </c>
      <c r="J340" s="69" t="e">
        <f t="shared" si="286"/>
        <v>#DIV/0!</v>
      </c>
      <c r="K340" s="69" t="e">
        <f t="shared" si="286"/>
        <v>#DIV/0!</v>
      </c>
      <c r="L340" s="259" t="e">
        <f t="shared" si="286"/>
        <v>#DIV/0!</v>
      </c>
      <c r="M340" s="259" t="e">
        <f t="shared" si="286"/>
        <v>#DIV/0!</v>
      </c>
      <c r="N340" s="259" t="e">
        <f t="shared" si="286"/>
        <v>#DIV/0!</v>
      </c>
      <c r="O340" s="259" t="e">
        <f t="shared" si="286"/>
        <v>#DIV/0!</v>
      </c>
      <c r="P340" s="259" t="e">
        <f t="shared" si="286"/>
        <v>#DIV/0!</v>
      </c>
      <c r="Q340" s="259" t="e">
        <f t="shared" si="286"/>
        <v>#DIV/0!</v>
      </c>
      <c r="R340" s="259" t="e">
        <f t="shared" si="286"/>
        <v>#DIV/0!</v>
      </c>
      <c r="S340" s="259" t="e">
        <f t="shared" si="286"/>
        <v>#DIV/0!</v>
      </c>
      <c r="T340" s="259" t="e">
        <f t="shared" si="286"/>
        <v>#DIV/0!</v>
      </c>
      <c r="U340" s="259" t="e">
        <f t="shared" si="286"/>
        <v>#DIV/0!</v>
      </c>
      <c r="V340" s="259" t="e">
        <f t="shared" si="286"/>
        <v>#DIV/0!</v>
      </c>
      <c r="W340" s="259" t="e">
        <f t="shared" si="286"/>
        <v>#DIV/0!</v>
      </c>
      <c r="X340" s="259" t="e">
        <f t="shared" si="286"/>
        <v>#DIV/0!</v>
      </c>
      <c r="Y340" s="259" t="e">
        <f t="shared" si="286"/>
        <v>#DIV/0!</v>
      </c>
      <c r="Z340" s="259" t="e">
        <f t="shared" si="286"/>
        <v>#DIV/0!</v>
      </c>
      <c r="AA340" s="259" t="e">
        <f t="shared" si="286"/>
        <v>#DIV/0!</v>
      </c>
      <c r="AB340" s="259" t="e">
        <f t="shared" si="286"/>
        <v>#DIV/0!</v>
      </c>
      <c r="AC340" s="259" t="e">
        <f t="shared" si="286"/>
        <v>#DIV/0!</v>
      </c>
      <c r="AD340" s="259" t="e">
        <f t="shared" si="286"/>
        <v>#DIV/0!</v>
      </c>
      <c r="AE340" s="259" t="e">
        <f t="shared" si="286"/>
        <v>#DIV/0!</v>
      </c>
      <c r="AF340" s="259" t="e">
        <f t="shared" si="286"/>
        <v>#DIV/0!</v>
      </c>
      <c r="AG340" s="410" t="e">
        <f t="shared" si="286"/>
        <v>#DIV/0!</v>
      </c>
      <c r="AH340" s="366" t="e">
        <f t="shared" si="285"/>
        <v>#DIV/0!</v>
      </c>
      <c r="AI340" s="28"/>
      <c r="AJ340" s="411" t="e">
        <f>AC338-AC340</f>
        <v>#DIV/0!</v>
      </c>
      <c r="AK340" s="24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</row>
    <row r="341" s="3" customFormat="1" ht="30" customHeight="1" spans="1:171">
      <c r="A341" s="108" t="s">
        <v>146</v>
      </c>
      <c r="B341" s="109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375">
        <f t="shared" si="285"/>
        <v>0</v>
      </c>
      <c r="AI341" s="110"/>
      <c r="AJ341" s="290"/>
      <c r="AK341" s="24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</row>
    <row r="342" s="11" customFormat="1" ht="30" customHeight="1" spans="1:171">
      <c r="A342" s="262" t="s">
        <v>10</v>
      </c>
      <c r="B342" s="49">
        <v>2025</v>
      </c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 t="s">
        <v>380</v>
      </c>
      <c r="AC342" s="112" t="s">
        <v>380</v>
      </c>
      <c r="AD342" s="112" t="s">
        <v>380</v>
      </c>
      <c r="AE342" s="112" t="s">
        <v>380</v>
      </c>
      <c r="AF342" s="112" t="s">
        <v>380</v>
      </c>
      <c r="AG342" s="112" t="s">
        <v>380</v>
      </c>
      <c r="AH342" s="112"/>
      <c r="AI342" s="28"/>
      <c r="AJ342" s="290"/>
      <c r="AK342" s="24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</row>
    <row r="343" s="12" customFormat="1" ht="30" customHeight="1" spans="1:171">
      <c r="A343" s="265"/>
      <c r="B343" s="266">
        <v>2026</v>
      </c>
      <c r="C343" s="412"/>
      <c r="D343" s="412"/>
      <c r="E343" s="413"/>
      <c r="F343" s="413"/>
      <c r="G343" s="413"/>
      <c r="H343" s="413"/>
      <c r="I343" s="413"/>
      <c r="J343" s="413"/>
      <c r="K343" s="413"/>
      <c r="L343" s="413"/>
      <c r="M343" s="413"/>
      <c r="N343" s="413"/>
      <c r="O343" s="413"/>
      <c r="P343" s="413"/>
      <c r="Q343" s="413"/>
      <c r="R343" s="413"/>
      <c r="S343" s="413"/>
      <c r="T343" s="413"/>
      <c r="U343" s="413"/>
      <c r="V343" s="413"/>
      <c r="W343" s="413"/>
      <c r="X343" s="414"/>
      <c r="Y343" s="412"/>
      <c r="Z343" s="412"/>
      <c r="AA343" s="412" t="s">
        <v>380</v>
      </c>
      <c r="AB343" s="415" t="s">
        <v>380</v>
      </c>
      <c r="AC343" s="415" t="s">
        <v>380</v>
      </c>
      <c r="AD343" s="412"/>
      <c r="AE343" s="412"/>
      <c r="AF343" s="412"/>
      <c r="AG343" s="412"/>
      <c r="AH343" s="87"/>
      <c r="AI343" s="28"/>
      <c r="AJ343" s="290"/>
      <c r="AK343" s="19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</row>
    <row r="344" s="11" customFormat="1" ht="30" customHeight="1" spans="1:171">
      <c r="A344" s="262"/>
      <c r="B344" s="56" t="s">
        <v>11</v>
      </c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  <c r="AA344" s="269" t="s">
        <v>381</v>
      </c>
      <c r="AB344" s="269" t="s">
        <v>381</v>
      </c>
      <c r="AC344" s="269" t="s">
        <v>381</v>
      </c>
      <c r="AD344" s="269" t="s">
        <v>381</v>
      </c>
      <c r="AE344" s="269" t="s">
        <v>381</v>
      </c>
      <c r="AF344" s="269" t="s">
        <v>381</v>
      </c>
      <c r="AG344" s="269" t="s">
        <v>381</v>
      </c>
      <c r="AH344" s="416"/>
      <c r="AI344" s="28"/>
      <c r="AJ344" s="290"/>
      <c r="AK344" s="19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2"/>
      <c r="AY344" s="2"/>
      <c r="AZ344" s="2"/>
      <c r="BA344" s="2"/>
      <c r="BB344" s="2"/>
      <c r="BC344" s="2"/>
      <c r="BD344" s="2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</row>
    <row r="345" s="11" customFormat="1" ht="30" customHeight="1" spans="1:171">
      <c r="A345" s="270" t="s">
        <v>147</v>
      </c>
      <c r="B345" s="49">
        <v>2025</v>
      </c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>
        <v>2099</v>
      </c>
      <c r="AC345" s="112">
        <v>7643</v>
      </c>
      <c r="AD345" s="112">
        <v>7593</v>
      </c>
      <c r="AE345" s="112">
        <v>6836</v>
      </c>
      <c r="AF345" s="112">
        <v>6723</v>
      </c>
      <c r="AG345" s="112">
        <v>6279</v>
      </c>
      <c r="AH345" s="112">
        <v>37173</v>
      </c>
      <c r="AI345" s="28"/>
      <c r="AJ345" s="290">
        <v>0</v>
      </c>
      <c r="AK345" s="19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2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</row>
    <row r="346" s="12" customFormat="1" ht="30" customHeight="1" spans="1:171">
      <c r="A346" s="271"/>
      <c r="B346" s="266">
        <v>2026</v>
      </c>
      <c r="C346" s="380">
        <f>'2026底表'!C346</f>
        <v>0</v>
      </c>
      <c r="D346" s="380">
        <f>'2026底表'!D346</f>
        <v>0</v>
      </c>
      <c r="E346" s="380">
        <f>'2026底表'!E346</f>
        <v>0</v>
      </c>
      <c r="F346" s="380">
        <f>'2026底表'!F346</f>
        <v>0</v>
      </c>
      <c r="G346" s="380">
        <f>'2026底表'!G346</f>
        <v>0</v>
      </c>
      <c r="H346" s="380">
        <f>'2026底表'!H346</f>
        <v>0</v>
      </c>
      <c r="I346" s="380">
        <f>'2026底表'!I346</f>
        <v>0</v>
      </c>
      <c r="J346" s="380">
        <f>'2026底表'!J346</f>
        <v>0</v>
      </c>
      <c r="K346" s="380">
        <f>'2026底表'!K346</f>
        <v>0</v>
      </c>
      <c r="L346" s="380">
        <f>'2026底表'!L346</f>
        <v>0</v>
      </c>
      <c r="M346" s="380">
        <f>'2026底表'!M346</f>
        <v>0</v>
      </c>
      <c r="N346" s="380">
        <f>'2026底表'!N346</f>
        <v>0</v>
      </c>
      <c r="O346" s="380">
        <f>'2026底表'!O346</f>
        <v>0</v>
      </c>
      <c r="P346" s="380">
        <f>'2026底表'!P346</f>
        <v>0</v>
      </c>
      <c r="Q346" s="380">
        <f>'2026底表'!Q346</f>
        <v>0</v>
      </c>
      <c r="R346" s="380">
        <f>'2026底表'!R346</f>
        <v>0</v>
      </c>
      <c r="S346" s="380">
        <f>'2026底表'!S346</f>
        <v>0</v>
      </c>
      <c r="T346" s="380">
        <f>'2026底表'!T346</f>
        <v>0</v>
      </c>
      <c r="U346" s="380">
        <f>'2026底表'!U346</f>
        <v>0</v>
      </c>
      <c r="V346" s="380">
        <f>'2026底表'!V346</f>
        <v>0</v>
      </c>
      <c r="W346" s="380">
        <f>'2026底表'!W346</f>
        <v>0</v>
      </c>
      <c r="X346" s="380">
        <f>'2026底表'!X346</f>
        <v>0</v>
      </c>
      <c r="Y346" s="380">
        <f>'2026底表'!Y346</f>
        <v>0</v>
      </c>
      <c r="Z346" s="380">
        <f>'2026底表'!Z346</f>
        <v>0</v>
      </c>
      <c r="AA346" s="380">
        <f>'2026底表'!AA346</f>
        <v>2240</v>
      </c>
      <c r="AB346" s="380">
        <f>'2026底表'!AB346</f>
        <v>6409</v>
      </c>
      <c r="AC346" s="380">
        <f>'2026底表'!AC346</f>
        <v>6561</v>
      </c>
      <c r="AD346" s="380">
        <f>'2026底表'!AD346</f>
        <v>0</v>
      </c>
      <c r="AE346" s="380">
        <f>'2026底表'!AE346</f>
        <v>0</v>
      </c>
      <c r="AF346" s="380">
        <f>'2026底表'!AF346</f>
        <v>0</v>
      </c>
      <c r="AG346" s="380">
        <f>'2026底表'!AG346</f>
        <v>0</v>
      </c>
      <c r="AH346" s="380">
        <f t="shared" ref="AH346:AH349" si="287">SUM(C346:AG346)</f>
        <v>15210</v>
      </c>
      <c r="AI346" s="28">
        <v>6561</v>
      </c>
      <c r="AJ346" s="290">
        <f>AC346-AI346</f>
        <v>0</v>
      </c>
      <c r="AK346" s="40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</row>
    <row r="347" s="11" customFormat="1" ht="30" customHeight="1" spans="1:171">
      <c r="A347" s="270"/>
      <c r="B347" s="199" t="s">
        <v>275</v>
      </c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>
        <v>3000</v>
      </c>
      <c r="AB347" s="71">
        <v>6000</v>
      </c>
      <c r="AC347" s="71">
        <v>5200</v>
      </c>
      <c r="AD347" s="71">
        <v>5000</v>
      </c>
      <c r="AE347" s="71">
        <v>5000</v>
      </c>
      <c r="AF347" s="71">
        <v>5000</v>
      </c>
      <c r="AG347" s="71">
        <v>5000</v>
      </c>
      <c r="AH347" s="156">
        <v>34200</v>
      </c>
      <c r="AI347" s="28"/>
      <c r="AJ347" s="290"/>
      <c r="AK347" s="24"/>
      <c r="AL347" s="2"/>
      <c r="AM347" s="2"/>
      <c r="AN347" s="2"/>
      <c r="AO347" s="2"/>
      <c r="AP347" s="2"/>
      <c r="AQ347" s="2"/>
      <c r="AR347" s="2"/>
      <c r="AS347" s="2"/>
      <c r="AT347" s="1"/>
      <c r="AU347" s="2"/>
      <c r="AV347" s="2"/>
      <c r="AW347" s="1"/>
      <c r="AX347" s="2"/>
      <c r="AY347" s="2"/>
      <c r="AZ347" s="2"/>
      <c r="BA347" s="2"/>
      <c r="BB347" s="2"/>
      <c r="BC347" s="2"/>
      <c r="BD347" s="2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</row>
    <row r="348" s="11" customFormat="1" ht="30" customHeight="1" spans="1:171">
      <c r="A348" s="270"/>
      <c r="B348" s="272" t="s">
        <v>14</v>
      </c>
      <c r="C348" s="71">
        <f t="shared" ref="C348:AG348" si="288">C346-C347</f>
        <v>0</v>
      </c>
      <c r="D348" s="71">
        <f t="shared" si="288"/>
        <v>0</v>
      </c>
      <c r="E348" s="71">
        <f t="shared" si="288"/>
        <v>0</v>
      </c>
      <c r="F348" s="71">
        <f t="shared" si="288"/>
        <v>0</v>
      </c>
      <c r="G348" s="71">
        <f t="shared" si="288"/>
        <v>0</v>
      </c>
      <c r="H348" s="71">
        <f t="shared" si="288"/>
        <v>0</v>
      </c>
      <c r="I348" s="71">
        <f t="shared" si="288"/>
        <v>0</v>
      </c>
      <c r="J348" s="71">
        <f t="shared" si="288"/>
        <v>0</v>
      </c>
      <c r="K348" s="71">
        <f t="shared" si="288"/>
        <v>0</v>
      </c>
      <c r="L348" s="71">
        <f t="shared" si="288"/>
        <v>0</v>
      </c>
      <c r="M348" s="71">
        <f t="shared" si="288"/>
        <v>0</v>
      </c>
      <c r="N348" s="71">
        <f t="shared" si="288"/>
        <v>0</v>
      </c>
      <c r="O348" s="71">
        <f t="shared" si="288"/>
        <v>0</v>
      </c>
      <c r="P348" s="71">
        <f t="shared" si="288"/>
        <v>0</v>
      </c>
      <c r="Q348" s="71">
        <f t="shared" si="288"/>
        <v>0</v>
      </c>
      <c r="R348" s="71">
        <f t="shared" si="288"/>
        <v>0</v>
      </c>
      <c r="S348" s="71">
        <f t="shared" si="288"/>
        <v>0</v>
      </c>
      <c r="T348" s="71">
        <f t="shared" si="288"/>
        <v>0</v>
      </c>
      <c r="U348" s="71">
        <f t="shared" si="288"/>
        <v>0</v>
      </c>
      <c r="V348" s="71">
        <f t="shared" si="288"/>
        <v>0</v>
      </c>
      <c r="W348" s="71">
        <f t="shared" si="288"/>
        <v>0</v>
      </c>
      <c r="X348" s="71">
        <f t="shared" si="288"/>
        <v>0</v>
      </c>
      <c r="Y348" s="71">
        <f t="shared" si="288"/>
        <v>0</v>
      </c>
      <c r="Z348" s="71">
        <f t="shared" si="288"/>
        <v>0</v>
      </c>
      <c r="AA348" s="71">
        <f t="shared" si="288"/>
        <v>-760</v>
      </c>
      <c r="AB348" s="71">
        <f t="shared" si="288"/>
        <v>409</v>
      </c>
      <c r="AC348" s="71">
        <f t="shared" si="288"/>
        <v>1361</v>
      </c>
      <c r="AD348" s="71">
        <f t="shared" si="288"/>
        <v>-5000</v>
      </c>
      <c r="AE348" s="71">
        <f t="shared" si="288"/>
        <v>-5000</v>
      </c>
      <c r="AF348" s="71">
        <f t="shared" si="288"/>
        <v>-5000</v>
      </c>
      <c r="AG348" s="71">
        <f t="shared" si="288"/>
        <v>-5000</v>
      </c>
      <c r="AH348" s="156">
        <f t="shared" si="287"/>
        <v>-18990</v>
      </c>
      <c r="AI348" s="28"/>
      <c r="AJ348" s="290"/>
      <c r="AK348" s="24"/>
      <c r="AL348" s="1"/>
      <c r="AM348" s="1"/>
      <c r="AN348" s="1"/>
      <c r="AO348" s="1"/>
      <c r="AP348" s="1"/>
      <c r="AQ348" s="1"/>
      <c r="AR348" s="1"/>
      <c r="AS348" s="1"/>
      <c r="AT348" s="2"/>
      <c r="AU348" s="1"/>
      <c r="AV348" s="1"/>
      <c r="AW348" s="2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</row>
    <row r="349" s="11" customFormat="1" ht="30" customHeight="1" spans="1:171">
      <c r="A349" s="270"/>
      <c r="B349" s="273" t="s">
        <v>15</v>
      </c>
      <c r="C349" s="71">
        <f t="shared" ref="C349:AG349" si="289">C346-C345</f>
        <v>0</v>
      </c>
      <c r="D349" s="71">
        <f t="shared" si="289"/>
        <v>0</v>
      </c>
      <c r="E349" s="71">
        <f t="shared" si="289"/>
        <v>0</v>
      </c>
      <c r="F349" s="71">
        <f t="shared" si="289"/>
        <v>0</v>
      </c>
      <c r="G349" s="71">
        <f t="shared" si="289"/>
        <v>0</v>
      </c>
      <c r="H349" s="71">
        <f t="shared" si="289"/>
        <v>0</v>
      </c>
      <c r="I349" s="71">
        <f t="shared" si="289"/>
        <v>0</v>
      </c>
      <c r="J349" s="71">
        <f t="shared" si="289"/>
        <v>0</v>
      </c>
      <c r="K349" s="71">
        <f t="shared" si="289"/>
        <v>0</v>
      </c>
      <c r="L349" s="71">
        <f t="shared" si="289"/>
        <v>0</v>
      </c>
      <c r="M349" s="71">
        <f t="shared" si="289"/>
        <v>0</v>
      </c>
      <c r="N349" s="71">
        <f t="shared" si="289"/>
        <v>0</v>
      </c>
      <c r="O349" s="71">
        <f t="shared" si="289"/>
        <v>0</v>
      </c>
      <c r="P349" s="71">
        <f t="shared" si="289"/>
        <v>0</v>
      </c>
      <c r="Q349" s="71">
        <f t="shared" si="289"/>
        <v>0</v>
      </c>
      <c r="R349" s="71">
        <f t="shared" si="289"/>
        <v>0</v>
      </c>
      <c r="S349" s="71">
        <f t="shared" si="289"/>
        <v>0</v>
      </c>
      <c r="T349" s="71">
        <f t="shared" si="289"/>
        <v>0</v>
      </c>
      <c r="U349" s="71">
        <f t="shared" si="289"/>
        <v>0</v>
      </c>
      <c r="V349" s="71">
        <f t="shared" si="289"/>
        <v>0</v>
      </c>
      <c r="W349" s="71">
        <f t="shared" si="289"/>
        <v>0</v>
      </c>
      <c r="X349" s="71">
        <f t="shared" si="289"/>
        <v>0</v>
      </c>
      <c r="Y349" s="71">
        <f t="shared" si="289"/>
        <v>0</v>
      </c>
      <c r="Z349" s="71">
        <f t="shared" si="289"/>
        <v>0</v>
      </c>
      <c r="AA349" s="71">
        <f t="shared" si="289"/>
        <v>2240</v>
      </c>
      <c r="AB349" s="71">
        <f t="shared" si="289"/>
        <v>4310</v>
      </c>
      <c r="AC349" s="71">
        <f t="shared" si="289"/>
        <v>-1082</v>
      </c>
      <c r="AD349" s="71">
        <f t="shared" si="289"/>
        <v>-7593</v>
      </c>
      <c r="AE349" s="71">
        <f t="shared" si="289"/>
        <v>-6836</v>
      </c>
      <c r="AF349" s="71">
        <f t="shared" si="289"/>
        <v>-6723</v>
      </c>
      <c r="AG349" s="71">
        <f t="shared" si="289"/>
        <v>-6279</v>
      </c>
      <c r="AH349" s="156">
        <f t="shared" si="287"/>
        <v>-21963</v>
      </c>
      <c r="AI349" s="28"/>
      <c r="AJ349" s="290"/>
      <c r="AK349" s="24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</row>
    <row r="350" s="11" customFormat="1" ht="30" customHeight="1" spans="1:171">
      <c r="A350" s="270" t="s">
        <v>119</v>
      </c>
      <c r="B350" s="49">
        <v>2025</v>
      </c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>
        <v>111</v>
      </c>
      <c r="AC350" s="112">
        <v>380</v>
      </c>
      <c r="AD350" s="112">
        <v>374</v>
      </c>
      <c r="AE350" s="112">
        <v>340</v>
      </c>
      <c r="AF350" s="112">
        <v>340</v>
      </c>
      <c r="AG350" s="112">
        <v>322</v>
      </c>
      <c r="AH350" s="112">
        <v>1867</v>
      </c>
      <c r="AI350" s="28"/>
      <c r="AJ350" s="290"/>
      <c r="AK350" s="24"/>
      <c r="AL350" s="2"/>
      <c r="AM350" s="2"/>
      <c r="AN350" s="2"/>
      <c r="AO350" s="2"/>
      <c r="AP350" s="2"/>
      <c r="AQ350" s="2"/>
      <c r="AR350" s="2"/>
      <c r="AS350" s="2"/>
      <c r="AT350" s="1"/>
      <c r="AU350" s="2"/>
      <c r="AV350" s="2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</row>
    <row r="351" s="12" customFormat="1" ht="30" customHeight="1" spans="1:171">
      <c r="A351" s="271"/>
      <c r="B351" s="266">
        <v>2026</v>
      </c>
      <c r="C351" s="380">
        <f>'2026底表'!C351</f>
        <v>0</v>
      </c>
      <c r="D351" s="380">
        <f>'2026底表'!D351</f>
        <v>0</v>
      </c>
      <c r="E351" s="380">
        <f>'2026底表'!E351</f>
        <v>0</v>
      </c>
      <c r="F351" s="380">
        <f>'2026底表'!F351</f>
        <v>0</v>
      </c>
      <c r="G351" s="380">
        <f>'2026底表'!G351</f>
        <v>0</v>
      </c>
      <c r="H351" s="380">
        <f>'2026底表'!H351</f>
        <v>0</v>
      </c>
      <c r="I351" s="380">
        <f>'2026底表'!I351</f>
        <v>0</v>
      </c>
      <c r="J351" s="380">
        <f>'2026底表'!J351</f>
        <v>0</v>
      </c>
      <c r="K351" s="380">
        <f>'2026底表'!K351</f>
        <v>0</v>
      </c>
      <c r="L351" s="380">
        <f>'2026底表'!L351</f>
        <v>0</v>
      </c>
      <c r="M351" s="380">
        <f>'2026底表'!M351</f>
        <v>0</v>
      </c>
      <c r="N351" s="380">
        <f>'2026底表'!N351</f>
        <v>0</v>
      </c>
      <c r="O351" s="380">
        <f>'2026底表'!O351</f>
        <v>0</v>
      </c>
      <c r="P351" s="380">
        <f>'2026底表'!P351</f>
        <v>0</v>
      </c>
      <c r="Q351" s="380">
        <f>'2026底表'!Q351</f>
        <v>0</v>
      </c>
      <c r="R351" s="380">
        <f>'2026底表'!R351</f>
        <v>0</v>
      </c>
      <c r="S351" s="380">
        <f>'2026底表'!S351</f>
        <v>0</v>
      </c>
      <c r="T351" s="380">
        <f>'2026底表'!T351</f>
        <v>0</v>
      </c>
      <c r="U351" s="380">
        <f>'2026底表'!U351</f>
        <v>0</v>
      </c>
      <c r="V351" s="380">
        <f>'2026底表'!V351</f>
        <v>0</v>
      </c>
      <c r="W351" s="380">
        <f>'2026底表'!W351</f>
        <v>0</v>
      </c>
      <c r="X351" s="380">
        <f>'2026底表'!X351</f>
        <v>0</v>
      </c>
      <c r="Y351" s="380">
        <f>'2026底表'!Y351</f>
        <v>0</v>
      </c>
      <c r="Z351" s="380">
        <f>'2026底表'!Z351</f>
        <v>0</v>
      </c>
      <c r="AA351" s="380">
        <v>119</v>
      </c>
      <c r="AB351" s="380">
        <v>307</v>
      </c>
      <c r="AC351" s="380">
        <v>313</v>
      </c>
      <c r="AD351" s="380">
        <f>'2026底表'!AD351</f>
        <v>0</v>
      </c>
      <c r="AE351" s="380">
        <f>'2026底表'!AE351</f>
        <v>0</v>
      </c>
      <c r="AF351" s="380">
        <f>'2026底表'!AF351</f>
        <v>0</v>
      </c>
      <c r="AG351" s="380">
        <f>'2026底表'!AG351</f>
        <v>0</v>
      </c>
      <c r="AH351" s="380">
        <f t="shared" ref="AH351:AH354" si="290">SUM(C351:AG351)</f>
        <v>739</v>
      </c>
      <c r="AI351" s="28">
        <v>379</v>
      </c>
      <c r="AJ351" s="290">
        <f>AC351-AI351</f>
        <v>-66</v>
      </c>
      <c r="AK351" s="417" cm="1">
        <f t="array" ref="AK351">INDEX($C$426:$AH$426,1,$AM$176)</f>
        <v>0.921391707334199</v>
      </c>
      <c r="AL351" s="1"/>
      <c r="AM351" s="1"/>
      <c r="AN351" s="1"/>
      <c r="AO351" s="1"/>
      <c r="AP351" s="1"/>
      <c r="AQ351" s="1"/>
      <c r="AR351" s="1"/>
      <c r="AS351" s="1"/>
      <c r="AT351" s="2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</row>
    <row r="352" s="11" customFormat="1" ht="30" customHeight="1" spans="1:171">
      <c r="A352" s="270"/>
      <c r="B352" s="199" t="s">
        <v>275</v>
      </c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>
        <v>172.171387663507</v>
      </c>
      <c r="AB352" s="71">
        <v>344.342775327014</v>
      </c>
      <c r="AC352" s="71">
        <v>298.430405283412</v>
      </c>
      <c r="AD352" s="71">
        <v>286.952312772511</v>
      </c>
      <c r="AE352" s="71">
        <v>286.952312772511</v>
      </c>
      <c r="AF352" s="71">
        <v>286.952312772511</v>
      </c>
      <c r="AG352" s="71">
        <v>286.952312772511</v>
      </c>
      <c r="AH352" s="156">
        <v>1962.75381936398</v>
      </c>
      <c r="AI352" s="28"/>
      <c r="AJ352" s="290"/>
      <c r="AK352" s="24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2"/>
      <c r="AY352" s="2"/>
      <c r="AZ352" s="2"/>
      <c r="BA352" s="2"/>
      <c r="BB352" s="2"/>
      <c r="BC352" s="2"/>
      <c r="BD352" s="2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</row>
    <row r="353" s="11" customFormat="1" ht="30" customHeight="1" spans="1:171">
      <c r="A353" s="270"/>
      <c r="B353" s="272" t="s">
        <v>14</v>
      </c>
      <c r="C353" s="71">
        <f t="shared" ref="C353:AG353" si="291">C351-C352</f>
        <v>0</v>
      </c>
      <c r="D353" s="71">
        <f t="shared" si="291"/>
        <v>0</v>
      </c>
      <c r="E353" s="71">
        <f t="shared" si="291"/>
        <v>0</v>
      </c>
      <c r="F353" s="71">
        <f t="shared" si="291"/>
        <v>0</v>
      </c>
      <c r="G353" s="71">
        <f t="shared" si="291"/>
        <v>0</v>
      </c>
      <c r="H353" s="71">
        <f t="shared" si="291"/>
        <v>0</v>
      </c>
      <c r="I353" s="71">
        <f t="shared" si="291"/>
        <v>0</v>
      </c>
      <c r="J353" s="71">
        <f t="shared" si="291"/>
        <v>0</v>
      </c>
      <c r="K353" s="71">
        <f t="shared" si="291"/>
        <v>0</v>
      </c>
      <c r="L353" s="71">
        <f t="shared" si="291"/>
        <v>0</v>
      </c>
      <c r="M353" s="71">
        <f t="shared" si="291"/>
        <v>0</v>
      </c>
      <c r="N353" s="71">
        <f t="shared" si="291"/>
        <v>0</v>
      </c>
      <c r="O353" s="71">
        <f t="shared" si="291"/>
        <v>0</v>
      </c>
      <c r="P353" s="71">
        <f t="shared" si="291"/>
        <v>0</v>
      </c>
      <c r="Q353" s="71">
        <f t="shared" si="291"/>
        <v>0</v>
      </c>
      <c r="R353" s="71">
        <f t="shared" si="291"/>
        <v>0</v>
      </c>
      <c r="S353" s="71">
        <f t="shared" si="291"/>
        <v>0</v>
      </c>
      <c r="T353" s="71">
        <f t="shared" si="291"/>
        <v>0</v>
      </c>
      <c r="U353" s="71">
        <f t="shared" si="291"/>
        <v>0</v>
      </c>
      <c r="V353" s="71">
        <f t="shared" si="291"/>
        <v>0</v>
      </c>
      <c r="W353" s="71">
        <f t="shared" si="291"/>
        <v>0</v>
      </c>
      <c r="X353" s="71">
        <f t="shared" si="291"/>
        <v>0</v>
      </c>
      <c r="Y353" s="71">
        <f t="shared" si="291"/>
        <v>0</v>
      </c>
      <c r="Z353" s="71">
        <f t="shared" si="291"/>
        <v>0</v>
      </c>
      <c r="AA353" s="71">
        <f t="shared" si="291"/>
        <v>-53.171387663507</v>
      </c>
      <c r="AB353" s="71">
        <f t="shared" si="291"/>
        <v>-37.342775327014</v>
      </c>
      <c r="AC353" s="71">
        <f t="shared" si="291"/>
        <v>14.569594716588</v>
      </c>
      <c r="AD353" s="71">
        <f t="shared" si="291"/>
        <v>-286.952312772511</v>
      </c>
      <c r="AE353" s="71">
        <f t="shared" si="291"/>
        <v>-286.952312772511</v>
      </c>
      <c r="AF353" s="71">
        <f t="shared" si="291"/>
        <v>-286.952312772511</v>
      </c>
      <c r="AG353" s="71">
        <f t="shared" si="291"/>
        <v>-286.952312772511</v>
      </c>
      <c r="AH353" s="156">
        <f t="shared" si="290"/>
        <v>-1223.75381936398</v>
      </c>
      <c r="AI353" s="28"/>
      <c r="AJ353" s="290"/>
      <c r="AK353" s="24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2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</row>
    <row r="354" s="11" customFormat="1" ht="30" customHeight="1" spans="1:171">
      <c r="A354" s="270"/>
      <c r="B354" s="273" t="s">
        <v>15</v>
      </c>
      <c r="C354" s="71">
        <f t="shared" ref="C354:AG354" si="292">C351-C350</f>
        <v>0</v>
      </c>
      <c r="D354" s="71">
        <f t="shared" si="292"/>
        <v>0</v>
      </c>
      <c r="E354" s="71">
        <f t="shared" si="292"/>
        <v>0</v>
      </c>
      <c r="F354" s="71">
        <f t="shared" si="292"/>
        <v>0</v>
      </c>
      <c r="G354" s="71">
        <f t="shared" si="292"/>
        <v>0</v>
      </c>
      <c r="H354" s="71">
        <f t="shared" si="292"/>
        <v>0</v>
      </c>
      <c r="I354" s="71">
        <f t="shared" si="292"/>
        <v>0</v>
      </c>
      <c r="J354" s="71">
        <f t="shared" si="292"/>
        <v>0</v>
      </c>
      <c r="K354" s="71">
        <f t="shared" si="292"/>
        <v>0</v>
      </c>
      <c r="L354" s="71">
        <f t="shared" si="292"/>
        <v>0</v>
      </c>
      <c r="M354" s="71">
        <f t="shared" si="292"/>
        <v>0</v>
      </c>
      <c r="N354" s="71">
        <f t="shared" si="292"/>
        <v>0</v>
      </c>
      <c r="O354" s="71">
        <f t="shared" si="292"/>
        <v>0</v>
      </c>
      <c r="P354" s="71">
        <f t="shared" si="292"/>
        <v>0</v>
      </c>
      <c r="Q354" s="71">
        <f t="shared" si="292"/>
        <v>0</v>
      </c>
      <c r="R354" s="71">
        <f t="shared" si="292"/>
        <v>0</v>
      </c>
      <c r="S354" s="71">
        <f t="shared" si="292"/>
        <v>0</v>
      </c>
      <c r="T354" s="71">
        <f t="shared" si="292"/>
        <v>0</v>
      </c>
      <c r="U354" s="71">
        <f t="shared" si="292"/>
        <v>0</v>
      </c>
      <c r="V354" s="71">
        <f t="shared" si="292"/>
        <v>0</v>
      </c>
      <c r="W354" s="71">
        <f t="shared" si="292"/>
        <v>0</v>
      </c>
      <c r="X354" s="71">
        <f t="shared" si="292"/>
        <v>0</v>
      </c>
      <c r="Y354" s="71">
        <f t="shared" si="292"/>
        <v>0</v>
      </c>
      <c r="Z354" s="71">
        <f t="shared" si="292"/>
        <v>0</v>
      </c>
      <c r="AA354" s="71">
        <f t="shared" si="292"/>
        <v>119</v>
      </c>
      <c r="AB354" s="71">
        <f t="shared" si="292"/>
        <v>196</v>
      </c>
      <c r="AC354" s="71">
        <f t="shared" si="292"/>
        <v>-67</v>
      </c>
      <c r="AD354" s="71">
        <f t="shared" si="292"/>
        <v>-374</v>
      </c>
      <c r="AE354" s="71">
        <f t="shared" si="292"/>
        <v>-340</v>
      </c>
      <c r="AF354" s="71">
        <f t="shared" si="292"/>
        <v>-340</v>
      </c>
      <c r="AG354" s="71">
        <f t="shared" si="292"/>
        <v>-322</v>
      </c>
      <c r="AH354" s="156">
        <f t="shared" si="290"/>
        <v>-1128</v>
      </c>
      <c r="AI354" s="28"/>
      <c r="AJ354" s="290"/>
      <c r="AK354" s="24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</row>
    <row r="355" s="11" customFormat="1" ht="30" customHeight="1" spans="1:171">
      <c r="A355" s="270" t="s">
        <v>120</v>
      </c>
      <c r="B355" s="49">
        <v>2025</v>
      </c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>
        <v>87.7531731950321</v>
      </c>
      <c r="AC355" s="112">
        <v>286.931895728129</v>
      </c>
      <c r="AD355" s="112">
        <v>281.380510440835</v>
      </c>
      <c r="AE355" s="112">
        <v>256.264501160093</v>
      </c>
      <c r="AF355" s="112">
        <v>248.143851508121</v>
      </c>
      <c r="AG355" s="112">
        <v>235.336426914153</v>
      </c>
      <c r="AH355" s="112">
        <v>1395.81035894636</v>
      </c>
      <c r="AI355" s="28"/>
      <c r="AJ355" s="290"/>
      <c r="AK355" s="24"/>
      <c r="AL355"/>
      <c r="AM355" s="2"/>
      <c r="AN355" s="2"/>
      <c r="AO355" s="2"/>
      <c r="AP355" s="2"/>
      <c r="AQ355" s="2"/>
      <c r="AR355" s="2"/>
      <c r="AS355" s="2"/>
      <c r="AT355" s="1"/>
      <c r="AU355" s="2"/>
      <c r="AV355" s="2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</row>
    <row r="356" s="11" customFormat="1" ht="30" customHeight="1" spans="1:171">
      <c r="A356" s="270"/>
      <c r="B356" s="275">
        <v>2026</v>
      </c>
      <c r="C356" s="70">
        <f t="shared" ref="C356:AG356" si="293">(C361/29308)*C351</f>
        <v>0</v>
      </c>
      <c r="D356" s="70">
        <f t="shared" si="293"/>
        <v>0</v>
      </c>
      <c r="E356" s="70">
        <f t="shared" si="293"/>
        <v>0</v>
      </c>
      <c r="F356" s="70">
        <f t="shared" si="293"/>
        <v>0</v>
      </c>
      <c r="G356" s="70">
        <f t="shared" si="293"/>
        <v>0</v>
      </c>
      <c r="H356" s="70">
        <f t="shared" si="293"/>
        <v>0</v>
      </c>
      <c r="I356" s="70">
        <f t="shared" si="293"/>
        <v>0</v>
      </c>
      <c r="J356" s="70">
        <f t="shared" si="293"/>
        <v>0</v>
      </c>
      <c r="K356" s="70">
        <f t="shared" si="293"/>
        <v>0</v>
      </c>
      <c r="L356" s="70">
        <f t="shared" si="293"/>
        <v>0</v>
      </c>
      <c r="M356" s="70">
        <f t="shared" si="293"/>
        <v>0</v>
      </c>
      <c r="N356" s="70">
        <f t="shared" si="293"/>
        <v>0</v>
      </c>
      <c r="O356" s="70">
        <f t="shared" si="293"/>
        <v>0</v>
      </c>
      <c r="P356" s="70">
        <f t="shared" si="293"/>
        <v>0</v>
      </c>
      <c r="Q356" s="70">
        <f t="shared" si="293"/>
        <v>0</v>
      </c>
      <c r="R356" s="70">
        <f t="shared" si="293"/>
        <v>0</v>
      </c>
      <c r="S356" s="70">
        <f t="shared" si="293"/>
        <v>0</v>
      </c>
      <c r="T356" s="70">
        <f t="shared" si="293"/>
        <v>0</v>
      </c>
      <c r="U356" s="70">
        <f t="shared" si="293"/>
        <v>0</v>
      </c>
      <c r="V356" s="70">
        <f t="shared" si="293"/>
        <v>0</v>
      </c>
      <c r="W356" s="70">
        <f t="shared" si="293"/>
        <v>0</v>
      </c>
      <c r="X356" s="70">
        <f t="shared" si="293"/>
        <v>0</v>
      </c>
      <c r="Y356" s="70">
        <f t="shared" si="293"/>
        <v>0</v>
      </c>
      <c r="Z356" s="70">
        <f t="shared" si="293"/>
        <v>0</v>
      </c>
      <c r="AA356" s="70">
        <f t="shared" si="293"/>
        <v>83.3178654292343</v>
      </c>
      <c r="AB356" s="70">
        <f t="shared" si="293"/>
        <v>237.676743551249</v>
      </c>
      <c r="AC356" s="70">
        <f t="shared" si="293"/>
        <v>242.962672307902</v>
      </c>
      <c r="AD356" s="70">
        <f t="shared" si="293"/>
        <v>0</v>
      </c>
      <c r="AE356" s="70">
        <f t="shared" si="293"/>
        <v>0</v>
      </c>
      <c r="AF356" s="70">
        <f t="shared" si="293"/>
        <v>0</v>
      </c>
      <c r="AG356" s="70">
        <f t="shared" si="293"/>
        <v>0</v>
      </c>
      <c r="AH356" s="367">
        <f t="shared" ref="AH356:AH359" si="294">SUM(C356:AG356)</f>
        <v>563.957281288385</v>
      </c>
      <c r="AI356" s="28"/>
      <c r="AJ356" s="290"/>
      <c r="AK356" s="24"/>
      <c r="AL356"/>
      <c r="AM356" s="1"/>
      <c r="AN356" s="1"/>
      <c r="AO356" s="1"/>
      <c r="AP356" s="1"/>
      <c r="AQ356" s="1"/>
      <c r="AR356" s="1"/>
      <c r="AS356" s="1"/>
      <c r="AT356" s="2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</row>
    <row r="357" s="11" customFormat="1" ht="30" customHeight="1" spans="1:171">
      <c r="A357" s="270"/>
      <c r="B357" s="276" t="s">
        <v>275</v>
      </c>
      <c r="C357" s="156"/>
      <c r="D357" s="156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  <c r="AA357" s="156">
        <v>112.262700226887</v>
      </c>
      <c r="AB357" s="156">
        <v>224.525400453775</v>
      </c>
      <c r="AC357" s="156">
        <v>194.588680393271</v>
      </c>
      <c r="AD357" s="156">
        <v>187.104500378146</v>
      </c>
      <c r="AE357" s="156">
        <v>187.104500378146</v>
      </c>
      <c r="AF357" s="156">
        <v>187.104500378146</v>
      </c>
      <c r="AG357" s="157">
        <v>187.104500378146</v>
      </c>
      <c r="AH357" s="156">
        <v>1279.79478258652</v>
      </c>
      <c r="AI357" s="28"/>
      <c r="AJ357" s="290"/>
      <c r="AK357" s="24"/>
      <c r="AL357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</row>
    <row r="358" s="11" customFormat="1" ht="30" customHeight="1" spans="1:171">
      <c r="A358" s="270"/>
      <c r="B358" s="272" t="s">
        <v>14</v>
      </c>
      <c r="C358" s="78">
        <f t="shared" ref="C358:AG358" si="295">C356-C357</f>
        <v>0</v>
      </c>
      <c r="D358" s="78">
        <f t="shared" si="295"/>
        <v>0</v>
      </c>
      <c r="E358" s="78">
        <f t="shared" si="295"/>
        <v>0</v>
      </c>
      <c r="F358" s="78">
        <f t="shared" si="295"/>
        <v>0</v>
      </c>
      <c r="G358" s="78">
        <f t="shared" si="295"/>
        <v>0</v>
      </c>
      <c r="H358" s="78">
        <f t="shared" si="295"/>
        <v>0</v>
      </c>
      <c r="I358" s="78">
        <f t="shared" si="295"/>
        <v>0</v>
      </c>
      <c r="J358" s="78">
        <f t="shared" si="295"/>
        <v>0</v>
      </c>
      <c r="K358" s="78">
        <f t="shared" si="295"/>
        <v>0</v>
      </c>
      <c r="L358" s="78">
        <f t="shared" si="295"/>
        <v>0</v>
      </c>
      <c r="M358" s="78">
        <f t="shared" si="295"/>
        <v>0</v>
      </c>
      <c r="N358" s="78">
        <f t="shared" si="295"/>
        <v>0</v>
      </c>
      <c r="O358" s="78">
        <f t="shared" si="295"/>
        <v>0</v>
      </c>
      <c r="P358" s="78">
        <f t="shared" si="295"/>
        <v>0</v>
      </c>
      <c r="Q358" s="78">
        <f t="shared" si="295"/>
        <v>0</v>
      </c>
      <c r="R358" s="78">
        <f t="shared" si="295"/>
        <v>0</v>
      </c>
      <c r="S358" s="78">
        <f t="shared" si="295"/>
        <v>0</v>
      </c>
      <c r="T358" s="78">
        <f t="shared" si="295"/>
        <v>0</v>
      </c>
      <c r="U358" s="78">
        <f t="shared" si="295"/>
        <v>0</v>
      </c>
      <c r="V358" s="78">
        <f t="shared" si="295"/>
        <v>0</v>
      </c>
      <c r="W358" s="78">
        <f t="shared" si="295"/>
        <v>0</v>
      </c>
      <c r="X358" s="78">
        <f t="shared" si="295"/>
        <v>0</v>
      </c>
      <c r="Y358" s="78">
        <f t="shared" si="295"/>
        <v>0</v>
      </c>
      <c r="Z358" s="78">
        <f t="shared" si="295"/>
        <v>0</v>
      </c>
      <c r="AA358" s="78">
        <f t="shared" si="295"/>
        <v>-28.9448347976527</v>
      </c>
      <c r="AB358" s="78">
        <f t="shared" si="295"/>
        <v>13.1513430974738</v>
      </c>
      <c r="AC358" s="78">
        <f t="shared" si="295"/>
        <v>48.3739919146313</v>
      </c>
      <c r="AD358" s="78">
        <f t="shared" si="295"/>
        <v>-187.104500378146</v>
      </c>
      <c r="AE358" s="78">
        <f t="shared" si="295"/>
        <v>-187.104500378146</v>
      </c>
      <c r="AF358" s="78">
        <f t="shared" si="295"/>
        <v>-187.104500378146</v>
      </c>
      <c r="AG358" s="78">
        <f t="shared" si="295"/>
        <v>-187.104500378146</v>
      </c>
      <c r="AH358" s="156">
        <f t="shared" si="294"/>
        <v>-715.837501298132</v>
      </c>
      <c r="AI358" s="28"/>
      <c r="AJ358" s="290"/>
      <c r="AK358" s="24"/>
      <c r="AL358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</row>
    <row r="359" s="11" customFormat="1" ht="30" customHeight="1" spans="1:171">
      <c r="A359" s="270"/>
      <c r="B359" s="273" t="s">
        <v>15</v>
      </c>
      <c r="C359" s="71">
        <f t="shared" ref="C359:AG359" si="296">C356-C355</f>
        <v>0</v>
      </c>
      <c r="D359" s="71">
        <f t="shared" si="296"/>
        <v>0</v>
      </c>
      <c r="E359" s="71">
        <f t="shared" si="296"/>
        <v>0</v>
      </c>
      <c r="F359" s="71">
        <f t="shared" si="296"/>
        <v>0</v>
      </c>
      <c r="G359" s="71">
        <f t="shared" si="296"/>
        <v>0</v>
      </c>
      <c r="H359" s="71">
        <f t="shared" si="296"/>
        <v>0</v>
      </c>
      <c r="I359" s="71">
        <f t="shared" si="296"/>
        <v>0</v>
      </c>
      <c r="J359" s="71">
        <f t="shared" si="296"/>
        <v>0</v>
      </c>
      <c r="K359" s="71">
        <f t="shared" si="296"/>
        <v>0</v>
      </c>
      <c r="L359" s="71">
        <f t="shared" si="296"/>
        <v>0</v>
      </c>
      <c r="M359" s="71">
        <f t="shared" si="296"/>
        <v>0</v>
      </c>
      <c r="N359" s="71">
        <f t="shared" si="296"/>
        <v>0</v>
      </c>
      <c r="O359" s="71">
        <f t="shared" si="296"/>
        <v>0</v>
      </c>
      <c r="P359" s="71">
        <f t="shared" si="296"/>
        <v>0</v>
      </c>
      <c r="Q359" s="71">
        <f t="shared" si="296"/>
        <v>0</v>
      </c>
      <c r="R359" s="71">
        <f t="shared" si="296"/>
        <v>0</v>
      </c>
      <c r="S359" s="71">
        <f t="shared" si="296"/>
        <v>0</v>
      </c>
      <c r="T359" s="71">
        <f t="shared" si="296"/>
        <v>0</v>
      </c>
      <c r="U359" s="71">
        <f t="shared" si="296"/>
        <v>0</v>
      </c>
      <c r="V359" s="71">
        <f t="shared" si="296"/>
        <v>0</v>
      </c>
      <c r="W359" s="71">
        <f t="shared" si="296"/>
        <v>0</v>
      </c>
      <c r="X359" s="71">
        <f t="shared" si="296"/>
        <v>0</v>
      </c>
      <c r="Y359" s="71">
        <f t="shared" si="296"/>
        <v>0</v>
      </c>
      <c r="Z359" s="71">
        <f t="shared" si="296"/>
        <v>0</v>
      </c>
      <c r="AA359" s="71">
        <f t="shared" si="296"/>
        <v>83.3178654292343</v>
      </c>
      <c r="AB359" s="71">
        <f t="shared" si="296"/>
        <v>149.923570356217</v>
      </c>
      <c r="AC359" s="71">
        <f t="shared" si="296"/>
        <v>-43.9692234202267</v>
      </c>
      <c r="AD359" s="71">
        <f t="shared" si="296"/>
        <v>-281.380510440835</v>
      </c>
      <c r="AE359" s="71">
        <f t="shared" si="296"/>
        <v>-256.264501160093</v>
      </c>
      <c r="AF359" s="71">
        <f t="shared" si="296"/>
        <v>-248.143851508121</v>
      </c>
      <c r="AG359" s="71">
        <f t="shared" si="296"/>
        <v>-235.336426914153</v>
      </c>
      <c r="AH359" s="156">
        <f t="shared" si="294"/>
        <v>-831.853077657978</v>
      </c>
      <c r="AI359" s="28"/>
      <c r="AJ359" s="290"/>
      <c r="AK359" s="24"/>
      <c r="AL35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</row>
    <row r="360" s="11" customFormat="1" ht="30" customHeight="1" spans="1:171">
      <c r="A360" s="270" t="s">
        <v>121</v>
      </c>
      <c r="B360" s="49">
        <v>2025</v>
      </c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>
        <v>23170</v>
      </c>
      <c r="AC360" s="112">
        <v>22130</v>
      </c>
      <c r="AD360" s="112">
        <v>22050</v>
      </c>
      <c r="AE360" s="112">
        <v>22090</v>
      </c>
      <c r="AF360" s="112">
        <v>21390</v>
      </c>
      <c r="AG360" s="112">
        <v>21420</v>
      </c>
      <c r="AH360" s="112">
        <v>132250</v>
      </c>
      <c r="AI360" s="28"/>
      <c r="AJ360" s="290"/>
      <c r="AK360" s="24"/>
      <c r="AL36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</row>
    <row r="361" s="2" customFormat="1" ht="30" customHeight="1" spans="1:171">
      <c r="A361" s="277"/>
      <c r="B361" s="432">
        <v>2026</v>
      </c>
      <c r="C361" s="433">
        <f>'2026底表'!C361</f>
        <v>0</v>
      </c>
      <c r="D361" s="433">
        <f>'2026底表'!D361</f>
        <v>0</v>
      </c>
      <c r="E361" s="433">
        <f>'2026底表'!E361</f>
        <v>0</v>
      </c>
      <c r="F361" s="433">
        <f>'2026底表'!F361</f>
        <v>0</v>
      </c>
      <c r="G361" s="433">
        <f>'2026底表'!G361</f>
        <v>0</v>
      </c>
      <c r="H361" s="433">
        <f>'2026底表'!H361</f>
        <v>0</v>
      </c>
      <c r="I361" s="433">
        <f>'2026底表'!I361</f>
        <v>0</v>
      </c>
      <c r="J361" s="433">
        <f>'2026底表'!J361</f>
        <v>0</v>
      </c>
      <c r="K361" s="433">
        <f>'2026底表'!K361</f>
        <v>0</v>
      </c>
      <c r="L361" s="433">
        <f>'2026底表'!L361</f>
        <v>0</v>
      </c>
      <c r="M361" s="433">
        <f>'2026底表'!M361</f>
        <v>0</v>
      </c>
      <c r="N361" s="433">
        <f>'2026底表'!N361</f>
        <v>0</v>
      </c>
      <c r="O361" s="433">
        <f>'2026底表'!O361</f>
        <v>0</v>
      </c>
      <c r="P361" s="433">
        <f>'2026底表'!P361</f>
        <v>0</v>
      </c>
      <c r="Q361" s="433">
        <f>'2026底表'!Q361</f>
        <v>0</v>
      </c>
      <c r="R361" s="433">
        <f>'2026底表'!R361</f>
        <v>0</v>
      </c>
      <c r="S361" s="433">
        <f>'2026底表'!S361</f>
        <v>0</v>
      </c>
      <c r="T361" s="433">
        <f>'2026底表'!T361</f>
        <v>0</v>
      </c>
      <c r="U361" s="433">
        <f>'2026底表'!U361</f>
        <v>0</v>
      </c>
      <c r="V361" s="433">
        <f>'2026底表'!V361</f>
        <v>0</v>
      </c>
      <c r="W361" s="433">
        <f>'2026底表'!W361</f>
        <v>0</v>
      </c>
      <c r="X361" s="433">
        <f>'2026底表'!X361</f>
        <v>0</v>
      </c>
      <c r="Y361" s="433">
        <f>'2026底表'!Y361</f>
        <v>0</v>
      </c>
      <c r="Z361" s="433">
        <f>'2026底表'!Z361</f>
        <v>0</v>
      </c>
      <c r="AA361" s="433">
        <v>20520</v>
      </c>
      <c r="AB361" s="433">
        <f>'2026底表'!AB361</f>
        <v>22690</v>
      </c>
      <c r="AC361" s="433">
        <f>'2026底表'!AC361</f>
        <v>22750</v>
      </c>
      <c r="AD361" s="433">
        <f>'2026底表'!AD361</f>
        <v>0</v>
      </c>
      <c r="AE361" s="433">
        <f>'2026底表'!AE361</f>
        <v>0</v>
      </c>
      <c r="AF361" s="433">
        <f>'2026底表'!AF361</f>
        <v>0</v>
      </c>
      <c r="AG361" s="433">
        <f>'2026底表'!AG361</f>
        <v>0</v>
      </c>
      <c r="AH361" s="433">
        <f t="shared" ref="AH361:AH364" si="297">SUM(C361:AG361)</f>
        <v>65960</v>
      </c>
      <c r="AI361" s="418">
        <v>22690</v>
      </c>
      <c r="AJ361" s="290"/>
      <c r="AK361" s="40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="11" customFormat="1" ht="30" customHeight="1" spans="1:171">
      <c r="A362" s="270"/>
      <c r="B362" s="199" t="s">
        <v>275</v>
      </c>
      <c r="C362" s="156"/>
      <c r="D362" s="156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  <c r="AA362" s="156">
        <v>19110</v>
      </c>
      <c r="AB362" s="156">
        <v>19110</v>
      </c>
      <c r="AC362" s="156">
        <v>19110</v>
      </c>
      <c r="AD362" s="156">
        <v>19110</v>
      </c>
      <c r="AE362" s="156">
        <v>19110</v>
      </c>
      <c r="AF362" s="156">
        <v>19110</v>
      </c>
      <c r="AG362" s="157">
        <v>19110</v>
      </c>
      <c r="AH362" s="156">
        <v>19110</v>
      </c>
      <c r="AI362" s="28"/>
      <c r="AJ362" s="290"/>
      <c r="AK362" s="24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2"/>
      <c r="AY362" s="2"/>
      <c r="AZ362" s="2"/>
      <c r="BA362" s="2"/>
      <c r="BB362" s="2"/>
      <c r="BC362" s="2"/>
      <c r="BD362" s="2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</row>
    <row r="363" s="11" customFormat="1" ht="30" customHeight="1" spans="1:171">
      <c r="A363" s="270"/>
      <c r="B363" s="272" t="s">
        <v>14</v>
      </c>
      <c r="C363" s="71">
        <f t="shared" ref="C363:AG363" si="298">C361-C362</f>
        <v>0</v>
      </c>
      <c r="D363" s="71">
        <f t="shared" si="298"/>
        <v>0</v>
      </c>
      <c r="E363" s="71">
        <f t="shared" si="298"/>
        <v>0</v>
      </c>
      <c r="F363" s="71">
        <f t="shared" si="298"/>
        <v>0</v>
      </c>
      <c r="G363" s="71">
        <f t="shared" si="298"/>
        <v>0</v>
      </c>
      <c r="H363" s="71">
        <f t="shared" si="298"/>
        <v>0</v>
      </c>
      <c r="I363" s="71">
        <f t="shared" si="298"/>
        <v>0</v>
      </c>
      <c r="J363" s="71">
        <f t="shared" si="298"/>
        <v>0</v>
      </c>
      <c r="K363" s="71">
        <f t="shared" si="298"/>
        <v>0</v>
      </c>
      <c r="L363" s="71">
        <f t="shared" si="298"/>
        <v>0</v>
      </c>
      <c r="M363" s="71">
        <f t="shared" si="298"/>
        <v>0</v>
      </c>
      <c r="N363" s="71">
        <f t="shared" si="298"/>
        <v>0</v>
      </c>
      <c r="O363" s="71">
        <f t="shared" si="298"/>
        <v>0</v>
      </c>
      <c r="P363" s="71">
        <f t="shared" si="298"/>
        <v>0</v>
      </c>
      <c r="Q363" s="71">
        <f t="shared" si="298"/>
        <v>0</v>
      </c>
      <c r="R363" s="71">
        <f t="shared" si="298"/>
        <v>0</v>
      </c>
      <c r="S363" s="71">
        <f t="shared" si="298"/>
        <v>0</v>
      </c>
      <c r="T363" s="71">
        <f t="shared" si="298"/>
        <v>0</v>
      </c>
      <c r="U363" s="71">
        <f t="shared" si="298"/>
        <v>0</v>
      </c>
      <c r="V363" s="71">
        <f t="shared" si="298"/>
        <v>0</v>
      </c>
      <c r="W363" s="71">
        <f t="shared" si="298"/>
        <v>0</v>
      </c>
      <c r="X363" s="71">
        <f t="shared" si="298"/>
        <v>0</v>
      </c>
      <c r="Y363" s="71">
        <f t="shared" si="298"/>
        <v>0</v>
      </c>
      <c r="Z363" s="71">
        <f t="shared" si="298"/>
        <v>0</v>
      </c>
      <c r="AA363" s="71">
        <f t="shared" si="298"/>
        <v>1410</v>
      </c>
      <c r="AB363" s="71">
        <f t="shared" si="298"/>
        <v>3580</v>
      </c>
      <c r="AC363" s="71">
        <f t="shared" si="298"/>
        <v>3640</v>
      </c>
      <c r="AD363" s="71">
        <f t="shared" si="298"/>
        <v>-19110</v>
      </c>
      <c r="AE363" s="71">
        <f t="shared" si="298"/>
        <v>-19110</v>
      </c>
      <c r="AF363" s="71">
        <f t="shared" si="298"/>
        <v>-19110</v>
      </c>
      <c r="AG363" s="71">
        <f t="shared" si="298"/>
        <v>-19110</v>
      </c>
      <c r="AH363" s="156">
        <f t="shared" si="297"/>
        <v>-67810</v>
      </c>
      <c r="AI363" s="28"/>
      <c r="AJ363" s="290"/>
      <c r="AK363" s="24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2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</row>
    <row r="364" s="11" customFormat="1" ht="30" customHeight="1" spans="1:171">
      <c r="A364" s="270"/>
      <c r="B364" s="273" t="s">
        <v>15</v>
      </c>
      <c r="C364" s="71">
        <f t="shared" ref="C364:AG364" si="299">C361-C360</f>
        <v>0</v>
      </c>
      <c r="D364" s="71">
        <f t="shared" si="299"/>
        <v>0</v>
      </c>
      <c r="E364" s="71">
        <f t="shared" si="299"/>
        <v>0</v>
      </c>
      <c r="F364" s="71">
        <f t="shared" si="299"/>
        <v>0</v>
      </c>
      <c r="G364" s="71">
        <f t="shared" si="299"/>
        <v>0</v>
      </c>
      <c r="H364" s="71">
        <f t="shared" si="299"/>
        <v>0</v>
      </c>
      <c r="I364" s="71">
        <f t="shared" si="299"/>
        <v>0</v>
      </c>
      <c r="J364" s="71">
        <f t="shared" si="299"/>
        <v>0</v>
      </c>
      <c r="K364" s="71">
        <f t="shared" si="299"/>
        <v>0</v>
      </c>
      <c r="L364" s="71">
        <f t="shared" si="299"/>
        <v>0</v>
      </c>
      <c r="M364" s="71">
        <f t="shared" si="299"/>
        <v>0</v>
      </c>
      <c r="N364" s="71">
        <f t="shared" si="299"/>
        <v>0</v>
      </c>
      <c r="O364" s="71">
        <f t="shared" si="299"/>
        <v>0</v>
      </c>
      <c r="P364" s="71">
        <f t="shared" si="299"/>
        <v>0</v>
      </c>
      <c r="Q364" s="71">
        <f t="shared" si="299"/>
        <v>0</v>
      </c>
      <c r="R364" s="71">
        <f t="shared" si="299"/>
        <v>0</v>
      </c>
      <c r="S364" s="71">
        <f t="shared" si="299"/>
        <v>0</v>
      </c>
      <c r="T364" s="71">
        <f t="shared" si="299"/>
        <v>0</v>
      </c>
      <c r="U364" s="71">
        <f t="shared" si="299"/>
        <v>0</v>
      </c>
      <c r="V364" s="71">
        <f t="shared" si="299"/>
        <v>0</v>
      </c>
      <c r="W364" s="71">
        <f t="shared" si="299"/>
        <v>0</v>
      </c>
      <c r="X364" s="71">
        <f t="shared" si="299"/>
        <v>0</v>
      </c>
      <c r="Y364" s="71">
        <f t="shared" si="299"/>
        <v>0</v>
      </c>
      <c r="Z364" s="71">
        <f t="shared" si="299"/>
        <v>0</v>
      </c>
      <c r="AA364" s="71">
        <f t="shared" si="299"/>
        <v>20520</v>
      </c>
      <c r="AB364" s="71">
        <f t="shared" si="299"/>
        <v>-480</v>
      </c>
      <c r="AC364" s="71">
        <f t="shared" si="299"/>
        <v>620</v>
      </c>
      <c r="AD364" s="71">
        <f t="shared" si="299"/>
        <v>-22050</v>
      </c>
      <c r="AE364" s="71">
        <f t="shared" si="299"/>
        <v>-22090</v>
      </c>
      <c r="AF364" s="71">
        <f t="shared" si="299"/>
        <v>-21390</v>
      </c>
      <c r="AG364" s="71">
        <f t="shared" si="299"/>
        <v>-21420</v>
      </c>
      <c r="AH364" s="156">
        <f t="shared" si="297"/>
        <v>-66290</v>
      </c>
      <c r="AI364" s="28"/>
      <c r="AJ364" s="290"/>
      <c r="AK364" s="24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</row>
    <row r="365" s="11" customFormat="1" ht="30" customHeight="1" spans="1:171">
      <c r="A365" s="281" t="s">
        <v>149</v>
      </c>
      <c r="B365" s="282">
        <v>2025</v>
      </c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>
        <v>670</v>
      </c>
      <c r="AC365" s="112">
        <v>90</v>
      </c>
      <c r="AD365" s="112">
        <v>38</v>
      </c>
      <c r="AE365" s="112">
        <v>86</v>
      </c>
      <c r="AF365" s="112">
        <v>85</v>
      </c>
      <c r="AG365" s="112">
        <v>79</v>
      </c>
      <c r="AH365" s="112">
        <v>1048</v>
      </c>
      <c r="AI365" s="28"/>
      <c r="AJ365" s="290"/>
      <c r="AK365" s="24"/>
      <c r="AL365" s="2"/>
      <c r="AM365" s="2"/>
      <c r="AN365" s="2"/>
      <c r="AO365" s="2"/>
      <c r="AP365" s="2"/>
      <c r="AQ365" s="2"/>
      <c r="AR365" s="2"/>
      <c r="AS365" s="2"/>
      <c r="AT365" s="1"/>
      <c r="AU365" s="2"/>
      <c r="AV365" s="2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</row>
    <row r="366" s="12" customFormat="1" ht="30" customHeight="1" spans="1:171">
      <c r="A366" s="283"/>
      <c r="B366" s="284">
        <v>2026</v>
      </c>
      <c r="C366" s="380">
        <f>'2026底表'!C366</f>
        <v>0</v>
      </c>
      <c r="D366" s="380">
        <f>'2026底表'!D366</f>
        <v>0</v>
      </c>
      <c r="E366" s="380">
        <f>'2026底表'!E366</f>
        <v>0</v>
      </c>
      <c r="F366" s="380">
        <f>'2026底表'!F366</f>
        <v>0</v>
      </c>
      <c r="G366" s="380">
        <f>'2026底表'!G366</f>
        <v>0</v>
      </c>
      <c r="H366" s="380">
        <f>'2026底表'!H366</f>
        <v>0</v>
      </c>
      <c r="I366" s="380">
        <f>'2026底表'!I366</f>
        <v>0</v>
      </c>
      <c r="J366" s="380">
        <f>'2026底表'!J366</f>
        <v>0</v>
      </c>
      <c r="K366" s="380">
        <f>'2026底表'!K366</f>
        <v>0</v>
      </c>
      <c r="L366" s="380">
        <f>'2026底表'!L366</f>
        <v>0</v>
      </c>
      <c r="M366" s="380">
        <f>'2026底表'!M366</f>
        <v>0</v>
      </c>
      <c r="N366" s="380">
        <f>'2026底表'!N366</f>
        <v>0</v>
      </c>
      <c r="O366" s="380">
        <f>'2026底表'!O366</f>
        <v>0</v>
      </c>
      <c r="P366" s="380">
        <f>'2026底表'!P366</f>
        <v>0</v>
      </c>
      <c r="Q366" s="380">
        <f>'2026底表'!Q366</f>
        <v>0</v>
      </c>
      <c r="R366" s="380">
        <f>'2026底表'!R366</f>
        <v>0</v>
      </c>
      <c r="S366" s="380">
        <f>'2026底表'!S366</f>
        <v>0</v>
      </c>
      <c r="T366" s="380">
        <f>'2026底表'!T366</f>
        <v>0</v>
      </c>
      <c r="U366" s="380">
        <f>'2026底表'!U366</f>
        <v>0</v>
      </c>
      <c r="V366" s="380">
        <f>'2026底表'!V366</f>
        <v>0</v>
      </c>
      <c r="W366" s="380">
        <f>'2026底表'!W366</f>
        <v>0</v>
      </c>
      <c r="X366" s="380">
        <f>'2026底表'!X366</f>
        <v>0</v>
      </c>
      <c r="Y366" s="380">
        <f>'2026底表'!Y366</f>
        <v>0</v>
      </c>
      <c r="Z366" s="380">
        <f>'2026底表'!Z366</f>
        <v>0</v>
      </c>
      <c r="AA366" s="380">
        <f>'2026底表'!AA366</f>
        <v>63</v>
      </c>
      <c r="AB366" s="380">
        <f>'2026底表'!AB366</f>
        <v>27</v>
      </c>
      <c r="AC366" s="380">
        <f>'2026底表'!AC366</f>
        <v>35</v>
      </c>
      <c r="AD366" s="380">
        <f>'2026底表'!AD366</f>
        <v>0</v>
      </c>
      <c r="AE366" s="380">
        <f>'2026底表'!AE366</f>
        <v>0</v>
      </c>
      <c r="AF366" s="380">
        <f>'2026底表'!AF366</f>
        <v>0</v>
      </c>
      <c r="AG366" s="380">
        <f>'2026底表'!AG366</f>
        <v>0</v>
      </c>
      <c r="AH366" s="380">
        <f t="shared" ref="AH366:AH369" si="300">SUM(C366:AG366)</f>
        <v>125</v>
      </c>
      <c r="AI366" s="28">
        <v>35</v>
      </c>
      <c r="AJ366" s="290">
        <f>AC366-AI366</f>
        <v>0</v>
      </c>
      <c r="AK366" s="40"/>
      <c r="AL366" s="1"/>
      <c r="AM366" s="1"/>
      <c r="AN366" s="1"/>
      <c r="AO366" s="1"/>
      <c r="AP366" s="1"/>
      <c r="AQ366" s="1"/>
      <c r="AR366" s="1"/>
      <c r="AS366" s="1"/>
      <c r="AT366" s="2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</row>
    <row r="367" s="11" customFormat="1" ht="30" customHeight="1" spans="1:171">
      <c r="A367" s="281"/>
      <c r="B367" s="285" t="s">
        <v>275</v>
      </c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156">
        <f t="shared" si="300"/>
        <v>0</v>
      </c>
      <c r="AI367" s="28"/>
      <c r="AJ367" s="290"/>
      <c r="AK367" s="24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2"/>
      <c r="AY367" s="2"/>
      <c r="AZ367" s="2"/>
      <c r="BA367" s="2"/>
      <c r="BB367" s="2"/>
      <c r="BC367" s="2"/>
      <c r="BD367" s="2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</row>
    <row r="368" s="11" customFormat="1" ht="30" customHeight="1" spans="1:171">
      <c r="A368" s="281"/>
      <c r="B368" s="272" t="s">
        <v>14</v>
      </c>
      <c r="C368" s="71">
        <f>C371-C367</f>
        <v>0</v>
      </c>
      <c r="D368" s="71">
        <f t="shared" ref="D368:AG368" si="301">D366-D367</f>
        <v>0</v>
      </c>
      <c r="E368" s="71">
        <f t="shared" si="301"/>
        <v>0</v>
      </c>
      <c r="F368" s="71">
        <f t="shared" si="301"/>
        <v>0</v>
      </c>
      <c r="G368" s="71">
        <f t="shared" si="301"/>
        <v>0</v>
      </c>
      <c r="H368" s="71">
        <f t="shared" si="301"/>
        <v>0</v>
      </c>
      <c r="I368" s="71">
        <f t="shared" si="301"/>
        <v>0</v>
      </c>
      <c r="J368" s="71">
        <f t="shared" si="301"/>
        <v>0</v>
      </c>
      <c r="K368" s="71">
        <f t="shared" si="301"/>
        <v>0</v>
      </c>
      <c r="L368" s="71">
        <f t="shared" si="301"/>
        <v>0</v>
      </c>
      <c r="M368" s="71">
        <f t="shared" si="301"/>
        <v>0</v>
      </c>
      <c r="N368" s="71">
        <f t="shared" si="301"/>
        <v>0</v>
      </c>
      <c r="O368" s="71">
        <f t="shared" si="301"/>
        <v>0</v>
      </c>
      <c r="P368" s="71">
        <f t="shared" si="301"/>
        <v>0</v>
      </c>
      <c r="Q368" s="71">
        <f t="shared" si="301"/>
        <v>0</v>
      </c>
      <c r="R368" s="71">
        <f t="shared" si="301"/>
        <v>0</v>
      </c>
      <c r="S368" s="71">
        <f t="shared" si="301"/>
        <v>0</v>
      </c>
      <c r="T368" s="71">
        <f t="shared" si="301"/>
        <v>0</v>
      </c>
      <c r="U368" s="71">
        <f t="shared" si="301"/>
        <v>0</v>
      </c>
      <c r="V368" s="71">
        <f t="shared" si="301"/>
        <v>0</v>
      </c>
      <c r="W368" s="71">
        <f t="shared" si="301"/>
        <v>0</v>
      </c>
      <c r="X368" s="71">
        <f t="shared" si="301"/>
        <v>0</v>
      </c>
      <c r="Y368" s="71">
        <f t="shared" si="301"/>
        <v>0</v>
      </c>
      <c r="Z368" s="71">
        <f t="shared" si="301"/>
        <v>0</v>
      </c>
      <c r="AA368" s="71">
        <f t="shared" si="301"/>
        <v>63</v>
      </c>
      <c r="AB368" s="71">
        <f t="shared" si="301"/>
        <v>27</v>
      </c>
      <c r="AC368" s="71">
        <f t="shared" si="301"/>
        <v>35</v>
      </c>
      <c r="AD368" s="71">
        <f t="shared" si="301"/>
        <v>0</v>
      </c>
      <c r="AE368" s="71">
        <f t="shared" si="301"/>
        <v>0</v>
      </c>
      <c r="AF368" s="71">
        <f t="shared" si="301"/>
        <v>0</v>
      </c>
      <c r="AG368" s="71">
        <f t="shared" si="301"/>
        <v>0</v>
      </c>
      <c r="AH368" s="156">
        <f t="shared" si="300"/>
        <v>125</v>
      </c>
      <c r="AI368" s="28"/>
      <c r="AJ368" s="290"/>
      <c r="AK368" s="24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2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</row>
    <row r="369" s="11" customFormat="1" ht="30" customHeight="1" spans="1:171">
      <c r="A369" s="281"/>
      <c r="B369" s="286" t="s">
        <v>15</v>
      </c>
      <c r="C369" s="71">
        <f>C371-C365</f>
        <v>0</v>
      </c>
      <c r="D369" s="71">
        <f t="shared" ref="D369:AG369" si="302">D366-D365</f>
        <v>0</v>
      </c>
      <c r="E369" s="71">
        <f t="shared" si="302"/>
        <v>0</v>
      </c>
      <c r="F369" s="71">
        <f t="shared" si="302"/>
        <v>0</v>
      </c>
      <c r="G369" s="71">
        <f t="shared" si="302"/>
        <v>0</v>
      </c>
      <c r="H369" s="71">
        <f t="shared" si="302"/>
        <v>0</v>
      </c>
      <c r="I369" s="71">
        <f t="shared" si="302"/>
        <v>0</v>
      </c>
      <c r="J369" s="71">
        <f t="shared" si="302"/>
        <v>0</v>
      </c>
      <c r="K369" s="71">
        <f t="shared" si="302"/>
        <v>0</v>
      </c>
      <c r="L369" s="71">
        <f t="shared" si="302"/>
        <v>0</v>
      </c>
      <c r="M369" s="71">
        <f t="shared" si="302"/>
        <v>0</v>
      </c>
      <c r="N369" s="71">
        <f t="shared" si="302"/>
        <v>0</v>
      </c>
      <c r="O369" s="71">
        <f t="shared" si="302"/>
        <v>0</v>
      </c>
      <c r="P369" s="71">
        <f t="shared" si="302"/>
        <v>0</v>
      </c>
      <c r="Q369" s="71">
        <f t="shared" si="302"/>
        <v>0</v>
      </c>
      <c r="R369" s="71">
        <f t="shared" si="302"/>
        <v>0</v>
      </c>
      <c r="S369" s="71">
        <f t="shared" si="302"/>
        <v>0</v>
      </c>
      <c r="T369" s="71">
        <f t="shared" si="302"/>
        <v>0</v>
      </c>
      <c r="U369" s="71">
        <f t="shared" si="302"/>
        <v>0</v>
      </c>
      <c r="V369" s="71">
        <f t="shared" si="302"/>
        <v>0</v>
      </c>
      <c r="W369" s="71">
        <f t="shared" si="302"/>
        <v>0</v>
      </c>
      <c r="X369" s="71">
        <f t="shared" si="302"/>
        <v>0</v>
      </c>
      <c r="Y369" s="71">
        <f t="shared" si="302"/>
        <v>0</v>
      </c>
      <c r="Z369" s="71">
        <f t="shared" si="302"/>
        <v>0</v>
      </c>
      <c r="AA369" s="71">
        <f t="shared" si="302"/>
        <v>63</v>
      </c>
      <c r="AB369" s="71">
        <f t="shared" si="302"/>
        <v>-643</v>
      </c>
      <c r="AC369" s="71">
        <f t="shared" si="302"/>
        <v>-55</v>
      </c>
      <c r="AD369" s="71">
        <f t="shared" si="302"/>
        <v>-38</v>
      </c>
      <c r="AE369" s="71">
        <f t="shared" si="302"/>
        <v>-86</v>
      </c>
      <c r="AF369" s="71">
        <f t="shared" si="302"/>
        <v>-85</v>
      </c>
      <c r="AG369" s="71">
        <f t="shared" si="302"/>
        <v>-79</v>
      </c>
      <c r="AH369" s="156">
        <f t="shared" si="300"/>
        <v>-923</v>
      </c>
      <c r="AI369" s="28"/>
      <c r="AJ369" s="290"/>
      <c r="AK369" s="24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</row>
    <row r="370" s="11" customFormat="1" ht="30" customHeight="1" spans="1:171">
      <c r="A370" s="270" t="s">
        <v>150</v>
      </c>
      <c r="B370" s="49">
        <v>2025</v>
      </c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>
        <v>96</v>
      </c>
      <c r="AE370" s="112"/>
      <c r="AF370" s="112"/>
      <c r="AG370" s="112"/>
      <c r="AH370" s="112"/>
      <c r="AI370" s="28"/>
      <c r="AJ370" s="290"/>
      <c r="AK370" s="24"/>
      <c r="AL370" s="2"/>
      <c r="AM370" s="2"/>
      <c r="AN370" s="2"/>
      <c r="AO370" s="2"/>
      <c r="AP370" s="2"/>
      <c r="AQ370" s="2"/>
      <c r="AR370" s="2"/>
      <c r="AS370" s="2"/>
      <c r="AT370" s="1"/>
      <c r="AU370" s="2"/>
      <c r="AV370" s="2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</row>
    <row r="371" s="12" customFormat="1" ht="30" customHeight="1" spans="1:171">
      <c r="A371" s="271"/>
      <c r="B371" s="266">
        <v>2026</v>
      </c>
      <c r="C371" s="380">
        <f>'2026底表'!C371</f>
        <v>0</v>
      </c>
      <c r="D371" s="380">
        <f>'2026底表'!D371</f>
        <v>0</v>
      </c>
      <c r="E371" s="380">
        <f>'2026底表'!E371</f>
        <v>0</v>
      </c>
      <c r="F371" s="380">
        <f>'2026底表'!F371</f>
        <v>0</v>
      </c>
      <c r="G371" s="380">
        <f>'2026底表'!G371</f>
        <v>0</v>
      </c>
      <c r="H371" s="380">
        <f>'2026底表'!H371</f>
        <v>0</v>
      </c>
      <c r="I371" s="380">
        <f>'2026底表'!I371</f>
        <v>0</v>
      </c>
      <c r="J371" s="380">
        <f>'2026底表'!J371</f>
        <v>0</v>
      </c>
      <c r="K371" s="380">
        <f>'2026底表'!K371</f>
        <v>0</v>
      </c>
      <c r="L371" s="380">
        <f>'2026底表'!L371</f>
        <v>0</v>
      </c>
      <c r="M371" s="380">
        <f>'2026底表'!M371</f>
        <v>0</v>
      </c>
      <c r="N371" s="380">
        <f>'2026底表'!N371</f>
        <v>0</v>
      </c>
      <c r="O371" s="380">
        <f>'2026底表'!O371</f>
        <v>0</v>
      </c>
      <c r="P371" s="380">
        <f>'2026底表'!P371</f>
        <v>0</v>
      </c>
      <c r="Q371" s="380">
        <f>'2026底表'!Q371</f>
        <v>0</v>
      </c>
      <c r="R371" s="380">
        <f>'2026底表'!R371</f>
        <v>0</v>
      </c>
      <c r="S371" s="380">
        <f>'2026底表'!S371</f>
        <v>0</v>
      </c>
      <c r="T371" s="380">
        <f>'2026底表'!T371</f>
        <v>0</v>
      </c>
      <c r="U371" s="380">
        <f>'2026底表'!U371</f>
        <v>0</v>
      </c>
      <c r="V371" s="380">
        <f>'2026底表'!V371</f>
        <v>0</v>
      </c>
      <c r="W371" s="380">
        <f>'2026底表'!W371</f>
        <v>0</v>
      </c>
      <c r="X371" s="380">
        <f>'2026底表'!X371</f>
        <v>0</v>
      </c>
      <c r="Y371" s="380">
        <f>'2026底表'!Y371</f>
        <v>0</v>
      </c>
      <c r="Z371" s="380">
        <f>'2026底表'!Z371</f>
        <v>0</v>
      </c>
      <c r="AA371" s="380">
        <f>'2026底表'!AA371</f>
        <v>0</v>
      </c>
      <c r="AB371" s="380">
        <f>'2026底表'!AB371</f>
        <v>0</v>
      </c>
      <c r="AC371" s="380">
        <f>'2026底表'!AC371</f>
        <v>0</v>
      </c>
      <c r="AD371" s="380">
        <f>'2026底表'!AD371</f>
        <v>0</v>
      </c>
      <c r="AE371" s="380">
        <f>'2026底表'!AE371</f>
        <v>0</v>
      </c>
      <c r="AF371" s="380">
        <f>'2026底表'!AF371</f>
        <v>0</v>
      </c>
      <c r="AG371" s="380">
        <f>'2026底表'!AG371</f>
        <v>0</v>
      </c>
      <c r="AH371" s="380">
        <f t="shared" ref="AH371:AH374" si="303">SUM(C371:AG371)</f>
        <v>0</v>
      </c>
      <c r="AI371" s="28">
        <v>0</v>
      </c>
      <c r="AJ371" s="290">
        <f>AC371-AI371</f>
        <v>0</v>
      </c>
      <c r="AK371" s="40"/>
      <c r="AL371" s="1"/>
      <c r="AM371" s="1"/>
      <c r="AN371" s="1"/>
      <c r="AO371" s="1"/>
      <c r="AP371" s="1"/>
      <c r="AQ371" s="1"/>
      <c r="AR371" s="1"/>
      <c r="AS371" s="1"/>
      <c r="AT371" s="2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</row>
    <row r="372" s="11" customFormat="1" ht="30" customHeight="1" spans="1:171">
      <c r="A372" s="270"/>
      <c r="B372" s="273" t="s">
        <v>15</v>
      </c>
      <c r="C372" s="71">
        <f t="shared" ref="C372:AG372" si="304">C371-C370</f>
        <v>0</v>
      </c>
      <c r="D372" s="71">
        <f t="shared" si="304"/>
        <v>0</v>
      </c>
      <c r="E372" s="71">
        <f t="shared" si="304"/>
        <v>0</v>
      </c>
      <c r="F372" s="71">
        <f t="shared" si="304"/>
        <v>0</v>
      </c>
      <c r="G372" s="71">
        <f t="shared" si="304"/>
        <v>0</v>
      </c>
      <c r="H372" s="71">
        <f t="shared" si="304"/>
        <v>0</v>
      </c>
      <c r="I372" s="71">
        <f t="shared" si="304"/>
        <v>0</v>
      </c>
      <c r="J372" s="71">
        <f t="shared" si="304"/>
        <v>0</v>
      </c>
      <c r="K372" s="71">
        <f t="shared" si="304"/>
        <v>0</v>
      </c>
      <c r="L372" s="71">
        <f t="shared" si="304"/>
        <v>0</v>
      </c>
      <c r="M372" s="71">
        <f t="shared" si="304"/>
        <v>0</v>
      </c>
      <c r="N372" s="71">
        <f t="shared" si="304"/>
        <v>0</v>
      </c>
      <c r="O372" s="71">
        <f t="shared" si="304"/>
        <v>0</v>
      </c>
      <c r="P372" s="71">
        <f t="shared" si="304"/>
        <v>0</v>
      </c>
      <c r="Q372" s="71">
        <f t="shared" si="304"/>
        <v>0</v>
      </c>
      <c r="R372" s="71">
        <f t="shared" si="304"/>
        <v>0</v>
      </c>
      <c r="S372" s="71">
        <f t="shared" si="304"/>
        <v>0</v>
      </c>
      <c r="T372" s="71">
        <f t="shared" si="304"/>
        <v>0</v>
      </c>
      <c r="U372" s="71">
        <f t="shared" si="304"/>
        <v>0</v>
      </c>
      <c r="V372" s="71">
        <f t="shared" si="304"/>
        <v>0</v>
      </c>
      <c r="W372" s="71">
        <f t="shared" si="304"/>
        <v>0</v>
      </c>
      <c r="X372" s="71">
        <f t="shared" si="304"/>
        <v>0</v>
      </c>
      <c r="Y372" s="71">
        <f t="shared" si="304"/>
        <v>0</v>
      </c>
      <c r="Z372" s="71">
        <f t="shared" si="304"/>
        <v>0</v>
      </c>
      <c r="AA372" s="71">
        <f t="shared" si="304"/>
        <v>0</v>
      </c>
      <c r="AB372" s="71">
        <f t="shared" si="304"/>
        <v>0</v>
      </c>
      <c r="AC372" s="71">
        <f t="shared" si="304"/>
        <v>0</v>
      </c>
      <c r="AD372" s="71">
        <f t="shared" si="304"/>
        <v>-96</v>
      </c>
      <c r="AE372" s="71">
        <f t="shared" si="304"/>
        <v>0</v>
      </c>
      <c r="AF372" s="71">
        <f t="shared" si="304"/>
        <v>0</v>
      </c>
      <c r="AG372" s="71">
        <f t="shared" si="304"/>
        <v>0</v>
      </c>
      <c r="AH372" s="156">
        <f t="shared" si="303"/>
        <v>-96</v>
      </c>
      <c r="AI372" s="28"/>
      <c r="AJ372" s="290"/>
      <c r="AK372" s="24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2"/>
      <c r="AY372" s="2"/>
      <c r="AZ372" s="2"/>
      <c r="BA372" s="2"/>
      <c r="BB372" s="2"/>
      <c r="BC372" s="2"/>
      <c r="BD372" s="2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</row>
    <row r="373" s="11" customFormat="1" ht="30" customHeight="1" spans="1:171">
      <c r="A373" s="270" t="s">
        <v>32</v>
      </c>
      <c r="B373" s="49">
        <v>2025</v>
      </c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>
        <v>3.6</v>
      </c>
      <c r="AC373" s="112">
        <v>0</v>
      </c>
      <c r="AD373" s="112">
        <v>0</v>
      </c>
      <c r="AE373" s="112">
        <v>0</v>
      </c>
      <c r="AF373" s="112">
        <v>0</v>
      </c>
      <c r="AG373" s="112"/>
      <c r="AH373" s="112">
        <v>3.6</v>
      </c>
      <c r="AI373" s="28"/>
      <c r="AJ373" s="290"/>
      <c r="AK373" s="24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2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</row>
    <row r="374" s="12" customFormat="1" ht="30" customHeight="1" spans="1:171">
      <c r="A374" s="271"/>
      <c r="B374" s="266">
        <v>2026</v>
      </c>
      <c r="C374" s="380">
        <f>'2026底表'!C374</f>
        <v>0</v>
      </c>
      <c r="D374" s="380">
        <f>'2026底表'!D374</f>
        <v>0</v>
      </c>
      <c r="E374" s="380">
        <f>'2026底表'!E374</f>
        <v>0</v>
      </c>
      <c r="F374" s="380">
        <f>'2026底表'!F374</f>
        <v>0</v>
      </c>
      <c r="G374" s="380">
        <f>'2026底表'!G374</f>
        <v>0</v>
      </c>
      <c r="H374" s="380">
        <f>'2026底表'!H374</f>
        <v>0</v>
      </c>
      <c r="I374" s="380">
        <f>'2026底表'!I374</f>
        <v>0</v>
      </c>
      <c r="J374" s="380">
        <f>'2026底表'!J374</f>
        <v>0</v>
      </c>
      <c r="K374" s="380">
        <f>'2026底表'!K374</f>
        <v>0</v>
      </c>
      <c r="L374" s="380">
        <f>'2026底表'!L374</f>
        <v>0</v>
      </c>
      <c r="M374" s="380">
        <f>'2026底表'!M374</f>
        <v>0</v>
      </c>
      <c r="N374" s="380">
        <f>'2026底表'!N374</f>
        <v>0</v>
      </c>
      <c r="O374" s="380">
        <f>'2026底表'!O374</f>
        <v>0</v>
      </c>
      <c r="P374" s="380">
        <f>'2026底表'!P374</f>
        <v>0</v>
      </c>
      <c r="Q374" s="380">
        <f>'2026底表'!Q374</f>
        <v>0</v>
      </c>
      <c r="R374" s="380">
        <f>'2026底表'!R374</f>
        <v>0</v>
      </c>
      <c r="S374" s="380">
        <f>'2026底表'!S374</f>
        <v>0</v>
      </c>
      <c r="T374" s="380">
        <f>'2026底表'!T374</f>
        <v>0</v>
      </c>
      <c r="U374" s="380">
        <f>'2026底表'!U374</f>
        <v>0</v>
      </c>
      <c r="V374" s="380">
        <f>'2026底表'!V374</f>
        <v>0</v>
      </c>
      <c r="W374" s="380">
        <f>'2026底表'!W374</f>
        <v>0</v>
      </c>
      <c r="X374" s="380">
        <f>'2026底表'!X374</f>
        <v>0</v>
      </c>
      <c r="Y374" s="380">
        <f>'2026底表'!Y374</f>
        <v>0</v>
      </c>
      <c r="Z374" s="380">
        <f>'2026底表'!Z374</f>
        <v>0</v>
      </c>
      <c r="AA374" s="380">
        <f>'2026底表'!AA374</f>
        <v>3.6</v>
      </c>
      <c r="AB374" s="380">
        <f>'2026底表'!AB374</f>
        <v>0</v>
      </c>
      <c r="AC374" s="380">
        <f>'2026底表'!AC374</f>
        <v>0</v>
      </c>
      <c r="AD374" s="380">
        <f>'2026底表'!AD374</f>
        <v>0</v>
      </c>
      <c r="AE374" s="380">
        <f>'2026底表'!AE374</f>
        <v>0</v>
      </c>
      <c r="AF374" s="380">
        <f>'2026底表'!AF374</f>
        <v>0</v>
      </c>
      <c r="AG374" s="380">
        <f>'2026底表'!AG374</f>
        <v>0</v>
      </c>
      <c r="AH374" s="380">
        <f t="shared" si="303"/>
        <v>3.6</v>
      </c>
      <c r="AI374" s="28">
        <v>0</v>
      </c>
      <c r="AJ374" s="290">
        <f>AC374-AI374</f>
        <v>0</v>
      </c>
      <c r="AK374" s="40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</row>
    <row r="375" s="11" customFormat="1" ht="30" customHeight="1" spans="1:171">
      <c r="A375" s="270"/>
      <c r="B375" s="117" t="s">
        <v>275</v>
      </c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>
        <v>5</v>
      </c>
      <c r="AB375" s="71"/>
      <c r="AC375" s="71"/>
      <c r="AD375" s="71"/>
      <c r="AE375" s="71"/>
      <c r="AF375" s="71"/>
      <c r="AG375" s="71"/>
      <c r="AH375" s="156">
        <v>5</v>
      </c>
      <c r="AI375" s="28"/>
      <c r="AJ375" s="290"/>
      <c r="AK375" s="24"/>
      <c r="AL375" s="2"/>
      <c r="AM375" s="2"/>
      <c r="AN375" s="2"/>
      <c r="AO375" s="2"/>
      <c r="AP375" s="2"/>
      <c r="AQ375" s="2"/>
      <c r="AR375" s="2"/>
      <c r="AS375" s="2"/>
      <c r="AT375" s="1"/>
      <c r="AU375" s="2"/>
      <c r="AV375" s="2"/>
      <c r="AW375" s="1"/>
      <c r="AX375" s="2"/>
      <c r="AY375" s="2"/>
      <c r="AZ375" s="2"/>
      <c r="BA375" s="2"/>
      <c r="BB375" s="2"/>
      <c r="BC375" s="2"/>
      <c r="BD375" s="2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</row>
    <row r="376" s="11" customFormat="1" ht="30" customHeight="1" spans="1:171">
      <c r="A376" s="270"/>
      <c r="B376" s="287" t="s">
        <v>14</v>
      </c>
      <c r="C376" s="71">
        <f t="shared" ref="C376:AG376" si="305">C374-C375</f>
        <v>0</v>
      </c>
      <c r="D376" s="71">
        <f t="shared" si="305"/>
        <v>0</v>
      </c>
      <c r="E376" s="71">
        <f t="shared" si="305"/>
        <v>0</v>
      </c>
      <c r="F376" s="71">
        <f t="shared" si="305"/>
        <v>0</v>
      </c>
      <c r="G376" s="71">
        <f t="shared" si="305"/>
        <v>0</v>
      </c>
      <c r="H376" s="71">
        <f t="shared" si="305"/>
        <v>0</v>
      </c>
      <c r="I376" s="71">
        <f t="shared" si="305"/>
        <v>0</v>
      </c>
      <c r="J376" s="71">
        <f t="shared" si="305"/>
        <v>0</v>
      </c>
      <c r="K376" s="71">
        <f t="shared" si="305"/>
        <v>0</v>
      </c>
      <c r="L376" s="71">
        <f t="shared" si="305"/>
        <v>0</v>
      </c>
      <c r="M376" s="71">
        <f t="shared" si="305"/>
        <v>0</v>
      </c>
      <c r="N376" s="71">
        <f t="shared" si="305"/>
        <v>0</v>
      </c>
      <c r="O376" s="71">
        <f t="shared" si="305"/>
        <v>0</v>
      </c>
      <c r="P376" s="71">
        <f t="shared" si="305"/>
        <v>0</v>
      </c>
      <c r="Q376" s="71">
        <f t="shared" si="305"/>
        <v>0</v>
      </c>
      <c r="R376" s="71">
        <f t="shared" si="305"/>
        <v>0</v>
      </c>
      <c r="S376" s="71">
        <f t="shared" si="305"/>
        <v>0</v>
      </c>
      <c r="T376" s="71">
        <f t="shared" si="305"/>
        <v>0</v>
      </c>
      <c r="U376" s="71">
        <f t="shared" si="305"/>
        <v>0</v>
      </c>
      <c r="V376" s="71">
        <f t="shared" si="305"/>
        <v>0</v>
      </c>
      <c r="W376" s="71">
        <f t="shared" si="305"/>
        <v>0</v>
      </c>
      <c r="X376" s="71">
        <f t="shared" si="305"/>
        <v>0</v>
      </c>
      <c r="Y376" s="71">
        <f t="shared" si="305"/>
        <v>0</v>
      </c>
      <c r="Z376" s="71">
        <f t="shared" si="305"/>
        <v>0</v>
      </c>
      <c r="AA376" s="71">
        <f t="shared" si="305"/>
        <v>-1.4</v>
      </c>
      <c r="AB376" s="71">
        <f t="shared" si="305"/>
        <v>0</v>
      </c>
      <c r="AC376" s="71">
        <f t="shared" si="305"/>
        <v>0</v>
      </c>
      <c r="AD376" s="71">
        <f t="shared" si="305"/>
        <v>0</v>
      </c>
      <c r="AE376" s="71">
        <f t="shared" si="305"/>
        <v>0</v>
      </c>
      <c r="AF376" s="71">
        <f t="shared" si="305"/>
        <v>0</v>
      </c>
      <c r="AG376" s="71">
        <f t="shared" si="305"/>
        <v>0</v>
      </c>
      <c r="AH376" s="156">
        <f t="shared" ref="AH376:AH379" si="306">SUM(C376:AG376)</f>
        <v>-1.4</v>
      </c>
      <c r="AI376" s="28"/>
      <c r="AJ376" s="290"/>
      <c r="AK376" s="24"/>
      <c r="AL376" s="1"/>
      <c r="AM376" s="1"/>
      <c r="AN376" s="1"/>
      <c r="AO376" s="1"/>
      <c r="AP376" s="1"/>
      <c r="AQ376" s="1"/>
      <c r="AR376" s="1"/>
      <c r="AS376" s="1"/>
      <c r="AT376" s="2"/>
      <c r="AU376" s="1"/>
      <c r="AV376" s="1"/>
      <c r="AW376" s="2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</row>
    <row r="377" s="11" customFormat="1" ht="30" customHeight="1" spans="1:171">
      <c r="A377" s="270"/>
      <c r="B377" s="273" t="s">
        <v>15</v>
      </c>
      <c r="C377" s="71">
        <f t="shared" ref="C377:AG377" si="307">C374-C373</f>
        <v>0</v>
      </c>
      <c r="D377" s="71">
        <f t="shared" si="307"/>
        <v>0</v>
      </c>
      <c r="E377" s="71">
        <f t="shared" si="307"/>
        <v>0</v>
      </c>
      <c r="F377" s="71">
        <f t="shared" si="307"/>
        <v>0</v>
      </c>
      <c r="G377" s="71">
        <f t="shared" si="307"/>
        <v>0</v>
      </c>
      <c r="H377" s="71">
        <f t="shared" si="307"/>
        <v>0</v>
      </c>
      <c r="I377" s="71">
        <f t="shared" si="307"/>
        <v>0</v>
      </c>
      <c r="J377" s="71">
        <f t="shared" si="307"/>
        <v>0</v>
      </c>
      <c r="K377" s="71">
        <f t="shared" si="307"/>
        <v>0</v>
      </c>
      <c r="L377" s="71">
        <f t="shared" si="307"/>
        <v>0</v>
      </c>
      <c r="M377" s="71">
        <f t="shared" si="307"/>
        <v>0</v>
      </c>
      <c r="N377" s="71">
        <f t="shared" si="307"/>
        <v>0</v>
      </c>
      <c r="O377" s="71">
        <f t="shared" si="307"/>
        <v>0</v>
      </c>
      <c r="P377" s="71">
        <f t="shared" si="307"/>
        <v>0</v>
      </c>
      <c r="Q377" s="71">
        <f t="shared" si="307"/>
        <v>0</v>
      </c>
      <c r="R377" s="71">
        <f t="shared" si="307"/>
        <v>0</v>
      </c>
      <c r="S377" s="71">
        <f t="shared" si="307"/>
        <v>0</v>
      </c>
      <c r="T377" s="71">
        <f t="shared" si="307"/>
        <v>0</v>
      </c>
      <c r="U377" s="71">
        <f t="shared" si="307"/>
        <v>0</v>
      </c>
      <c r="V377" s="71">
        <f t="shared" si="307"/>
        <v>0</v>
      </c>
      <c r="W377" s="71">
        <f t="shared" si="307"/>
        <v>0</v>
      </c>
      <c r="X377" s="71">
        <f t="shared" si="307"/>
        <v>0</v>
      </c>
      <c r="Y377" s="71">
        <f t="shared" si="307"/>
        <v>0</v>
      </c>
      <c r="Z377" s="71">
        <f t="shared" si="307"/>
        <v>0</v>
      </c>
      <c r="AA377" s="71">
        <f t="shared" si="307"/>
        <v>3.6</v>
      </c>
      <c r="AB377" s="71">
        <f t="shared" si="307"/>
        <v>-3.6</v>
      </c>
      <c r="AC377" s="71">
        <f t="shared" si="307"/>
        <v>0</v>
      </c>
      <c r="AD377" s="71">
        <f t="shared" si="307"/>
        <v>0</v>
      </c>
      <c r="AE377" s="71">
        <f t="shared" si="307"/>
        <v>0</v>
      </c>
      <c r="AF377" s="71">
        <f t="shared" si="307"/>
        <v>0</v>
      </c>
      <c r="AG377" s="71">
        <f t="shared" si="307"/>
        <v>0</v>
      </c>
      <c r="AH377" s="156">
        <f t="shared" si="306"/>
        <v>0</v>
      </c>
      <c r="AI377" s="28"/>
      <c r="AJ377" s="290"/>
      <c r="AK377" s="24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</row>
    <row r="378" s="11" customFormat="1" ht="30" customHeight="1" spans="1:171">
      <c r="A378" s="288" t="s">
        <v>151</v>
      </c>
      <c r="B378" s="49">
        <v>2025</v>
      </c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>
        <v>4.51</v>
      </c>
      <c r="AC378" s="112">
        <v>4.76</v>
      </c>
      <c r="AD378" s="112">
        <v>5.09</v>
      </c>
      <c r="AE378" s="112">
        <v>5.02</v>
      </c>
      <c r="AF378" s="112">
        <v>5.27897</v>
      </c>
      <c r="AG378" s="112">
        <v>5.54088</v>
      </c>
      <c r="AH378" s="112">
        <v>30.19985</v>
      </c>
      <c r="AI378" s="28"/>
      <c r="AJ378" s="290"/>
      <c r="AK378" s="24"/>
      <c r="AL378" s="2"/>
      <c r="AM378" s="2"/>
      <c r="AN378" s="2"/>
      <c r="AO378" s="2"/>
      <c r="AP378" s="2"/>
      <c r="AQ378" s="2"/>
      <c r="AR378" s="2"/>
      <c r="AS378" s="2"/>
      <c r="AT378" s="1"/>
      <c r="AU378" s="2"/>
      <c r="AV378" s="2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</row>
    <row r="379" s="12" customFormat="1" ht="30" customHeight="1" spans="1:171">
      <c r="A379" s="289"/>
      <c r="B379" s="266">
        <v>2026</v>
      </c>
      <c r="C379" s="380">
        <f>'2026底表'!C379</f>
        <v>0</v>
      </c>
      <c r="D379" s="380">
        <f>'2026底表'!D379</f>
        <v>0</v>
      </c>
      <c r="E379" s="380">
        <f>'2026底表'!E379</f>
        <v>0</v>
      </c>
      <c r="F379" s="380">
        <f>'2026底表'!F379</f>
        <v>0</v>
      </c>
      <c r="G379" s="380">
        <f>'2026底表'!G379</f>
        <v>0</v>
      </c>
      <c r="H379" s="380">
        <f>'2026底表'!H379</f>
        <v>0</v>
      </c>
      <c r="I379" s="380">
        <f>'2026底表'!I379</f>
        <v>0</v>
      </c>
      <c r="J379" s="380">
        <f>'2026底表'!J379</f>
        <v>0</v>
      </c>
      <c r="K379" s="380">
        <f>'2026底表'!K379</f>
        <v>0</v>
      </c>
      <c r="L379" s="380">
        <f>'2026底表'!L379</f>
        <v>0</v>
      </c>
      <c r="M379" s="380">
        <f>'2026底表'!M379</f>
        <v>0</v>
      </c>
      <c r="N379" s="380">
        <f>'2026底表'!N379</f>
        <v>0</v>
      </c>
      <c r="O379" s="380">
        <f>'2026底表'!O379</f>
        <v>0</v>
      </c>
      <c r="P379" s="380">
        <f>'2026底表'!P379</f>
        <v>0</v>
      </c>
      <c r="Q379" s="380">
        <f>'2026底表'!Q379</f>
        <v>0</v>
      </c>
      <c r="R379" s="380">
        <f>'2026底表'!R379</f>
        <v>0</v>
      </c>
      <c r="S379" s="380">
        <f>'2026底表'!S379</f>
        <v>0</v>
      </c>
      <c r="T379" s="380">
        <f>'2026底表'!T379</f>
        <v>0</v>
      </c>
      <c r="U379" s="380">
        <f>'2026底表'!U379</f>
        <v>0</v>
      </c>
      <c r="V379" s="380">
        <f>'2026底表'!V379</f>
        <v>0</v>
      </c>
      <c r="W379" s="380">
        <f>'2026底表'!W379</f>
        <v>0</v>
      </c>
      <c r="X379" s="380">
        <f>'2026底表'!X379</f>
        <v>0</v>
      </c>
      <c r="Y379" s="380">
        <f>'2026底表'!Y379</f>
        <v>0</v>
      </c>
      <c r="Z379" s="380">
        <f>'2026底表'!Z379</f>
        <v>0</v>
      </c>
      <c r="AA379" s="376">
        <v>4.9020445</v>
      </c>
      <c r="AB379" s="376">
        <f>'2026底表'!AB379</f>
        <v>4.9305</v>
      </c>
      <c r="AC379" s="376">
        <f>'2026底表'!AC379</f>
        <v>4.95909</v>
      </c>
      <c r="AD379" s="376">
        <f>'2026底表'!AD379</f>
        <v>0</v>
      </c>
      <c r="AE379" s="376">
        <f>'2026底表'!AE379</f>
        <v>0</v>
      </c>
      <c r="AF379" s="376">
        <f>'2026底表'!AF379</f>
        <v>0</v>
      </c>
      <c r="AG379" s="376">
        <f>'2026底表'!AG379</f>
        <v>0</v>
      </c>
      <c r="AH379" s="376">
        <f t="shared" si="306"/>
        <v>14.7916345</v>
      </c>
      <c r="AI379" s="87">
        <v>4.95909</v>
      </c>
      <c r="AJ379" s="290">
        <f>AC379-AI379</f>
        <v>0</v>
      </c>
      <c r="AK379" s="40"/>
      <c r="AL379" s="1"/>
      <c r="AM379" s="1"/>
      <c r="AN379" s="1"/>
      <c r="AO379" s="1"/>
      <c r="AP379" s="1"/>
      <c r="AQ379" s="1"/>
      <c r="AR379" s="1"/>
      <c r="AS379" s="1"/>
      <c r="AT379" s="2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</row>
    <row r="380" s="11" customFormat="1" ht="30" customHeight="1" spans="1:171">
      <c r="A380" s="288"/>
      <c r="B380" s="117" t="s">
        <v>275</v>
      </c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>
        <v>5.4</v>
      </c>
      <c r="AB380" s="71">
        <v>4.8</v>
      </c>
      <c r="AC380" s="71">
        <v>4.7</v>
      </c>
      <c r="AD380" s="71">
        <v>4.6</v>
      </c>
      <c r="AE380" s="71">
        <v>4.5</v>
      </c>
      <c r="AF380" s="71">
        <v>4.5</v>
      </c>
      <c r="AG380" s="71">
        <v>4.5</v>
      </c>
      <c r="AH380" s="156">
        <v>33</v>
      </c>
      <c r="AI380" s="28"/>
      <c r="AJ380" s="290"/>
      <c r="AK380" s="24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2"/>
      <c r="AY380" s="2"/>
      <c r="AZ380" s="2"/>
      <c r="BA380" s="2"/>
      <c r="BB380" s="2"/>
      <c r="BC380" s="2"/>
      <c r="BD380" s="2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</row>
    <row r="381" s="11" customFormat="1" ht="30" customHeight="1" spans="1:171">
      <c r="A381" s="288"/>
      <c r="B381" s="272" t="s">
        <v>14</v>
      </c>
      <c r="C381" s="71">
        <f t="shared" ref="C381:AG381" si="308">C379-C380</f>
        <v>0</v>
      </c>
      <c r="D381" s="71">
        <f t="shared" si="308"/>
        <v>0</v>
      </c>
      <c r="E381" s="71">
        <f t="shared" si="308"/>
        <v>0</v>
      </c>
      <c r="F381" s="71">
        <f t="shared" si="308"/>
        <v>0</v>
      </c>
      <c r="G381" s="71">
        <f t="shared" si="308"/>
        <v>0</v>
      </c>
      <c r="H381" s="71">
        <f t="shared" si="308"/>
        <v>0</v>
      </c>
      <c r="I381" s="71">
        <f t="shared" si="308"/>
        <v>0</v>
      </c>
      <c r="J381" s="71">
        <f t="shared" si="308"/>
        <v>0</v>
      </c>
      <c r="K381" s="71">
        <f t="shared" si="308"/>
        <v>0</v>
      </c>
      <c r="L381" s="71">
        <f t="shared" si="308"/>
        <v>0</v>
      </c>
      <c r="M381" s="71">
        <f t="shared" si="308"/>
        <v>0</v>
      </c>
      <c r="N381" s="71">
        <f t="shared" si="308"/>
        <v>0</v>
      </c>
      <c r="O381" s="71">
        <f t="shared" si="308"/>
        <v>0</v>
      </c>
      <c r="P381" s="71">
        <f t="shared" si="308"/>
        <v>0</v>
      </c>
      <c r="Q381" s="71">
        <f t="shared" si="308"/>
        <v>0</v>
      </c>
      <c r="R381" s="71">
        <f t="shared" si="308"/>
        <v>0</v>
      </c>
      <c r="S381" s="71">
        <f t="shared" si="308"/>
        <v>0</v>
      </c>
      <c r="T381" s="71">
        <f t="shared" si="308"/>
        <v>0</v>
      </c>
      <c r="U381" s="71">
        <f t="shared" si="308"/>
        <v>0</v>
      </c>
      <c r="V381" s="71">
        <f t="shared" si="308"/>
        <v>0</v>
      </c>
      <c r="W381" s="71">
        <f t="shared" si="308"/>
        <v>0</v>
      </c>
      <c r="X381" s="71">
        <f t="shared" si="308"/>
        <v>0</v>
      </c>
      <c r="Y381" s="71">
        <f t="shared" si="308"/>
        <v>0</v>
      </c>
      <c r="Z381" s="71">
        <f t="shared" si="308"/>
        <v>0</v>
      </c>
      <c r="AA381" s="71">
        <f t="shared" si="308"/>
        <v>-0.497955500000001</v>
      </c>
      <c r="AB381" s="71">
        <f t="shared" si="308"/>
        <v>0.130500000000001</v>
      </c>
      <c r="AC381" s="71">
        <f t="shared" si="308"/>
        <v>0.25909</v>
      </c>
      <c r="AD381" s="71">
        <f t="shared" si="308"/>
        <v>-4.6</v>
      </c>
      <c r="AE381" s="71">
        <f t="shared" si="308"/>
        <v>-4.5</v>
      </c>
      <c r="AF381" s="71">
        <f t="shared" si="308"/>
        <v>-4.5</v>
      </c>
      <c r="AG381" s="71">
        <f t="shared" si="308"/>
        <v>-4.5</v>
      </c>
      <c r="AH381" s="156">
        <f t="shared" ref="AH381:AH384" si="309">SUM(C381:AG381)</f>
        <v>-18.2083655</v>
      </c>
      <c r="AI381" s="28"/>
      <c r="AJ381" s="290"/>
      <c r="AK381" s="24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2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</row>
    <row r="382" s="11" customFormat="1" ht="30" customHeight="1" spans="1:171">
      <c r="A382" s="288"/>
      <c r="B382" s="273" t="s">
        <v>15</v>
      </c>
      <c r="C382" s="71">
        <f t="shared" ref="C382:AG382" si="310">C379-C378</f>
        <v>0</v>
      </c>
      <c r="D382" s="71">
        <f t="shared" si="310"/>
        <v>0</v>
      </c>
      <c r="E382" s="71">
        <f t="shared" si="310"/>
        <v>0</v>
      </c>
      <c r="F382" s="71">
        <f t="shared" si="310"/>
        <v>0</v>
      </c>
      <c r="G382" s="71">
        <f t="shared" si="310"/>
        <v>0</v>
      </c>
      <c r="H382" s="71">
        <f t="shared" si="310"/>
        <v>0</v>
      </c>
      <c r="I382" s="71">
        <f t="shared" si="310"/>
        <v>0</v>
      </c>
      <c r="J382" s="71">
        <f t="shared" si="310"/>
        <v>0</v>
      </c>
      <c r="K382" s="71">
        <f t="shared" si="310"/>
        <v>0</v>
      </c>
      <c r="L382" s="71">
        <f t="shared" si="310"/>
        <v>0</v>
      </c>
      <c r="M382" s="71">
        <f t="shared" si="310"/>
        <v>0</v>
      </c>
      <c r="N382" s="71">
        <f t="shared" si="310"/>
        <v>0</v>
      </c>
      <c r="O382" s="71">
        <f t="shared" si="310"/>
        <v>0</v>
      </c>
      <c r="P382" s="71">
        <f t="shared" si="310"/>
        <v>0</v>
      </c>
      <c r="Q382" s="71">
        <f t="shared" si="310"/>
        <v>0</v>
      </c>
      <c r="R382" s="71">
        <f t="shared" si="310"/>
        <v>0</v>
      </c>
      <c r="S382" s="71">
        <f t="shared" si="310"/>
        <v>0</v>
      </c>
      <c r="T382" s="71">
        <f t="shared" si="310"/>
        <v>0</v>
      </c>
      <c r="U382" s="71">
        <f t="shared" si="310"/>
        <v>0</v>
      </c>
      <c r="V382" s="71">
        <f t="shared" si="310"/>
        <v>0</v>
      </c>
      <c r="W382" s="71">
        <f t="shared" si="310"/>
        <v>0</v>
      </c>
      <c r="X382" s="71">
        <f t="shared" si="310"/>
        <v>0</v>
      </c>
      <c r="Y382" s="71">
        <f t="shared" si="310"/>
        <v>0</v>
      </c>
      <c r="Z382" s="71">
        <f t="shared" si="310"/>
        <v>0</v>
      </c>
      <c r="AA382" s="71">
        <f t="shared" si="310"/>
        <v>4.9020445</v>
      </c>
      <c r="AB382" s="71">
        <f t="shared" si="310"/>
        <v>0.420500000000001</v>
      </c>
      <c r="AC382" s="71">
        <f t="shared" si="310"/>
        <v>0.19909</v>
      </c>
      <c r="AD382" s="71">
        <f t="shared" si="310"/>
        <v>-5.09</v>
      </c>
      <c r="AE382" s="71">
        <f t="shared" si="310"/>
        <v>-5.02</v>
      </c>
      <c r="AF382" s="71">
        <f t="shared" si="310"/>
        <v>-5.27897</v>
      </c>
      <c r="AG382" s="71">
        <f t="shared" si="310"/>
        <v>-5.54088</v>
      </c>
      <c r="AH382" s="156">
        <f t="shared" si="309"/>
        <v>-15.4082155</v>
      </c>
      <c r="AI382" s="28"/>
      <c r="AJ382" s="290"/>
      <c r="AK382" s="24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</row>
    <row r="383" s="11" customFormat="1" ht="30" customHeight="1" spans="1:171">
      <c r="A383" s="270" t="s">
        <v>125</v>
      </c>
      <c r="B383" s="49">
        <v>2025</v>
      </c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>
        <v>3</v>
      </c>
      <c r="AC383" s="112">
        <v>12</v>
      </c>
      <c r="AD383" s="112">
        <v>10.64</v>
      </c>
      <c r="AE383" s="112">
        <v>12.8</v>
      </c>
      <c r="AF383" s="112">
        <v>8.99</v>
      </c>
      <c r="AG383" s="112">
        <v>9.3</v>
      </c>
      <c r="AH383" s="112">
        <v>56.73</v>
      </c>
      <c r="AI383" s="28"/>
      <c r="AJ383" s="290"/>
      <c r="AK383" s="24"/>
      <c r="AL383" s="2"/>
      <c r="AM383" s="2"/>
      <c r="AN383" s="2"/>
      <c r="AO383" s="2"/>
      <c r="AP383" s="2"/>
      <c r="AQ383" s="2"/>
      <c r="AR383" s="2"/>
      <c r="AS383" s="2"/>
      <c r="AT383" s="1"/>
      <c r="AU383" s="2"/>
      <c r="AV383" s="2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</row>
    <row r="384" s="12" customFormat="1" ht="30" customHeight="1" spans="1:171">
      <c r="A384" s="271"/>
      <c r="B384" s="266">
        <v>2026</v>
      </c>
      <c r="C384" s="380">
        <f>'2026底表'!C384</f>
        <v>0</v>
      </c>
      <c r="D384" s="380">
        <f>'2026底表'!D384</f>
        <v>0</v>
      </c>
      <c r="E384" s="380">
        <f>'2026底表'!E384</f>
        <v>0</v>
      </c>
      <c r="F384" s="380">
        <f>'2026底表'!F384</f>
        <v>0</v>
      </c>
      <c r="G384" s="380">
        <f>'2026底表'!G384</f>
        <v>0</v>
      </c>
      <c r="H384" s="380">
        <f>'2026底表'!H384</f>
        <v>0</v>
      </c>
      <c r="I384" s="380">
        <f>'2026底表'!I384</f>
        <v>0</v>
      </c>
      <c r="J384" s="380">
        <f>'2026底表'!J384</f>
        <v>0</v>
      </c>
      <c r="K384" s="380">
        <f>'2026底表'!K384</f>
        <v>0</v>
      </c>
      <c r="L384" s="380">
        <f>'2026底表'!L384</f>
        <v>0</v>
      </c>
      <c r="M384" s="380">
        <f>'2026底表'!M384</f>
        <v>0</v>
      </c>
      <c r="N384" s="380">
        <f>'2026底表'!N384</f>
        <v>0</v>
      </c>
      <c r="O384" s="380">
        <f>'2026底表'!O384</f>
        <v>0</v>
      </c>
      <c r="P384" s="380">
        <f>'2026底表'!P384</f>
        <v>0</v>
      </c>
      <c r="Q384" s="380">
        <f>'2026底表'!Q384</f>
        <v>0</v>
      </c>
      <c r="R384" s="380">
        <f>'2026底表'!R384</f>
        <v>0</v>
      </c>
      <c r="S384" s="380">
        <f>'2026底表'!S384</f>
        <v>0</v>
      </c>
      <c r="T384" s="380">
        <f>'2026底表'!T384</f>
        <v>0</v>
      </c>
      <c r="U384" s="380">
        <f>'2026底表'!U384</f>
        <v>0</v>
      </c>
      <c r="V384" s="380">
        <f>'2026底表'!V384</f>
        <v>0</v>
      </c>
      <c r="W384" s="380">
        <f>'2026底表'!W384</f>
        <v>0</v>
      </c>
      <c r="X384" s="380">
        <f>'2026底表'!X384</f>
        <v>0</v>
      </c>
      <c r="Y384" s="380">
        <f>'2026底表'!Y384</f>
        <v>0</v>
      </c>
      <c r="Z384" s="380">
        <f>'2026底表'!Z384</f>
        <v>0</v>
      </c>
      <c r="AA384" s="380">
        <f>'2026底表'!AA384</f>
        <v>3.27</v>
      </c>
      <c r="AB384" s="380">
        <f>'2026底表'!AB384</f>
        <v>5.7</v>
      </c>
      <c r="AC384" s="380">
        <f>'2026底表'!AC384</f>
        <v>4.4</v>
      </c>
      <c r="AD384" s="380">
        <f>'2026底表'!AD384</f>
        <v>0</v>
      </c>
      <c r="AE384" s="380">
        <f>'2026底表'!AE384</f>
        <v>0</v>
      </c>
      <c r="AF384" s="380">
        <f>'2026底表'!AF384</f>
        <v>0</v>
      </c>
      <c r="AG384" s="380">
        <f>'2026底表'!AG384</f>
        <v>0</v>
      </c>
      <c r="AH384" s="380">
        <f t="shared" si="309"/>
        <v>13.37</v>
      </c>
      <c r="AI384" s="28">
        <v>4.4</v>
      </c>
      <c r="AJ384" s="290">
        <f>AC384-AI384</f>
        <v>0</v>
      </c>
      <c r="AK384" s="40"/>
      <c r="AL384" s="1"/>
      <c r="AM384" s="1"/>
      <c r="AN384" s="1"/>
      <c r="AO384" s="1"/>
      <c r="AP384" s="1"/>
      <c r="AQ384" s="1"/>
      <c r="AR384" s="1"/>
      <c r="AS384" s="1"/>
      <c r="AT384" s="2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</row>
    <row r="385" s="11" customFormat="1" ht="30" customHeight="1" spans="1:171">
      <c r="A385" s="270"/>
      <c r="B385" s="117" t="s">
        <v>275</v>
      </c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>
        <v>4.03317453774948</v>
      </c>
      <c r="AB385" s="71">
        <v>8.06634907549895</v>
      </c>
      <c r="AC385" s="71">
        <v>6.99083586543242</v>
      </c>
      <c r="AD385" s="71">
        <v>6.72195756291579</v>
      </c>
      <c r="AE385" s="71">
        <v>6.72195756291579</v>
      </c>
      <c r="AF385" s="71">
        <v>6.72195756291579</v>
      </c>
      <c r="AG385" s="71">
        <v>6.72195756291579</v>
      </c>
      <c r="AH385" s="156">
        <v>45.978189730344</v>
      </c>
      <c r="AI385" s="28"/>
      <c r="AJ385" s="290"/>
      <c r="AK385" s="24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2"/>
      <c r="AY385" s="2"/>
      <c r="AZ385" s="2"/>
      <c r="BA385" s="2"/>
      <c r="BB385" s="2"/>
      <c r="BC385" s="2"/>
      <c r="BD385" s="2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</row>
    <row r="386" s="11" customFormat="1" ht="30" customHeight="1" spans="1:171">
      <c r="A386" s="270"/>
      <c r="B386" s="272" t="s">
        <v>14</v>
      </c>
      <c r="C386" s="71">
        <f t="shared" ref="C386:AG386" si="311">C384-C385</f>
        <v>0</v>
      </c>
      <c r="D386" s="71">
        <f t="shared" si="311"/>
        <v>0</v>
      </c>
      <c r="E386" s="71">
        <f t="shared" si="311"/>
        <v>0</v>
      </c>
      <c r="F386" s="71">
        <f t="shared" si="311"/>
        <v>0</v>
      </c>
      <c r="G386" s="71">
        <f t="shared" si="311"/>
        <v>0</v>
      </c>
      <c r="H386" s="71">
        <f t="shared" si="311"/>
        <v>0</v>
      </c>
      <c r="I386" s="71">
        <f t="shared" si="311"/>
        <v>0</v>
      </c>
      <c r="J386" s="71">
        <f t="shared" si="311"/>
        <v>0</v>
      </c>
      <c r="K386" s="71">
        <f t="shared" si="311"/>
        <v>0</v>
      </c>
      <c r="L386" s="71">
        <f t="shared" si="311"/>
        <v>0</v>
      </c>
      <c r="M386" s="71">
        <f t="shared" si="311"/>
        <v>0</v>
      </c>
      <c r="N386" s="71">
        <f t="shared" si="311"/>
        <v>0</v>
      </c>
      <c r="O386" s="71">
        <f t="shared" si="311"/>
        <v>0</v>
      </c>
      <c r="P386" s="71">
        <f t="shared" si="311"/>
        <v>0</v>
      </c>
      <c r="Q386" s="71">
        <f t="shared" si="311"/>
        <v>0</v>
      </c>
      <c r="R386" s="71">
        <f t="shared" si="311"/>
        <v>0</v>
      </c>
      <c r="S386" s="71">
        <f t="shared" si="311"/>
        <v>0</v>
      </c>
      <c r="T386" s="71">
        <f t="shared" si="311"/>
        <v>0</v>
      </c>
      <c r="U386" s="71">
        <f t="shared" si="311"/>
        <v>0</v>
      </c>
      <c r="V386" s="71">
        <f t="shared" si="311"/>
        <v>0</v>
      </c>
      <c r="W386" s="71">
        <f t="shared" si="311"/>
        <v>0</v>
      </c>
      <c r="X386" s="71">
        <f t="shared" si="311"/>
        <v>0</v>
      </c>
      <c r="Y386" s="71">
        <f t="shared" si="311"/>
        <v>0</v>
      </c>
      <c r="Z386" s="71">
        <f t="shared" si="311"/>
        <v>0</v>
      </c>
      <c r="AA386" s="71">
        <f t="shared" si="311"/>
        <v>-0.76317453774948</v>
      </c>
      <c r="AB386" s="71">
        <f t="shared" si="311"/>
        <v>-2.36634907549895</v>
      </c>
      <c r="AC386" s="71">
        <f t="shared" si="311"/>
        <v>-2.59083586543242</v>
      </c>
      <c r="AD386" s="71">
        <f t="shared" si="311"/>
        <v>-6.72195756291579</v>
      </c>
      <c r="AE386" s="71">
        <f t="shared" si="311"/>
        <v>-6.72195756291579</v>
      </c>
      <c r="AF386" s="71">
        <f t="shared" si="311"/>
        <v>-6.72195756291579</v>
      </c>
      <c r="AG386" s="71">
        <f t="shared" si="311"/>
        <v>-6.72195756291579</v>
      </c>
      <c r="AH386" s="156">
        <f t="shared" ref="AH386:AH389" si="312">SUM(C386:AG386)</f>
        <v>-32.608189730344</v>
      </c>
      <c r="AI386" s="28"/>
      <c r="AJ386" s="290"/>
      <c r="AK386" s="24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2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</row>
    <row r="387" s="11" customFormat="1" ht="30" customHeight="1" spans="1:171">
      <c r="A387" s="270"/>
      <c r="B387" s="273" t="s">
        <v>15</v>
      </c>
      <c r="C387" s="71">
        <f t="shared" ref="C387:AG387" si="313">C384-C383</f>
        <v>0</v>
      </c>
      <c r="D387" s="71">
        <f t="shared" si="313"/>
        <v>0</v>
      </c>
      <c r="E387" s="71">
        <f t="shared" si="313"/>
        <v>0</v>
      </c>
      <c r="F387" s="71">
        <f t="shared" si="313"/>
        <v>0</v>
      </c>
      <c r="G387" s="71">
        <f t="shared" si="313"/>
        <v>0</v>
      </c>
      <c r="H387" s="71">
        <f t="shared" si="313"/>
        <v>0</v>
      </c>
      <c r="I387" s="71">
        <f t="shared" si="313"/>
        <v>0</v>
      </c>
      <c r="J387" s="71">
        <f t="shared" si="313"/>
        <v>0</v>
      </c>
      <c r="K387" s="71">
        <f t="shared" si="313"/>
        <v>0</v>
      </c>
      <c r="L387" s="71">
        <f t="shared" si="313"/>
        <v>0</v>
      </c>
      <c r="M387" s="71">
        <f t="shared" si="313"/>
        <v>0</v>
      </c>
      <c r="N387" s="71">
        <f t="shared" si="313"/>
        <v>0</v>
      </c>
      <c r="O387" s="71">
        <f t="shared" si="313"/>
        <v>0</v>
      </c>
      <c r="P387" s="71">
        <f t="shared" si="313"/>
        <v>0</v>
      </c>
      <c r="Q387" s="71">
        <f t="shared" si="313"/>
        <v>0</v>
      </c>
      <c r="R387" s="71">
        <f t="shared" si="313"/>
        <v>0</v>
      </c>
      <c r="S387" s="71">
        <f t="shared" si="313"/>
        <v>0</v>
      </c>
      <c r="T387" s="71">
        <f t="shared" si="313"/>
        <v>0</v>
      </c>
      <c r="U387" s="71">
        <f t="shared" si="313"/>
        <v>0</v>
      </c>
      <c r="V387" s="71">
        <f t="shared" si="313"/>
        <v>0</v>
      </c>
      <c r="W387" s="71">
        <f t="shared" si="313"/>
        <v>0</v>
      </c>
      <c r="X387" s="71">
        <f t="shared" si="313"/>
        <v>0</v>
      </c>
      <c r="Y387" s="71">
        <f t="shared" si="313"/>
        <v>0</v>
      </c>
      <c r="Z387" s="71">
        <f t="shared" si="313"/>
        <v>0</v>
      </c>
      <c r="AA387" s="71">
        <f t="shared" si="313"/>
        <v>3.27</v>
      </c>
      <c r="AB387" s="71">
        <f t="shared" si="313"/>
        <v>2.7</v>
      </c>
      <c r="AC387" s="71">
        <f t="shared" si="313"/>
        <v>-7.6</v>
      </c>
      <c r="AD387" s="71">
        <f t="shared" si="313"/>
        <v>-10.64</v>
      </c>
      <c r="AE387" s="71">
        <f t="shared" si="313"/>
        <v>-12.8</v>
      </c>
      <c r="AF387" s="71">
        <f t="shared" si="313"/>
        <v>-8.99</v>
      </c>
      <c r="AG387" s="71">
        <f t="shared" si="313"/>
        <v>-9.3</v>
      </c>
      <c r="AH387" s="156">
        <f t="shared" si="312"/>
        <v>-43.36</v>
      </c>
      <c r="AI387" s="28"/>
      <c r="AJ387" s="290"/>
      <c r="AK387" s="24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</row>
    <row r="388" s="11" customFormat="1" ht="30" customHeight="1" spans="1:171">
      <c r="A388" s="270" t="s">
        <v>126</v>
      </c>
      <c r="B388" s="49">
        <v>2025</v>
      </c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>
        <v>0.92</v>
      </c>
      <c r="AC388" s="112">
        <v>2.69</v>
      </c>
      <c r="AD388" s="112">
        <v>2.09</v>
      </c>
      <c r="AE388" s="112">
        <v>1.6</v>
      </c>
      <c r="AF388" s="112">
        <v>1.84</v>
      </c>
      <c r="AG388" s="112">
        <v>1.49</v>
      </c>
      <c r="AH388" s="112">
        <v>10.63</v>
      </c>
      <c r="AI388" s="28"/>
      <c r="AJ388" s="290"/>
      <c r="AK388" s="24"/>
      <c r="AL388" s="2"/>
      <c r="AM388" s="2"/>
      <c r="AN388" s="2"/>
      <c r="AO388" s="2"/>
      <c r="AP388" s="2"/>
      <c r="AQ388" s="2"/>
      <c r="AR388" s="2"/>
      <c r="AS388" s="2"/>
      <c r="AT388" s="1"/>
      <c r="AU388" s="2"/>
      <c r="AV388" s="2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</row>
    <row r="389" s="11" customFormat="1" ht="30" customHeight="1" spans="1:171">
      <c r="A389" s="270"/>
      <c r="B389" s="266">
        <v>2026</v>
      </c>
      <c r="C389" s="380">
        <f>'2026底表'!C389</f>
        <v>0</v>
      </c>
      <c r="D389" s="380">
        <f>'2026底表'!D389</f>
        <v>0</v>
      </c>
      <c r="E389" s="380">
        <f>'2026底表'!E389</f>
        <v>0</v>
      </c>
      <c r="F389" s="380">
        <f>'2026底表'!F389</f>
        <v>0</v>
      </c>
      <c r="G389" s="380">
        <f>'2026底表'!G389</f>
        <v>0</v>
      </c>
      <c r="H389" s="380">
        <f>'2026底表'!H389</f>
        <v>0</v>
      </c>
      <c r="I389" s="380">
        <f>'2026底表'!I389</f>
        <v>0</v>
      </c>
      <c r="J389" s="380">
        <f>'2026底表'!J389</f>
        <v>0</v>
      </c>
      <c r="K389" s="380">
        <f>'2026底表'!K389</f>
        <v>0</v>
      </c>
      <c r="L389" s="380">
        <f>'2026底表'!L389</f>
        <v>0</v>
      </c>
      <c r="M389" s="380">
        <f>'2026底表'!M389</f>
        <v>0</v>
      </c>
      <c r="N389" s="380">
        <f>'2026底表'!N389</f>
        <v>0</v>
      </c>
      <c r="O389" s="380">
        <f>'2026底表'!O389</f>
        <v>0</v>
      </c>
      <c r="P389" s="380">
        <f>'2026底表'!P389</f>
        <v>0</v>
      </c>
      <c r="Q389" s="380">
        <f>'2026底表'!Q389</f>
        <v>0</v>
      </c>
      <c r="R389" s="380">
        <f>'2026底表'!R389</f>
        <v>0</v>
      </c>
      <c r="S389" s="380">
        <f>'2026底表'!S389</f>
        <v>0</v>
      </c>
      <c r="T389" s="380">
        <f>'2026底表'!T389</f>
        <v>0</v>
      </c>
      <c r="U389" s="380">
        <f>'2026底表'!U389</f>
        <v>0</v>
      </c>
      <c r="V389" s="380">
        <f>'2026底表'!V389</f>
        <v>0</v>
      </c>
      <c r="W389" s="380">
        <f>'2026底表'!W389</f>
        <v>0</v>
      </c>
      <c r="X389" s="380">
        <f>'2026底表'!X389</f>
        <v>0</v>
      </c>
      <c r="Y389" s="380">
        <f>'2026底表'!Y389</f>
        <v>0</v>
      </c>
      <c r="Z389" s="380">
        <f>'2026底表'!Z389</f>
        <v>0</v>
      </c>
      <c r="AA389" s="380">
        <f>'2026底表'!AA389</f>
        <v>1.37</v>
      </c>
      <c r="AB389" s="380">
        <f>'2026底表'!AB389</f>
        <v>1.76</v>
      </c>
      <c r="AC389" s="380">
        <f>'2026底表'!AC389</f>
        <v>1.44</v>
      </c>
      <c r="AD389" s="380">
        <f>'2026底表'!AD389</f>
        <v>0</v>
      </c>
      <c r="AE389" s="380">
        <f>'2026底表'!AE389</f>
        <v>0</v>
      </c>
      <c r="AF389" s="380">
        <f>'2026底表'!AF389</f>
        <v>0</v>
      </c>
      <c r="AG389" s="380">
        <f>'2026底表'!AG389</f>
        <v>0</v>
      </c>
      <c r="AH389" s="380">
        <f t="shared" si="312"/>
        <v>4.57</v>
      </c>
      <c r="AI389" s="28">
        <v>1.44</v>
      </c>
      <c r="AJ389" s="290">
        <f>AC389-AI389</f>
        <v>0</v>
      </c>
      <c r="AK389" s="24"/>
      <c r="AL389" s="1"/>
      <c r="AM389" s="1"/>
      <c r="AN389" s="1"/>
      <c r="AO389" s="1"/>
      <c r="AP389" s="1"/>
      <c r="AQ389" s="1"/>
      <c r="AR389" s="1"/>
      <c r="AS389" s="1"/>
      <c r="AT389" s="2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</row>
    <row r="390" s="11" customFormat="1" ht="30" customHeight="1" spans="1:171">
      <c r="A390" s="270"/>
      <c r="B390" s="199" t="s">
        <v>275</v>
      </c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>
        <v>0.876</v>
      </c>
      <c r="AB390" s="71">
        <v>1.752</v>
      </c>
      <c r="AC390" s="71">
        <v>1.5184</v>
      </c>
      <c r="AD390" s="71">
        <v>1.46</v>
      </c>
      <c r="AE390" s="71">
        <v>1.46</v>
      </c>
      <c r="AF390" s="71">
        <v>1.46</v>
      </c>
      <c r="AG390" s="71">
        <v>1.46</v>
      </c>
      <c r="AH390" s="156">
        <v>9.9864</v>
      </c>
      <c r="AI390" s="28"/>
      <c r="AJ390" s="290"/>
      <c r="AK390" s="24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</row>
    <row r="391" s="11" customFormat="1" ht="30" customHeight="1" spans="1:171">
      <c r="A391" s="270"/>
      <c r="B391" s="272" t="s">
        <v>14</v>
      </c>
      <c r="C391" s="71">
        <f t="shared" ref="C391:AG391" si="314">C389-C390</f>
        <v>0</v>
      </c>
      <c r="D391" s="71">
        <f t="shared" si="314"/>
        <v>0</v>
      </c>
      <c r="E391" s="71">
        <f t="shared" si="314"/>
        <v>0</v>
      </c>
      <c r="F391" s="71">
        <f t="shared" si="314"/>
        <v>0</v>
      </c>
      <c r="G391" s="71">
        <f t="shared" si="314"/>
        <v>0</v>
      </c>
      <c r="H391" s="71">
        <f t="shared" si="314"/>
        <v>0</v>
      </c>
      <c r="I391" s="71">
        <f t="shared" si="314"/>
        <v>0</v>
      </c>
      <c r="J391" s="71">
        <f t="shared" si="314"/>
        <v>0</v>
      </c>
      <c r="K391" s="71">
        <f t="shared" si="314"/>
        <v>0</v>
      </c>
      <c r="L391" s="71">
        <f t="shared" si="314"/>
        <v>0</v>
      </c>
      <c r="M391" s="71">
        <f t="shared" si="314"/>
        <v>0</v>
      </c>
      <c r="N391" s="71">
        <f t="shared" si="314"/>
        <v>0</v>
      </c>
      <c r="O391" s="71">
        <f t="shared" si="314"/>
        <v>0</v>
      </c>
      <c r="P391" s="71">
        <f t="shared" si="314"/>
        <v>0</v>
      </c>
      <c r="Q391" s="71">
        <f t="shared" si="314"/>
        <v>0</v>
      </c>
      <c r="R391" s="71">
        <f t="shared" si="314"/>
        <v>0</v>
      </c>
      <c r="S391" s="71">
        <f t="shared" si="314"/>
        <v>0</v>
      </c>
      <c r="T391" s="71">
        <f t="shared" si="314"/>
        <v>0</v>
      </c>
      <c r="U391" s="71">
        <f t="shared" si="314"/>
        <v>0</v>
      </c>
      <c r="V391" s="71">
        <f t="shared" si="314"/>
        <v>0</v>
      </c>
      <c r="W391" s="71">
        <f t="shared" si="314"/>
        <v>0</v>
      </c>
      <c r="X391" s="71">
        <f t="shared" si="314"/>
        <v>0</v>
      </c>
      <c r="Y391" s="71">
        <f t="shared" si="314"/>
        <v>0</v>
      </c>
      <c r="Z391" s="71">
        <f t="shared" si="314"/>
        <v>0</v>
      </c>
      <c r="AA391" s="71">
        <f t="shared" si="314"/>
        <v>0.494</v>
      </c>
      <c r="AB391" s="71">
        <f t="shared" si="314"/>
        <v>0.00800000000000001</v>
      </c>
      <c r="AC391" s="71">
        <f t="shared" si="314"/>
        <v>-0.0784</v>
      </c>
      <c r="AD391" s="71">
        <f t="shared" si="314"/>
        <v>-1.46</v>
      </c>
      <c r="AE391" s="71">
        <f t="shared" si="314"/>
        <v>-1.46</v>
      </c>
      <c r="AF391" s="71">
        <f t="shared" si="314"/>
        <v>-1.46</v>
      </c>
      <c r="AG391" s="71">
        <f t="shared" si="314"/>
        <v>-1.46</v>
      </c>
      <c r="AH391" s="156">
        <f t="shared" ref="AH391:AH395" si="315">SUM(C391:AG391)</f>
        <v>-5.4164</v>
      </c>
      <c r="AI391" s="28"/>
      <c r="AJ391" s="290"/>
      <c r="AK391" s="24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</row>
    <row r="392" s="11" customFormat="1" ht="30" customHeight="1" spans="1:171">
      <c r="A392" s="270"/>
      <c r="B392" s="273" t="s">
        <v>15</v>
      </c>
      <c r="C392" s="71">
        <f t="shared" ref="C392:AG392" si="316">C389-C388</f>
        <v>0</v>
      </c>
      <c r="D392" s="71">
        <f t="shared" si="316"/>
        <v>0</v>
      </c>
      <c r="E392" s="71">
        <f t="shared" si="316"/>
        <v>0</v>
      </c>
      <c r="F392" s="71">
        <f t="shared" si="316"/>
        <v>0</v>
      </c>
      <c r="G392" s="71">
        <f t="shared" si="316"/>
        <v>0</v>
      </c>
      <c r="H392" s="71">
        <f t="shared" si="316"/>
        <v>0</v>
      </c>
      <c r="I392" s="71">
        <f t="shared" si="316"/>
        <v>0</v>
      </c>
      <c r="J392" s="71">
        <f t="shared" si="316"/>
        <v>0</v>
      </c>
      <c r="K392" s="71">
        <f t="shared" si="316"/>
        <v>0</v>
      </c>
      <c r="L392" s="71">
        <f t="shared" si="316"/>
        <v>0</v>
      </c>
      <c r="M392" s="71">
        <f t="shared" si="316"/>
        <v>0</v>
      </c>
      <c r="N392" s="71">
        <f t="shared" si="316"/>
        <v>0</v>
      </c>
      <c r="O392" s="71">
        <f t="shared" si="316"/>
        <v>0</v>
      </c>
      <c r="P392" s="71">
        <f t="shared" si="316"/>
        <v>0</v>
      </c>
      <c r="Q392" s="71">
        <f t="shared" si="316"/>
        <v>0</v>
      </c>
      <c r="R392" s="71">
        <f t="shared" si="316"/>
        <v>0</v>
      </c>
      <c r="S392" s="71">
        <f t="shared" si="316"/>
        <v>0</v>
      </c>
      <c r="T392" s="71">
        <f t="shared" si="316"/>
        <v>0</v>
      </c>
      <c r="U392" s="71">
        <f t="shared" si="316"/>
        <v>0</v>
      </c>
      <c r="V392" s="71">
        <f t="shared" si="316"/>
        <v>0</v>
      </c>
      <c r="W392" s="71">
        <f t="shared" si="316"/>
        <v>0</v>
      </c>
      <c r="X392" s="71">
        <f t="shared" si="316"/>
        <v>0</v>
      </c>
      <c r="Y392" s="71">
        <f t="shared" si="316"/>
        <v>0</v>
      </c>
      <c r="Z392" s="71">
        <f t="shared" si="316"/>
        <v>0</v>
      </c>
      <c r="AA392" s="71">
        <f t="shared" si="316"/>
        <v>1.37</v>
      </c>
      <c r="AB392" s="71">
        <f t="shared" si="316"/>
        <v>0.84</v>
      </c>
      <c r="AC392" s="71">
        <f t="shared" si="316"/>
        <v>-1.25</v>
      </c>
      <c r="AD392" s="71">
        <f t="shared" si="316"/>
        <v>-2.09</v>
      </c>
      <c r="AE392" s="71">
        <f t="shared" si="316"/>
        <v>-1.6</v>
      </c>
      <c r="AF392" s="71">
        <f t="shared" si="316"/>
        <v>-1.84</v>
      </c>
      <c r="AG392" s="71">
        <f t="shared" si="316"/>
        <v>-1.49</v>
      </c>
      <c r="AH392" s="156">
        <f t="shared" si="315"/>
        <v>-6.06</v>
      </c>
      <c r="AI392" s="28"/>
      <c r="AJ392" s="290"/>
      <c r="AK392" s="24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</row>
    <row r="393" s="11" customFormat="1" ht="30" customHeight="1" spans="1:171">
      <c r="A393" s="270" t="s">
        <v>127</v>
      </c>
      <c r="B393" s="49">
        <v>2025</v>
      </c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28"/>
      <c r="AJ393" s="290"/>
      <c r="AK393" s="24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</row>
    <row r="394" s="12" customFormat="1" ht="30" customHeight="1" spans="1:171">
      <c r="A394" s="271"/>
      <c r="B394" s="266">
        <v>2026</v>
      </c>
      <c r="C394" s="380">
        <f>'2026底表'!C394</f>
        <v>0</v>
      </c>
      <c r="D394" s="380">
        <f>'2026底表'!D394</f>
        <v>0</v>
      </c>
      <c r="E394" s="380">
        <f>'2026底表'!E394</f>
        <v>0</v>
      </c>
      <c r="F394" s="380">
        <f>'2026底表'!F394</f>
        <v>0</v>
      </c>
      <c r="G394" s="380">
        <f>'2026底表'!G394</f>
        <v>0</v>
      </c>
      <c r="H394" s="380">
        <f>'2026底表'!H394</f>
        <v>0</v>
      </c>
      <c r="I394" s="380">
        <f>'2026底表'!I394</f>
        <v>0</v>
      </c>
      <c r="J394" s="380">
        <f>'2026底表'!J394</f>
        <v>0</v>
      </c>
      <c r="K394" s="380">
        <f>'2026底表'!K394</f>
        <v>0</v>
      </c>
      <c r="L394" s="380">
        <f>'2026底表'!L394</f>
        <v>0</v>
      </c>
      <c r="M394" s="380">
        <f>'2026底表'!M394</f>
        <v>0</v>
      </c>
      <c r="N394" s="380">
        <f>'2026底表'!N394</f>
        <v>0</v>
      </c>
      <c r="O394" s="380">
        <f>'2026底表'!O394</f>
        <v>0</v>
      </c>
      <c r="P394" s="380">
        <f>'2026底表'!P394</f>
        <v>0</v>
      </c>
      <c r="Q394" s="380">
        <f>'2026底表'!Q394</f>
        <v>0</v>
      </c>
      <c r="R394" s="380">
        <f>'2026底表'!R394</f>
        <v>0</v>
      </c>
      <c r="S394" s="380">
        <f>'2026底表'!S394</f>
        <v>0</v>
      </c>
      <c r="T394" s="380">
        <f>'2026底表'!T394</f>
        <v>0</v>
      </c>
      <c r="U394" s="380">
        <f>'2026底表'!U394</f>
        <v>0</v>
      </c>
      <c r="V394" s="380">
        <f>'2026底表'!V394</f>
        <v>0</v>
      </c>
      <c r="W394" s="380">
        <f>'2026底表'!W394</f>
        <v>0</v>
      </c>
      <c r="X394" s="380">
        <f>'2026底表'!X394</f>
        <v>0</v>
      </c>
      <c r="Y394" s="380">
        <f>'2026底表'!Y394</f>
        <v>0</v>
      </c>
      <c r="Z394" s="380">
        <f>'2026底表'!Z394</f>
        <v>0</v>
      </c>
      <c r="AA394" s="380">
        <f>'2026底表'!AA394</f>
        <v>0</v>
      </c>
      <c r="AB394" s="380">
        <f>'2026底表'!AB394</f>
        <v>0</v>
      </c>
      <c r="AC394" s="380">
        <f>'2026底表'!AC394</f>
        <v>0</v>
      </c>
      <c r="AD394" s="380">
        <f>'2026底表'!AD394</f>
        <v>0</v>
      </c>
      <c r="AE394" s="380">
        <f>'2026底表'!AE394</f>
        <v>0</v>
      </c>
      <c r="AF394" s="380">
        <f>'2026底表'!AF394</f>
        <v>0</v>
      </c>
      <c r="AG394" s="380">
        <f>'2026底表'!AG394</f>
        <v>0</v>
      </c>
      <c r="AH394" s="380">
        <f t="shared" si="315"/>
        <v>0</v>
      </c>
      <c r="AI394" s="28"/>
      <c r="AJ394" s="290"/>
      <c r="AK394" s="40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</row>
    <row r="395" s="11" customFormat="1" ht="30" customHeight="1" spans="1:171">
      <c r="A395" s="270"/>
      <c r="B395" s="291" t="s">
        <v>15</v>
      </c>
      <c r="C395" s="71">
        <f t="shared" ref="C395:AG395" si="317">C394-C393</f>
        <v>0</v>
      </c>
      <c r="D395" s="71">
        <f t="shared" si="317"/>
        <v>0</v>
      </c>
      <c r="E395" s="71">
        <f t="shared" si="317"/>
        <v>0</v>
      </c>
      <c r="F395" s="71">
        <f t="shared" si="317"/>
        <v>0</v>
      </c>
      <c r="G395" s="71">
        <f t="shared" si="317"/>
        <v>0</v>
      </c>
      <c r="H395" s="71">
        <f t="shared" si="317"/>
        <v>0</v>
      </c>
      <c r="I395" s="71">
        <f t="shared" si="317"/>
        <v>0</v>
      </c>
      <c r="J395" s="71">
        <f t="shared" si="317"/>
        <v>0</v>
      </c>
      <c r="K395" s="71">
        <f t="shared" si="317"/>
        <v>0</v>
      </c>
      <c r="L395" s="71">
        <f t="shared" si="317"/>
        <v>0</v>
      </c>
      <c r="M395" s="71">
        <f t="shared" si="317"/>
        <v>0</v>
      </c>
      <c r="N395" s="71">
        <f t="shared" si="317"/>
        <v>0</v>
      </c>
      <c r="O395" s="71">
        <f t="shared" si="317"/>
        <v>0</v>
      </c>
      <c r="P395" s="71">
        <f t="shared" si="317"/>
        <v>0</v>
      </c>
      <c r="Q395" s="71">
        <f t="shared" si="317"/>
        <v>0</v>
      </c>
      <c r="R395" s="71">
        <f t="shared" si="317"/>
        <v>0</v>
      </c>
      <c r="S395" s="71">
        <f t="shared" si="317"/>
        <v>0</v>
      </c>
      <c r="T395" s="71">
        <f t="shared" si="317"/>
        <v>0</v>
      </c>
      <c r="U395" s="71">
        <f t="shared" si="317"/>
        <v>0</v>
      </c>
      <c r="V395" s="71">
        <f t="shared" si="317"/>
        <v>0</v>
      </c>
      <c r="W395" s="71">
        <f t="shared" si="317"/>
        <v>0</v>
      </c>
      <c r="X395" s="71">
        <f t="shared" si="317"/>
        <v>0</v>
      </c>
      <c r="Y395" s="71">
        <f t="shared" si="317"/>
        <v>0</v>
      </c>
      <c r="Z395" s="71">
        <f t="shared" si="317"/>
        <v>0</v>
      </c>
      <c r="AA395" s="71">
        <f t="shared" si="317"/>
        <v>0</v>
      </c>
      <c r="AB395" s="71">
        <f t="shared" si="317"/>
        <v>0</v>
      </c>
      <c r="AC395" s="71">
        <f t="shared" si="317"/>
        <v>0</v>
      </c>
      <c r="AD395" s="71">
        <f t="shared" si="317"/>
        <v>0</v>
      </c>
      <c r="AE395" s="71">
        <f t="shared" si="317"/>
        <v>0</v>
      </c>
      <c r="AF395" s="71">
        <f t="shared" si="317"/>
        <v>0</v>
      </c>
      <c r="AG395" s="71">
        <f t="shared" si="317"/>
        <v>0</v>
      </c>
      <c r="AH395" s="156">
        <f t="shared" si="315"/>
        <v>0</v>
      </c>
      <c r="AI395" s="28"/>
      <c r="AJ395" s="290"/>
      <c r="AK395" s="24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2"/>
      <c r="AY395" s="2"/>
      <c r="AZ395" s="2"/>
      <c r="BA395" s="2"/>
      <c r="BB395" s="2"/>
      <c r="BC395" s="2"/>
      <c r="BD395" s="2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</row>
    <row r="396" s="1" customFormat="1" ht="30" customHeight="1" spans="1:171">
      <c r="A396" s="292" t="s">
        <v>128</v>
      </c>
      <c r="B396" s="49">
        <v>2025</v>
      </c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28"/>
      <c r="AJ396" s="290"/>
      <c r="AK396" s="24"/>
      <c r="AW396" s="2"/>
    </row>
    <row r="397" s="12" customFormat="1" ht="30" customHeight="1" spans="1:171">
      <c r="A397" s="271"/>
      <c r="B397" s="266">
        <v>2026</v>
      </c>
      <c r="C397" s="380">
        <f>'2026底表'!C397</f>
        <v>0</v>
      </c>
      <c r="D397" s="380">
        <f>'2026底表'!D397</f>
        <v>0</v>
      </c>
      <c r="E397" s="380">
        <f>'2026底表'!E397</f>
        <v>0</v>
      </c>
      <c r="F397" s="380">
        <f>'2026底表'!F397</f>
        <v>0</v>
      </c>
      <c r="G397" s="380">
        <f>'2026底表'!G397</f>
        <v>0</v>
      </c>
      <c r="H397" s="380">
        <f>'2026底表'!H397</f>
        <v>0</v>
      </c>
      <c r="I397" s="380">
        <f>'2026底表'!I397</f>
        <v>0</v>
      </c>
      <c r="J397" s="380">
        <f>'2026底表'!J397</f>
        <v>0</v>
      </c>
      <c r="K397" s="380">
        <f>'2026底表'!K397</f>
        <v>0</v>
      </c>
      <c r="L397" s="380">
        <f>'2026底表'!L397</f>
        <v>0</v>
      </c>
      <c r="M397" s="380">
        <f>'2026底表'!M397</f>
        <v>0</v>
      </c>
      <c r="N397" s="380">
        <f>'2026底表'!N397</f>
        <v>0</v>
      </c>
      <c r="O397" s="380">
        <f>'2026底表'!O397</f>
        <v>0</v>
      </c>
      <c r="P397" s="380">
        <f>'2026底表'!P397</f>
        <v>0</v>
      </c>
      <c r="Q397" s="380">
        <f>'2026底表'!Q397</f>
        <v>0</v>
      </c>
      <c r="R397" s="380">
        <f>'2026底表'!R397</f>
        <v>0</v>
      </c>
      <c r="S397" s="380">
        <f>'2026底表'!S397</f>
        <v>0</v>
      </c>
      <c r="T397" s="380">
        <f>'2026底表'!T397</f>
        <v>0</v>
      </c>
      <c r="U397" s="380">
        <f>'2026底表'!U397</f>
        <v>0</v>
      </c>
      <c r="V397" s="380">
        <f>'2026底表'!V397</f>
        <v>0</v>
      </c>
      <c r="W397" s="380">
        <f>'2026底表'!W397</f>
        <v>0</v>
      </c>
      <c r="X397" s="380">
        <f>'2026底表'!X397</f>
        <v>0</v>
      </c>
      <c r="Y397" s="380">
        <f>'2026底表'!Y397</f>
        <v>0</v>
      </c>
      <c r="Z397" s="380">
        <f>'2026底表'!Z397</f>
        <v>0</v>
      </c>
      <c r="AA397" s="380">
        <f>'2026底表'!AA397</f>
        <v>0</v>
      </c>
      <c r="AB397" s="380">
        <f>'2026底表'!AB397</f>
        <v>0</v>
      </c>
      <c r="AC397" s="380">
        <f>'2026底表'!AC397</f>
        <v>0</v>
      </c>
      <c r="AD397" s="380">
        <f>'2026底表'!AD397</f>
        <v>0</v>
      </c>
      <c r="AE397" s="380">
        <f>'2026底表'!AE397</f>
        <v>0</v>
      </c>
      <c r="AF397" s="380">
        <f>'2026底表'!AF397</f>
        <v>0</v>
      </c>
      <c r="AG397" s="380">
        <f>'2026底表'!AG397</f>
        <v>0</v>
      </c>
      <c r="AH397" s="380">
        <f t="shared" ref="AH397:AH416" si="318">SUM(C397:AG397)</f>
        <v>0</v>
      </c>
      <c r="AI397" s="28"/>
      <c r="AJ397" s="290"/>
      <c r="AK397" s="40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</row>
    <row r="398" s="11" customFormat="1" ht="30" customHeight="1" spans="1:171">
      <c r="A398" s="270"/>
      <c r="B398" s="273" t="s">
        <v>15</v>
      </c>
      <c r="C398" s="71">
        <f t="shared" ref="C398:AG398" si="319">C397-C396</f>
        <v>0</v>
      </c>
      <c r="D398" s="71">
        <f t="shared" si="319"/>
        <v>0</v>
      </c>
      <c r="E398" s="71">
        <f t="shared" si="319"/>
        <v>0</v>
      </c>
      <c r="F398" s="71">
        <f t="shared" si="319"/>
        <v>0</v>
      </c>
      <c r="G398" s="71">
        <f t="shared" si="319"/>
        <v>0</v>
      </c>
      <c r="H398" s="71">
        <f t="shared" si="319"/>
        <v>0</v>
      </c>
      <c r="I398" s="71">
        <f t="shared" si="319"/>
        <v>0</v>
      </c>
      <c r="J398" s="71">
        <f t="shared" si="319"/>
        <v>0</v>
      </c>
      <c r="K398" s="71">
        <f t="shared" si="319"/>
        <v>0</v>
      </c>
      <c r="L398" s="71">
        <f t="shared" si="319"/>
        <v>0</v>
      </c>
      <c r="M398" s="71">
        <f t="shared" si="319"/>
        <v>0</v>
      </c>
      <c r="N398" s="71">
        <f t="shared" si="319"/>
        <v>0</v>
      </c>
      <c r="O398" s="71">
        <f t="shared" si="319"/>
        <v>0</v>
      </c>
      <c r="P398" s="71">
        <f t="shared" si="319"/>
        <v>0</v>
      </c>
      <c r="Q398" s="71">
        <f t="shared" si="319"/>
        <v>0</v>
      </c>
      <c r="R398" s="71">
        <f t="shared" si="319"/>
        <v>0</v>
      </c>
      <c r="S398" s="71">
        <f t="shared" si="319"/>
        <v>0</v>
      </c>
      <c r="T398" s="71">
        <f t="shared" si="319"/>
        <v>0</v>
      </c>
      <c r="U398" s="71">
        <f t="shared" si="319"/>
        <v>0</v>
      </c>
      <c r="V398" s="71">
        <f t="shared" si="319"/>
        <v>0</v>
      </c>
      <c r="W398" s="71">
        <f t="shared" si="319"/>
        <v>0</v>
      </c>
      <c r="X398" s="71">
        <f t="shared" si="319"/>
        <v>0</v>
      </c>
      <c r="Y398" s="71">
        <f t="shared" si="319"/>
        <v>0</v>
      </c>
      <c r="Z398" s="71">
        <f t="shared" si="319"/>
        <v>0</v>
      </c>
      <c r="AA398" s="71">
        <f t="shared" si="319"/>
        <v>0</v>
      </c>
      <c r="AB398" s="71">
        <f t="shared" si="319"/>
        <v>0</v>
      </c>
      <c r="AC398" s="71">
        <f t="shared" si="319"/>
        <v>0</v>
      </c>
      <c r="AD398" s="71">
        <f t="shared" si="319"/>
        <v>0</v>
      </c>
      <c r="AE398" s="71">
        <f t="shared" si="319"/>
        <v>0</v>
      </c>
      <c r="AF398" s="71">
        <f t="shared" si="319"/>
        <v>0</v>
      </c>
      <c r="AG398" s="71">
        <f t="shared" si="319"/>
        <v>0</v>
      </c>
      <c r="AH398" s="156">
        <f t="shared" si="318"/>
        <v>0</v>
      </c>
      <c r="AI398" s="28"/>
      <c r="AJ398" s="290"/>
      <c r="AK398" s="24"/>
      <c r="AL398" s="2"/>
      <c r="AM398" s="2"/>
      <c r="AN398" s="2"/>
      <c r="AO398" s="2"/>
      <c r="AP398" s="2"/>
      <c r="AQ398" s="2"/>
      <c r="AR398" s="2"/>
      <c r="AS398" s="2"/>
      <c r="AT398" s="1"/>
      <c r="AU398" s="2"/>
      <c r="AV398" s="2"/>
      <c r="AW398" s="1"/>
      <c r="AX398" s="2"/>
      <c r="AY398" s="2"/>
      <c r="AZ398" s="2"/>
      <c r="BA398" s="2"/>
      <c r="BB398" s="2"/>
      <c r="BC398" s="2"/>
      <c r="BD398" s="2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</row>
    <row r="399" s="11" customFormat="1" ht="30" customHeight="1" spans="1:171">
      <c r="A399" s="270" t="s">
        <v>46</v>
      </c>
      <c r="B399" s="49">
        <v>2025</v>
      </c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>
        <v>0.08358824</v>
      </c>
      <c r="AC399" s="112">
        <v>0.28064843</v>
      </c>
      <c r="AD399" s="112">
        <v>0.23283151</v>
      </c>
      <c r="AE399" s="112">
        <v>0.2305008</v>
      </c>
      <c r="AF399" s="112">
        <v>0.20074521</v>
      </c>
      <c r="AG399" s="112">
        <v>0.18523913</v>
      </c>
      <c r="AH399" s="112">
        <v>1.21355332</v>
      </c>
      <c r="AI399" s="28"/>
      <c r="AJ399" s="290"/>
      <c r="AK399" s="24"/>
      <c r="AL399" s="1"/>
      <c r="AM399" s="1"/>
      <c r="AN399" s="1"/>
      <c r="AO399" s="1"/>
      <c r="AP399" s="1"/>
      <c r="AQ399" s="1"/>
      <c r="AR399" s="1"/>
      <c r="AS399" s="1"/>
      <c r="AT399" s="2"/>
      <c r="AU399" s="1"/>
      <c r="AV399" s="1"/>
      <c r="AW399" s="2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</row>
    <row r="400" s="11" customFormat="1" ht="30" customHeight="1" spans="1:171">
      <c r="A400" s="270"/>
      <c r="B400" s="275">
        <v>2026</v>
      </c>
      <c r="C400" s="71">
        <f>(C384*107+C389*575+C394*4.47+C397*0.53)/10000</f>
        <v>0</v>
      </c>
      <c r="D400" s="71">
        <f t="shared" ref="D400:AH400" si="320">(D384*107+D389*575+D394*4.47+D397*0.53)/10000</f>
        <v>0</v>
      </c>
      <c r="E400" s="71">
        <f t="shared" si="320"/>
        <v>0</v>
      </c>
      <c r="F400" s="71">
        <f t="shared" si="320"/>
        <v>0</v>
      </c>
      <c r="G400" s="71">
        <f t="shared" si="320"/>
        <v>0</v>
      </c>
      <c r="H400" s="71">
        <f t="shared" si="320"/>
        <v>0</v>
      </c>
      <c r="I400" s="71">
        <f t="shared" si="320"/>
        <v>0</v>
      </c>
      <c r="J400" s="71">
        <f t="shared" si="320"/>
        <v>0</v>
      </c>
      <c r="K400" s="71">
        <f t="shared" si="320"/>
        <v>0</v>
      </c>
      <c r="L400" s="71">
        <f t="shared" si="320"/>
        <v>0</v>
      </c>
      <c r="M400" s="71">
        <f t="shared" si="320"/>
        <v>0</v>
      </c>
      <c r="N400" s="71">
        <f t="shared" si="320"/>
        <v>0</v>
      </c>
      <c r="O400" s="71">
        <f t="shared" si="320"/>
        <v>0</v>
      </c>
      <c r="P400" s="71">
        <f t="shared" si="320"/>
        <v>0</v>
      </c>
      <c r="Q400" s="71">
        <f t="shared" si="320"/>
        <v>0</v>
      </c>
      <c r="R400" s="71">
        <f t="shared" si="320"/>
        <v>0</v>
      </c>
      <c r="S400" s="71">
        <f t="shared" si="320"/>
        <v>0</v>
      </c>
      <c r="T400" s="71">
        <f t="shared" si="320"/>
        <v>0</v>
      </c>
      <c r="U400" s="71">
        <f t="shared" si="320"/>
        <v>0</v>
      </c>
      <c r="V400" s="71">
        <f t="shared" si="320"/>
        <v>0</v>
      </c>
      <c r="W400" s="71">
        <f t="shared" si="320"/>
        <v>0</v>
      </c>
      <c r="X400" s="71">
        <f t="shared" si="320"/>
        <v>0</v>
      </c>
      <c r="Y400" s="71">
        <f t="shared" si="320"/>
        <v>0</v>
      </c>
      <c r="Z400" s="71">
        <f t="shared" si="320"/>
        <v>0</v>
      </c>
      <c r="AA400" s="71">
        <f t="shared" si="320"/>
        <v>0.113764</v>
      </c>
      <c r="AB400" s="71">
        <f t="shared" si="320"/>
        <v>0.16219</v>
      </c>
      <c r="AC400" s="71">
        <f t="shared" si="320"/>
        <v>0.12988</v>
      </c>
      <c r="AD400" s="71">
        <f t="shared" si="320"/>
        <v>0</v>
      </c>
      <c r="AE400" s="71">
        <f t="shared" si="320"/>
        <v>0</v>
      </c>
      <c r="AF400" s="71">
        <f t="shared" si="320"/>
        <v>0</v>
      </c>
      <c r="AG400" s="71">
        <f t="shared" si="320"/>
        <v>0</v>
      </c>
      <c r="AH400" s="71">
        <f t="shared" si="320"/>
        <v>0.405834</v>
      </c>
      <c r="AI400" s="28"/>
      <c r="AJ400" s="290"/>
      <c r="AK400" s="24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</row>
    <row r="401" s="11" customFormat="1" ht="30" customHeight="1" spans="1:171">
      <c r="A401" s="270"/>
      <c r="B401" s="285" t="s">
        <v>275</v>
      </c>
      <c r="C401" s="71">
        <f t="shared" ref="C401:AG401" si="321">(C385*150+C390*831+C394*4.47+C397*0.3411)/10000</f>
        <v>0</v>
      </c>
      <c r="D401" s="71">
        <f t="shared" si="321"/>
        <v>0</v>
      </c>
      <c r="E401" s="71">
        <f t="shared" si="321"/>
        <v>0</v>
      </c>
      <c r="F401" s="71">
        <f t="shared" si="321"/>
        <v>0</v>
      </c>
      <c r="G401" s="71">
        <f t="shared" si="321"/>
        <v>0</v>
      </c>
      <c r="H401" s="71">
        <f t="shared" si="321"/>
        <v>0</v>
      </c>
      <c r="I401" s="71">
        <f t="shared" si="321"/>
        <v>0</v>
      </c>
      <c r="J401" s="71">
        <f t="shared" si="321"/>
        <v>0</v>
      </c>
      <c r="K401" s="71">
        <f t="shared" si="321"/>
        <v>0</v>
      </c>
      <c r="L401" s="71">
        <f t="shared" si="321"/>
        <v>0</v>
      </c>
      <c r="M401" s="71">
        <f t="shared" si="321"/>
        <v>0</v>
      </c>
      <c r="N401" s="71">
        <f t="shared" si="321"/>
        <v>0</v>
      </c>
      <c r="O401" s="71">
        <f t="shared" si="321"/>
        <v>0</v>
      </c>
      <c r="P401" s="71">
        <f t="shared" si="321"/>
        <v>0</v>
      </c>
      <c r="Q401" s="71">
        <f t="shared" si="321"/>
        <v>0</v>
      </c>
      <c r="R401" s="71">
        <f t="shared" si="321"/>
        <v>0</v>
      </c>
      <c r="S401" s="71">
        <f t="shared" si="321"/>
        <v>0</v>
      </c>
      <c r="T401" s="71">
        <f t="shared" si="321"/>
        <v>0</v>
      </c>
      <c r="U401" s="71">
        <f t="shared" si="321"/>
        <v>0</v>
      </c>
      <c r="V401" s="71">
        <f t="shared" si="321"/>
        <v>0</v>
      </c>
      <c r="W401" s="71">
        <f t="shared" si="321"/>
        <v>0</v>
      </c>
      <c r="X401" s="71">
        <f t="shared" si="321"/>
        <v>0</v>
      </c>
      <c r="Y401" s="71">
        <f t="shared" si="321"/>
        <v>0</v>
      </c>
      <c r="Z401" s="71">
        <f t="shared" si="321"/>
        <v>0</v>
      </c>
      <c r="AA401" s="71">
        <f t="shared" si="321"/>
        <v>0.133293218066242</v>
      </c>
      <c r="AB401" s="71">
        <f t="shared" si="321"/>
        <v>0.266586436132484</v>
      </c>
      <c r="AC401" s="71">
        <f t="shared" si="321"/>
        <v>0.231041577981486</v>
      </c>
      <c r="AD401" s="71">
        <f t="shared" si="321"/>
        <v>0.222155363443737</v>
      </c>
      <c r="AE401" s="71">
        <f t="shared" si="321"/>
        <v>0.222155363443737</v>
      </c>
      <c r="AF401" s="71">
        <f t="shared" si="321"/>
        <v>0.222155363443737</v>
      </c>
      <c r="AG401" s="71">
        <f t="shared" si="321"/>
        <v>0.222155363443737</v>
      </c>
      <c r="AH401" s="156">
        <f t="shared" si="318"/>
        <v>1.51954268595516</v>
      </c>
      <c r="AI401" s="28"/>
      <c r="AJ401" s="290"/>
      <c r="AK401" s="24"/>
      <c r="AL401" s="2"/>
      <c r="AM401" s="2"/>
      <c r="AN401" s="2"/>
      <c r="AO401" s="2"/>
      <c r="AP401" s="2"/>
      <c r="AQ401" s="2"/>
      <c r="AR401" s="2"/>
      <c r="AS401" s="2"/>
      <c r="AT401" s="1"/>
      <c r="AU401" s="2"/>
      <c r="AV401" s="2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</row>
    <row r="402" s="11" customFormat="1" ht="30" customHeight="1" spans="1:171">
      <c r="A402" s="270"/>
      <c r="B402" s="272" t="s">
        <v>14</v>
      </c>
      <c r="C402" s="71">
        <f t="shared" ref="C402:AG402" si="322">C400-C401</f>
        <v>0</v>
      </c>
      <c r="D402" s="71">
        <f t="shared" si="322"/>
        <v>0</v>
      </c>
      <c r="E402" s="71">
        <f t="shared" si="322"/>
        <v>0</v>
      </c>
      <c r="F402" s="71">
        <f t="shared" si="322"/>
        <v>0</v>
      </c>
      <c r="G402" s="71">
        <f t="shared" si="322"/>
        <v>0</v>
      </c>
      <c r="H402" s="71">
        <f t="shared" si="322"/>
        <v>0</v>
      </c>
      <c r="I402" s="71">
        <f t="shared" si="322"/>
        <v>0</v>
      </c>
      <c r="J402" s="71">
        <f t="shared" si="322"/>
        <v>0</v>
      </c>
      <c r="K402" s="71">
        <f t="shared" si="322"/>
        <v>0</v>
      </c>
      <c r="L402" s="71">
        <f t="shared" si="322"/>
        <v>0</v>
      </c>
      <c r="M402" s="71">
        <f t="shared" si="322"/>
        <v>0</v>
      </c>
      <c r="N402" s="71">
        <f t="shared" si="322"/>
        <v>0</v>
      </c>
      <c r="O402" s="71">
        <f t="shared" si="322"/>
        <v>0</v>
      </c>
      <c r="P402" s="71">
        <f t="shared" si="322"/>
        <v>0</v>
      </c>
      <c r="Q402" s="71">
        <f t="shared" si="322"/>
        <v>0</v>
      </c>
      <c r="R402" s="71">
        <f t="shared" si="322"/>
        <v>0</v>
      </c>
      <c r="S402" s="71">
        <f t="shared" si="322"/>
        <v>0</v>
      </c>
      <c r="T402" s="71">
        <f t="shared" si="322"/>
        <v>0</v>
      </c>
      <c r="U402" s="71">
        <f t="shared" si="322"/>
        <v>0</v>
      </c>
      <c r="V402" s="71">
        <f t="shared" si="322"/>
        <v>0</v>
      </c>
      <c r="W402" s="71">
        <f t="shared" si="322"/>
        <v>0</v>
      </c>
      <c r="X402" s="71">
        <f t="shared" si="322"/>
        <v>0</v>
      </c>
      <c r="Y402" s="71">
        <f t="shared" si="322"/>
        <v>0</v>
      </c>
      <c r="Z402" s="71">
        <f t="shared" si="322"/>
        <v>0</v>
      </c>
      <c r="AA402" s="71">
        <f t="shared" si="322"/>
        <v>-0.0195292180662422</v>
      </c>
      <c r="AB402" s="71">
        <f t="shared" si="322"/>
        <v>-0.104396436132484</v>
      </c>
      <c r="AC402" s="71">
        <f t="shared" si="322"/>
        <v>-0.101161577981486</v>
      </c>
      <c r="AD402" s="71">
        <f t="shared" si="322"/>
        <v>-0.222155363443737</v>
      </c>
      <c r="AE402" s="71">
        <f t="shared" si="322"/>
        <v>-0.222155363443737</v>
      </c>
      <c r="AF402" s="71">
        <f t="shared" si="322"/>
        <v>-0.222155363443737</v>
      </c>
      <c r="AG402" s="71">
        <f t="shared" si="322"/>
        <v>-0.222155363443737</v>
      </c>
      <c r="AH402" s="156">
        <f t="shared" si="318"/>
        <v>-1.11370868595516</v>
      </c>
      <c r="AI402" s="28"/>
      <c r="AJ402" s="290"/>
      <c r="AK402" s="24"/>
      <c r="AL402" s="1"/>
      <c r="AM402" s="1"/>
      <c r="AN402" s="1"/>
      <c r="AO402" s="1"/>
      <c r="AP402" s="1"/>
      <c r="AQ402" s="1"/>
      <c r="AR402" s="1"/>
      <c r="AS402" s="1"/>
      <c r="AT402" s="2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</row>
    <row r="403" s="11" customFormat="1" ht="30" customHeight="1" spans="1:171">
      <c r="A403" s="270"/>
      <c r="B403" s="273" t="s">
        <v>15</v>
      </c>
      <c r="C403" s="71">
        <f t="shared" ref="C403:AG403" si="323">C400-C399</f>
        <v>0</v>
      </c>
      <c r="D403" s="71">
        <f t="shared" si="323"/>
        <v>0</v>
      </c>
      <c r="E403" s="71">
        <f t="shared" si="323"/>
        <v>0</v>
      </c>
      <c r="F403" s="71">
        <f t="shared" si="323"/>
        <v>0</v>
      </c>
      <c r="G403" s="71">
        <f t="shared" si="323"/>
        <v>0</v>
      </c>
      <c r="H403" s="71">
        <f t="shared" si="323"/>
        <v>0</v>
      </c>
      <c r="I403" s="71">
        <f t="shared" si="323"/>
        <v>0</v>
      </c>
      <c r="J403" s="71">
        <f t="shared" si="323"/>
        <v>0</v>
      </c>
      <c r="K403" s="71">
        <f t="shared" si="323"/>
        <v>0</v>
      </c>
      <c r="L403" s="71">
        <f t="shared" si="323"/>
        <v>0</v>
      </c>
      <c r="M403" s="71">
        <f t="shared" si="323"/>
        <v>0</v>
      </c>
      <c r="N403" s="71">
        <f t="shared" si="323"/>
        <v>0</v>
      </c>
      <c r="O403" s="71">
        <f t="shared" si="323"/>
        <v>0</v>
      </c>
      <c r="P403" s="71">
        <f t="shared" si="323"/>
        <v>0</v>
      </c>
      <c r="Q403" s="71">
        <f t="shared" si="323"/>
        <v>0</v>
      </c>
      <c r="R403" s="71">
        <f t="shared" si="323"/>
        <v>0</v>
      </c>
      <c r="S403" s="71">
        <f t="shared" si="323"/>
        <v>0</v>
      </c>
      <c r="T403" s="71">
        <f t="shared" si="323"/>
        <v>0</v>
      </c>
      <c r="U403" s="71">
        <f t="shared" si="323"/>
        <v>0</v>
      </c>
      <c r="V403" s="71">
        <f t="shared" si="323"/>
        <v>0</v>
      </c>
      <c r="W403" s="71">
        <f t="shared" si="323"/>
        <v>0</v>
      </c>
      <c r="X403" s="71">
        <f t="shared" si="323"/>
        <v>0</v>
      </c>
      <c r="Y403" s="71">
        <f t="shared" si="323"/>
        <v>0</v>
      </c>
      <c r="Z403" s="71">
        <f t="shared" si="323"/>
        <v>0</v>
      </c>
      <c r="AA403" s="71">
        <f t="shared" si="323"/>
        <v>0.113764</v>
      </c>
      <c r="AB403" s="71">
        <f t="shared" si="323"/>
        <v>0.07860176</v>
      </c>
      <c r="AC403" s="71">
        <f t="shared" si="323"/>
        <v>-0.15076843</v>
      </c>
      <c r="AD403" s="71">
        <f t="shared" si="323"/>
        <v>-0.23283151</v>
      </c>
      <c r="AE403" s="71">
        <f t="shared" si="323"/>
        <v>-0.2305008</v>
      </c>
      <c r="AF403" s="71">
        <f t="shared" si="323"/>
        <v>-0.20074521</v>
      </c>
      <c r="AG403" s="71">
        <f t="shared" si="323"/>
        <v>-0.18523913</v>
      </c>
      <c r="AH403" s="156">
        <f t="shared" si="318"/>
        <v>-0.80771932</v>
      </c>
      <c r="AI403" s="28"/>
      <c r="AJ403" s="290"/>
      <c r="AK403" s="24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</row>
    <row r="404" s="11" customFormat="1" ht="30" customHeight="1" spans="1:171">
      <c r="A404" s="270" t="s">
        <v>47</v>
      </c>
      <c r="B404" s="282">
        <v>2025</v>
      </c>
      <c r="C404" s="71">
        <f t="shared" ref="C404:AG404" si="324">(C350*C417+C365*3.11+C370*2.5+C373*8060+C378*0.55+C383*165+C388*1790)/10000</f>
        <v>0</v>
      </c>
      <c r="D404" s="71">
        <f t="shared" si="324"/>
        <v>0</v>
      </c>
      <c r="E404" s="71">
        <f t="shared" si="324"/>
        <v>0</v>
      </c>
      <c r="F404" s="71">
        <f t="shared" si="324"/>
        <v>0</v>
      </c>
      <c r="G404" s="71">
        <f t="shared" si="324"/>
        <v>0</v>
      </c>
      <c r="H404" s="71">
        <f t="shared" si="324"/>
        <v>0</v>
      </c>
      <c r="I404" s="71">
        <f t="shared" si="324"/>
        <v>0</v>
      </c>
      <c r="J404" s="71">
        <f t="shared" si="324"/>
        <v>0</v>
      </c>
      <c r="K404" s="71">
        <f t="shared" si="324"/>
        <v>0</v>
      </c>
      <c r="L404" s="71">
        <f t="shared" si="324"/>
        <v>0</v>
      </c>
      <c r="M404" s="71">
        <f t="shared" si="324"/>
        <v>0</v>
      </c>
      <c r="N404" s="71">
        <f t="shared" si="324"/>
        <v>0</v>
      </c>
      <c r="O404" s="71">
        <f t="shared" si="324"/>
        <v>0</v>
      </c>
      <c r="P404" s="71">
        <f t="shared" si="324"/>
        <v>0</v>
      </c>
      <c r="Q404" s="71">
        <f t="shared" si="324"/>
        <v>0</v>
      </c>
      <c r="R404" s="71">
        <f t="shared" si="324"/>
        <v>0</v>
      </c>
      <c r="S404" s="71">
        <f t="shared" si="324"/>
        <v>0</v>
      </c>
      <c r="T404" s="71">
        <f t="shared" si="324"/>
        <v>0</v>
      </c>
      <c r="U404" s="71">
        <f t="shared" si="324"/>
        <v>0</v>
      </c>
      <c r="V404" s="71">
        <f t="shared" si="324"/>
        <v>0</v>
      </c>
      <c r="W404" s="71">
        <f t="shared" si="324"/>
        <v>0</v>
      </c>
      <c r="X404" s="71">
        <f t="shared" si="324"/>
        <v>0</v>
      </c>
      <c r="Y404" s="71">
        <f t="shared" si="324"/>
        <v>0</v>
      </c>
      <c r="Z404" s="71">
        <f t="shared" si="324"/>
        <v>0</v>
      </c>
      <c r="AA404" s="71">
        <f t="shared" si="324"/>
        <v>0</v>
      </c>
      <c r="AB404" s="71">
        <f t="shared" si="324"/>
        <v>10.49499805</v>
      </c>
      <c r="AC404" s="71">
        <f t="shared" si="324"/>
        <v>25.2557618</v>
      </c>
      <c r="AD404" s="71">
        <f t="shared" si="324"/>
        <v>24.74616795</v>
      </c>
      <c r="AE404" s="71">
        <f t="shared" si="324"/>
        <v>22.4886221</v>
      </c>
      <c r="AF404" s="71">
        <f t="shared" si="324"/>
        <v>22.46842034335</v>
      </c>
      <c r="AG404" s="71">
        <f t="shared" si="324"/>
        <v>21.2462337484</v>
      </c>
      <c r="AH404" s="156">
        <f t="shared" si="318"/>
        <v>126.70020399175</v>
      </c>
      <c r="AI404" s="28"/>
      <c r="AJ404" s="290"/>
      <c r="AK404" s="24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</row>
    <row r="405" s="11" customFormat="1" ht="30" customHeight="1" spans="1:171">
      <c r="A405" s="270"/>
      <c r="B405" s="282">
        <v>2026</v>
      </c>
      <c r="C405" s="71">
        <f>(C351*C418+C366*4.1+C371*0.4+C374*9110.3+C379*0.4919+C384*107+C389*575)/10000</f>
        <v>0</v>
      </c>
      <c r="D405" s="71">
        <f t="shared" ref="D405:AH405" si="325">(D351*D418+D366*4.1+D371*0.4+D374*9110.3+D379*0.4919+D384*107+D389*575)/10000</f>
        <v>0</v>
      </c>
      <c r="E405" s="71">
        <f t="shared" si="325"/>
        <v>0</v>
      </c>
      <c r="F405" s="71">
        <f t="shared" si="325"/>
        <v>0</v>
      </c>
      <c r="G405" s="71">
        <f t="shared" si="325"/>
        <v>0</v>
      </c>
      <c r="H405" s="71">
        <f t="shared" si="325"/>
        <v>0</v>
      </c>
      <c r="I405" s="71">
        <f t="shared" si="325"/>
        <v>0</v>
      </c>
      <c r="J405" s="71">
        <f t="shared" si="325"/>
        <v>0</v>
      </c>
      <c r="K405" s="71">
        <f t="shared" si="325"/>
        <v>0</v>
      </c>
      <c r="L405" s="71">
        <f t="shared" si="325"/>
        <v>0</v>
      </c>
      <c r="M405" s="71">
        <f t="shared" si="325"/>
        <v>0</v>
      </c>
      <c r="N405" s="71">
        <f t="shared" si="325"/>
        <v>0</v>
      </c>
      <c r="O405" s="71">
        <f t="shared" si="325"/>
        <v>0</v>
      </c>
      <c r="P405" s="71">
        <f t="shared" si="325"/>
        <v>0</v>
      </c>
      <c r="Q405" s="71">
        <f t="shared" si="325"/>
        <v>0</v>
      </c>
      <c r="R405" s="71">
        <f t="shared" si="325"/>
        <v>0</v>
      </c>
      <c r="S405" s="71">
        <f t="shared" si="325"/>
        <v>0</v>
      </c>
      <c r="T405" s="71">
        <f t="shared" si="325"/>
        <v>0</v>
      </c>
      <c r="U405" s="71">
        <f t="shared" si="325"/>
        <v>0</v>
      </c>
      <c r="V405" s="71">
        <f t="shared" si="325"/>
        <v>0</v>
      </c>
      <c r="W405" s="71">
        <f t="shared" si="325"/>
        <v>0</v>
      </c>
      <c r="X405" s="71">
        <f t="shared" si="325"/>
        <v>0</v>
      </c>
      <c r="Y405" s="71">
        <f t="shared" si="325"/>
        <v>0</v>
      </c>
      <c r="Z405" s="71">
        <f t="shared" si="325"/>
        <v>0</v>
      </c>
      <c r="AA405" s="71">
        <f t="shared" si="325"/>
        <v>10.2712483087634</v>
      </c>
      <c r="AB405" s="71">
        <f t="shared" si="325"/>
        <v>17.849750341368</v>
      </c>
      <c r="AC405" s="71">
        <f t="shared" si="325"/>
        <v>18.1661858742913</v>
      </c>
      <c r="AD405" s="71">
        <f t="shared" si="325"/>
        <v>0</v>
      </c>
      <c r="AE405" s="71">
        <f t="shared" si="325"/>
        <v>0</v>
      </c>
      <c r="AF405" s="71">
        <f t="shared" si="325"/>
        <v>0</v>
      </c>
      <c r="AG405" s="71">
        <f t="shared" si="325"/>
        <v>0</v>
      </c>
      <c r="AH405" s="156">
        <f t="shared" si="318"/>
        <v>46.2871845244226</v>
      </c>
      <c r="AI405" s="28"/>
      <c r="AJ405" s="290"/>
      <c r="AK405" s="24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</row>
    <row r="406" s="11" customFormat="1" ht="30" customHeight="1" spans="1:171">
      <c r="A406" s="270"/>
      <c r="B406" s="285" t="s">
        <v>275</v>
      </c>
      <c r="C406" s="71">
        <f t="shared" ref="C406:AG406" si="326">(C352*C419+C367*3.11+C371*2.5+C375*8060+C380*0.55+C385*165+C390*1790)/10000</f>
        <v>0</v>
      </c>
      <c r="D406" s="71">
        <f t="shared" si="326"/>
        <v>0</v>
      </c>
      <c r="E406" s="71">
        <f t="shared" si="326"/>
        <v>0</v>
      </c>
      <c r="F406" s="71">
        <f t="shared" si="326"/>
        <v>0</v>
      </c>
      <c r="G406" s="71">
        <f t="shared" si="326"/>
        <v>0</v>
      </c>
      <c r="H406" s="71">
        <f t="shared" si="326"/>
        <v>0</v>
      </c>
      <c r="I406" s="71">
        <f t="shared" si="326"/>
        <v>0</v>
      </c>
      <c r="J406" s="71">
        <f t="shared" si="326"/>
        <v>0</v>
      </c>
      <c r="K406" s="71">
        <f t="shared" si="326"/>
        <v>0</v>
      </c>
      <c r="L406" s="71">
        <f t="shared" si="326"/>
        <v>0</v>
      </c>
      <c r="M406" s="71">
        <f t="shared" si="326"/>
        <v>0</v>
      </c>
      <c r="N406" s="71">
        <f t="shared" si="326"/>
        <v>0</v>
      </c>
      <c r="O406" s="71">
        <f t="shared" si="326"/>
        <v>0</v>
      </c>
      <c r="P406" s="71">
        <f t="shared" si="326"/>
        <v>0</v>
      </c>
      <c r="Q406" s="71">
        <f t="shared" si="326"/>
        <v>0</v>
      </c>
      <c r="R406" s="71">
        <f t="shared" si="326"/>
        <v>0</v>
      </c>
      <c r="S406" s="71">
        <f t="shared" si="326"/>
        <v>0</v>
      </c>
      <c r="T406" s="71">
        <f t="shared" si="326"/>
        <v>0</v>
      </c>
      <c r="U406" s="71">
        <f t="shared" si="326"/>
        <v>0</v>
      </c>
      <c r="V406" s="71">
        <f t="shared" si="326"/>
        <v>0</v>
      </c>
      <c r="W406" s="71">
        <f t="shared" si="326"/>
        <v>0</v>
      </c>
      <c r="X406" s="71">
        <f t="shared" si="326"/>
        <v>0</v>
      </c>
      <c r="Y406" s="71">
        <f t="shared" si="326"/>
        <v>0</v>
      </c>
      <c r="Z406" s="71">
        <f t="shared" si="326"/>
        <v>0</v>
      </c>
      <c r="AA406" s="71">
        <f t="shared" si="326"/>
        <v>4.25364837987287</v>
      </c>
      <c r="AB406" s="71">
        <f t="shared" si="326"/>
        <v>0.446966759745733</v>
      </c>
      <c r="AC406" s="71">
        <f t="shared" si="326"/>
        <v>0.387400891779635</v>
      </c>
      <c r="AD406" s="71">
        <f t="shared" si="326"/>
        <v>0.372505299788111</v>
      </c>
      <c r="AE406" s="71">
        <f t="shared" si="326"/>
        <v>0.372499799788111</v>
      </c>
      <c r="AF406" s="71">
        <f t="shared" si="326"/>
        <v>0.372499799788111</v>
      </c>
      <c r="AG406" s="71">
        <f t="shared" si="326"/>
        <v>0.372499799788111</v>
      </c>
      <c r="AH406" s="156">
        <f t="shared" si="318"/>
        <v>6.57802073055068</v>
      </c>
      <c r="AI406" s="28"/>
      <c r="AJ406" s="290"/>
      <c r="AK406" s="24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</row>
    <row r="407" s="11" customFormat="1" ht="30" customHeight="1" spans="1:171">
      <c r="A407" s="270"/>
      <c r="B407" s="272" t="s">
        <v>14</v>
      </c>
      <c r="C407" s="71">
        <f t="shared" ref="C407:AG407" si="327">C405-C406</f>
        <v>0</v>
      </c>
      <c r="D407" s="71">
        <f t="shared" si="327"/>
        <v>0</v>
      </c>
      <c r="E407" s="71">
        <f t="shared" si="327"/>
        <v>0</v>
      </c>
      <c r="F407" s="71">
        <f t="shared" si="327"/>
        <v>0</v>
      </c>
      <c r="G407" s="71">
        <f t="shared" si="327"/>
        <v>0</v>
      </c>
      <c r="H407" s="71">
        <f t="shared" si="327"/>
        <v>0</v>
      </c>
      <c r="I407" s="71">
        <f t="shared" si="327"/>
        <v>0</v>
      </c>
      <c r="J407" s="71">
        <f t="shared" si="327"/>
        <v>0</v>
      </c>
      <c r="K407" s="71">
        <f t="shared" si="327"/>
        <v>0</v>
      </c>
      <c r="L407" s="71">
        <f t="shared" si="327"/>
        <v>0</v>
      </c>
      <c r="M407" s="71">
        <f t="shared" si="327"/>
        <v>0</v>
      </c>
      <c r="N407" s="71">
        <f t="shared" si="327"/>
        <v>0</v>
      </c>
      <c r="O407" s="71">
        <f t="shared" si="327"/>
        <v>0</v>
      </c>
      <c r="P407" s="71">
        <f t="shared" si="327"/>
        <v>0</v>
      </c>
      <c r="Q407" s="71">
        <f t="shared" si="327"/>
        <v>0</v>
      </c>
      <c r="R407" s="71">
        <f t="shared" si="327"/>
        <v>0</v>
      </c>
      <c r="S407" s="71">
        <f t="shared" si="327"/>
        <v>0</v>
      </c>
      <c r="T407" s="71">
        <f t="shared" si="327"/>
        <v>0</v>
      </c>
      <c r="U407" s="71">
        <f t="shared" si="327"/>
        <v>0</v>
      </c>
      <c r="V407" s="71">
        <f t="shared" si="327"/>
        <v>0</v>
      </c>
      <c r="W407" s="71">
        <f t="shared" si="327"/>
        <v>0</v>
      </c>
      <c r="X407" s="71">
        <f t="shared" si="327"/>
        <v>0</v>
      </c>
      <c r="Y407" s="71">
        <f t="shared" si="327"/>
        <v>0</v>
      </c>
      <c r="Z407" s="71">
        <f t="shared" si="327"/>
        <v>0</v>
      </c>
      <c r="AA407" s="71">
        <f t="shared" si="327"/>
        <v>6.01759992889049</v>
      </c>
      <c r="AB407" s="71">
        <f t="shared" si="327"/>
        <v>17.4027835816222</v>
      </c>
      <c r="AC407" s="71">
        <f t="shared" si="327"/>
        <v>17.7787849825117</v>
      </c>
      <c r="AD407" s="71">
        <f t="shared" si="327"/>
        <v>-0.372505299788111</v>
      </c>
      <c r="AE407" s="71">
        <f t="shared" si="327"/>
        <v>-0.372499799788111</v>
      </c>
      <c r="AF407" s="71">
        <f t="shared" si="327"/>
        <v>-0.372499799788111</v>
      </c>
      <c r="AG407" s="71">
        <f t="shared" si="327"/>
        <v>-0.372499799788111</v>
      </c>
      <c r="AH407" s="156">
        <f t="shared" si="318"/>
        <v>39.709163793872</v>
      </c>
      <c r="AI407" s="28"/>
      <c r="AJ407" s="290"/>
      <c r="AK407" s="24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</row>
    <row r="408" s="11" customFormat="1" ht="30" customHeight="1" spans="1:171">
      <c r="A408" s="270"/>
      <c r="B408" s="273" t="s">
        <v>15</v>
      </c>
      <c r="C408" s="71">
        <f t="shared" ref="C408:AG408" si="328">C405-C404</f>
        <v>0</v>
      </c>
      <c r="D408" s="71">
        <f t="shared" si="328"/>
        <v>0</v>
      </c>
      <c r="E408" s="71">
        <f t="shared" si="328"/>
        <v>0</v>
      </c>
      <c r="F408" s="71">
        <f t="shared" si="328"/>
        <v>0</v>
      </c>
      <c r="G408" s="71">
        <f t="shared" si="328"/>
        <v>0</v>
      </c>
      <c r="H408" s="71">
        <f t="shared" si="328"/>
        <v>0</v>
      </c>
      <c r="I408" s="71">
        <f t="shared" si="328"/>
        <v>0</v>
      </c>
      <c r="J408" s="71">
        <f t="shared" si="328"/>
        <v>0</v>
      </c>
      <c r="K408" s="71">
        <f t="shared" si="328"/>
        <v>0</v>
      </c>
      <c r="L408" s="71">
        <f t="shared" si="328"/>
        <v>0</v>
      </c>
      <c r="M408" s="71">
        <f t="shared" si="328"/>
        <v>0</v>
      </c>
      <c r="N408" s="71">
        <f t="shared" si="328"/>
        <v>0</v>
      </c>
      <c r="O408" s="71">
        <f t="shared" si="328"/>
        <v>0</v>
      </c>
      <c r="P408" s="71">
        <f t="shared" si="328"/>
        <v>0</v>
      </c>
      <c r="Q408" s="71">
        <f t="shared" si="328"/>
        <v>0</v>
      </c>
      <c r="R408" s="71">
        <f t="shared" si="328"/>
        <v>0</v>
      </c>
      <c r="S408" s="71">
        <f t="shared" si="328"/>
        <v>0</v>
      </c>
      <c r="T408" s="71">
        <f t="shared" si="328"/>
        <v>0</v>
      </c>
      <c r="U408" s="71">
        <f t="shared" si="328"/>
        <v>0</v>
      </c>
      <c r="V408" s="71">
        <f t="shared" si="328"/>
        <v>0</v>
      </c>
      <c r="W408" s="71">
        <f t="shared" si="328"/>
        <v>0</v>
      </c>
      <c r="X408" s="71">
        <f t="shared" si="328"/>
        <v>0</v>
      </c>
      <c r="Y408" s="71">
        <f t="shared" si="328"/>
        <v>0</v>
      </c>
      <c r="Z408" s="71">
        <f t="shared" si="328"/>
        <v>0</v>
      </c>
      <c r="AA408" s="71">
        <f t="shared" si="328"/>
        <v>10.2712483087634</v>
      </c>
      <c r="AB408" s="71">
        <f t="shared" si="328"/>
        <v>7.35475229136797</v>
      </c>
      <c r="AC408" s="71">
        <f t="shared" si="328"/>
        <v>-7.0895759257087</v>
      </c>
      <c r="AD408" s="71">
        <f t="shared" si="328"/>
        <v>-24.74616795</v>
      </c>
      <c r="AE408" s="71">
        <f t="shared" si="328"/>
        <v>-22.4886221</v>
      </c>
      <c r="AF408" s="71">
        <f t="shared" si="328"/>
        <v>-22.46842034335</v>
      </c>
      <c r="AG408" s="71">
        <f t="shared" si="328"/>
        <v>-21.2462337484</v>
      </c>
      <c r="AH408" s="156">
        <f t="shared" si="318"/>
        <v>-80.4130194673274</v>
      </c>
      <c r="AI408" s="28"/>
      <c r="AJ408" s="290"/>
      <c r="AK408" s="24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</row>
    <row r="409" s="11" customFormat="1" ht="30" customHeight="1" spans="1:171">
      <c r="A409" s="270" t="s">
        <v>153</v>
      </c>
      <c r="B409" s="282">
        <v>2025</v>
      </c>
      <c r="C409" s="71">
        <f t="shared" ref="C409:AG409" si="329">C345*50/10000</f>
        <v>0</v>
      </c>
      <c r="D409" s="71">
        <f t="shared" si="329"/>
        <v>0</v>
      </c>
      <c r="E409" s="71">
        <f t="shared" si="329"/>
        <v>0</v>
      </c>
      <c r="F409" s="71">
        <f t="shared" si="329"/>
        <v>0</v>
      </c>
      <c r="G409" s="71">
        <f t="shared" si="329"/>
        <v>0</v>
      </c>
      <c r="H409" s="71">
        <f t="shared" si="329"/>
        <v>0</v>
      </c>
      <c r="I409" s="71">
        <f t="shared" si="329"/>
        <v>0</v>
      </c>
      <c r="J409" s="71">
        <f t="shared" si="329"/>
        <v>0</v>
      </c>
      <c r="K409" s="71">
        <f t="shared" si="329"/>
        <v>0</v>
      </c>
      <c r="L409" s="71">
        <f t="shared" si="329"/>
        <v>0</v>
      </c>
      <c r="M409" s="71">
        <f t="shared" si="329"/>
        <v>0</v>
      </c>
      <c r="N409" s="71">
        <f t="shared" si="329"/>
        <v>0</v>
      </c>
      <c r="O409" s="71">
        <f t="shared" si="329"/>
        <v>0</v>
      </c>
      <c r="P409" s="71">
        <f t="shared" si="329"/>
        <v>0</v>
      </c>
      <c r="Q409" s="71">
        <f t="shared" si="329"/>
        <v>0</v>
      </c>
      <c r="R409" s="71">
        <f t="shared" si="329"/>
        <v>0</v>
      </c>
      <c r="S409" s="71">
        <f t="shared" si="329"/>
        <v>0</v>
      </c>
      <c r="T409" s="71">
        <f t="shared" si="329"/>
        <v>0</v>
      </c>
      <c r="U409" s="71">
        <f t="shared" si="329"/>
        <v>0</v>
      </c>
      <c r="V409" s="71">
        <f t="shared" si="329"/>
        <v>0</v>
      </c>
      <c r="W409" s="71">
        <f t="shared" si="329"/>
        <v>0</v>
      </c>
      <c r="X409" s="71">
        <f t="shared" si="329"/>
        <v>0</v>
      </c>
      <c r="Y409" s="71">
        <f t="shared" si="329"/>
        <v>0</v>
      </c>
      <c r="Z409" s="71">
        <f t="shared" si="329"/>
        <v>0</v>
      </c>
      <c r="AA409" s="71">
        <f t="shared" si="329"/>
        <v>0</v>
      </c>
      <c r="AB409" s="71">
        <f t="shared" si="329"/>
        <v>10.495</v>
      </c>
      <c r="AC409" s="71">
        <f t="shared" si="329"/>
        <v>38.215</v>
      </c>
      <c r="AD409" s="71">
        <f t="shared" si="329"/>
        <v>37.965</v>
      </c>
      <c r="AE409" s="71">
        <f t="shared" si="329"/>
        <v>34.18</v>
      </c>
      <c r="AF409" s="71">
        <f t="shared" si="329"/>
        <v>33.615</v>
      </c>
      <c r="AG409" s="71">
        <f t="shared" si="329"/>
        <v>31.395</v>
      </c>
      <c r="AH409" s="156">
        <f t="shared" si="318"/>
        <v>185.865</v>
      </c>
      <c r="AI409" s="28"/>
      <c r="AJ409" s="290"/>
      <c r="AK409" s="24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</row>
    <row r="410" s="11" customFormat="1" ht="30" customHeight="1" spans="1:171">
      <c r="A410" s="270"/>
      <c r="B410" s="282">
        <v>2026</v>
      </c>
      <c r="C410" s="71">
        <f t="shared" ref="C410:AG410" si="330">C346*50/10000</f>
        <v>0</v>
      </c>
      <c r="D410" s="71">
        <f t="shared" si="330"/>
        <v>0</v>
      </c>
      <c r="E410" s="71">
        <f t="shared" si="330"/>
        <v>0</v>
      </c>
      <c r="F410" s="71">
        <f t="shared" si="330"/>
        <v>0</v>
      </c>
      <c r="G410" s="71">
        <f t="shared" si="330"/>
        <v>0</v>
      </c>
      <c r="H410" s="71">
        <f t="shared" si="330"/>
        <v>0</v>
      </c>
      <c r="I410" s="71">
        <f t="shared" si="330"/>
        <v>0</v>
      </c>
      <c r="J410" s="71">
        <f t="shared" si="330"/>
        <v>0</v>
      </c>
      <c r="K410" s="71">
        <f t="shared" si="330"/>
        <v>0</v>
      </c>
      <c r="L410" s="71">
        <f t="shared" si="330"/>
        <v>0</v>
      </c>
      <c r="M410" s="71">
        <f t="shared" si="330"/>
        <v>0</v>
      </c>
      <c r="N410" s="71">
        <f t="shared" si="330"/>
        <v>0</v>
      </c>
      <c r="O410" s="71">
        <f t="shared" si="330"/>
        <v>0</v>
      </c>
      <c r="P410" s="71">
        <f t="shared" si="330"/>
        <v>0</v>
      </c>
      <c r="Q410" s="71">
        <f t="shared" si="330"/>
        <v>0</v>
      </c>
      <c r="R410" s="71">
        <f t="shared" si="330"/>
        <v>0</v>
      </c>
      <c r="S410" s="71">
        <f t="shared" si="330"/>
        <v>0</v>
      </c>
      <c r="T410" s="71">
        <f t="shared" si="330"/>
        <v>0</v>
      </c>
      <c r="U410" s="71">
        <f t="shared" si="330"/>
        <v>0</v>
      </c>
      <c r="V410" s="71">
        <f t="shared" si="330"/>
        <v>0</v>
      </c>
      <c r="W410" s="71">
        <f t="shared" si="330"/>
        <v>0</v>
      </c>
      <c r="X410" s="71">
        <f t="shared" si="330"/>
        <v>0</v>
      </c>
      <c r="Y410" s="71">
        <f t="shared" si="330"/>
        <v>0</v>
      </c>
      <c r="Z410" s="71">
        <f t="shared" si="330"/>
        <v>0</v>
      </c>
      <c r="AA410" s="71">
        <f t="shared" si="330"/>
        <v>11.2</v>
      </c>
      <c r="AB410" s="71">
        <f t="shared" si="330"/>
        <v>32.045</v>
      </c>
      <c r="AC410" s="71">
        <f t="shared" si="330"/>
        <v>32.805</v>
      </c>
      <c r="AD410" s="71">
        <f t="shared" si="330"/>
        <v>0</v>
      </c>
      <c r="AE410" s="71">
        <f t="shared" si="330"/>
        <v>0</v>
      </c>
      <c r="AF410" s="71">
        <f t="shared" si="330"/>
        <v>0</v>
      </c>
      <c r="AG410" s="71">
        <f t="shared" si="330"/>
        <v>0</v>
      </c>
      <c r="AH410" s="156">
        <f t="shared" si="318"/>
        <v>76.05</v>
      </c>
      <c r="AI410" s="28"/>
      <c r="AJ410" s="290"/>
      <c r="AK410" s="24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</row>
    <row r="411" s="11" customFormat="1" ht="30" customHeight="1" spans="1:171">
      <c r="A411" s="270"/>
      <c r="B411" s="273" t="s">
        <v>15</v>
      </c>
      <c r="C411" s="71">
        <f t="shared" ref="C411:AG411" si="331">C410-C409</f>
        <v>0</v>
      </c>
      <c r="D411" s="71">
        <f t="shared" si="331"/>
        <v>0</v>
      </c>
      <c r="E411" s="71">
        <f t="shared" si="331"/>
        <v>0</v>
      </c>
      <c r="F411" s="71">
        <f t="shared" si="331"/>
        <v>0</v>
      </c>
      <c r="G411" s="71">
        <f t="shared" si="331"/>
        <v>0</v>
      </c>
      <c r="H411" s="71">
        <f t="shared" si="331"/>
        <v>0</v>
      </c>
      <c r="I411" s="71">
        <f t="shared" si="331"/>
        <v>0</v>
      </c>
      <c r="J411" s="71">
        <f t="shared" si="331"/>
        <v>0</v>
      </c>
      <c r="K411" s="71">
        <f t="shared" si="331"/>
        <v>0</v>
      </c>
      <c r="L411" s="71">
        <f t="shared" si="331"/>
        <v>0</v>
      </c>
      <c r="M411" s="71">
        <f t="shared" si="331"/>
        <v>0</v>
      </c>
      <c r="N411" s="71">
        <f t="shared" si="331"/>
        <v>0</v>
      </c>
      <c r="O411" s="71">
        <f t="shared" si="331"/>
        <v>0</v>
      </c>
      <c r="P411" s="71">
        <f t="shared" si="331"/>
        <v>0</v>
      </c>
      <c r="Q411" s="71">
        <f t="shared" si="331"/>
        <v>0</v>
      </c>
      <c r="R411" s="71">
        <f t="shared" si="331"/>
        <v>0</v>
      </c>
      <c r="S411" s="71">
        <f t="shared" si="331"/>
        <v>0</v>
      </c>
      <c r="T411" s="71">
        <f t="shared" si="331"/>
        <v>0</v>
      </c>
      <c r="U411" s="71">
        <f t="shared" si="331"/>
        <v>0</v>
      </c>
      <c r="V411" s="71">
        <f t="shared" si="331"/>
        <v>0</v>
      </c>
      <c r="W411" s="71">
        <f t="shared" si="331"/>
        <v>0</v>
      </c>
      <c r="X411" s="71">
        <f t="shared" si="331"/>
        <v>0</v>
      </c>
      <c r="Y411" s="71">
        <f t="shared" si="331"/>
        <v>0</v>
      </c>
      <c r="Z411" s="71">
        <f t="shared" si="331"/>
        <v>0</v>
      </c>
      <c r="AA411" s="71">
        <f t="shared" si="331"/>
        <v>11.2</v>
      </c>
      <c r="AB411" s="71">
        <f t="shared" si="331"/>
        <v>21.55</v>
      </c>
      <c r="AC411" s="71">
        <f t="shared" si="331"/>
        <v>-5.41</v>
      </c>
      <c r="AD411" s="71">
        <f t="shared" si="331"/>
        <v>-37.965</v>
      </c>
      <c r="AE411" s="71">
        <f t="shared" si="331"/>
        <v>-34.18</v>
      </c>
      <c r="AF411" s="71">
        <f t="shared" si="331"/>
        <v>-33.615</v>
      </c>
      <c r="AG411" s="71">
        <f t="shared" si="331"/>
        <v>-31.395</v>
      </c>
      <c r="AH411" s="156">
        <f t="shared" si="318"/>
        <v>-109.815</v>
      </c>
      <c r="AI411" s="28"/>
      <c r="AJ411" s="290"/>
      <c r="AK411" s="24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</row>
    <row r="412" s="11" customFormat="1" ht="30" customHeight="1" spans="1:171">
      <c r="A412" s="270" t="s">
        <v>154</v>
      </c>
      <c r="B412" s="282">
        <v>2025</v>
      </c>
      <c r="C412" s="71">
        <f t="shared" ref="C412:AG412" si="332">C409-C404</f>
        <v>0</v>
      </c>
      <c r="D412" s="71">
        <f t="shared" si="332"/>
        <v>0</v>
      </c>
      <c r="E412" s="71">
        <f t="shared" si="332"/>
        <v>0</v>
      </c>
      <c r="F412" s="71">
        <f t="shared" si="332"/>
        <v>0</v>
      </c>
      <c r="G412" s="71">
        <f t="shared" si="332"/>
        <v>0</v>
      </c>
      <c r="H412" s="71">
        <f t="shared" si="332"/>
        <v>0</v>
      </c>
      <c r="I412" s="71">
        <f t="shared" si="332"/>
        <v>0</v>
      </c>
      <c r="J412" s="71">
        <f t="shared" si="332"/>
        <v>0</v>
      </c>
      <c r="K412" s="71">
        <f t="shared" si="332"/>
        <v>0</v>
      </c>
      <c r="L412" s="71">
        <f t="shared" si="332"/>
        <v>0</v>
      </c>
      <c r="M412" s="71">
        <f t="shared" si="332"/>
        <v>0</v>
      </c>
      <c r="N412" s="71">
        <f t="shared" si="332"/>
        <v>0</v>
      </c>
      <c r="O412" s="71">
        <f t="shared" si="332"/>
        <v>0</v>
      </c>
      <c r="P412" s="71">
        <f t="shared" si="332"/>
        <v>0</v>
      </c>
      <c r="Q412" s="71">
        <f t="shared" si="332"/>
        <v>0</v>
      </c>
      <c r="R412" s="71">
        <f t="shared" si="332"/>
        <v>0</v>
      </c>
      <c r="S412" s="71">
        <f t="shared" si="332"/>
        <v>0</v>
      </c>
      <c r="T412" s="71">
        <f t="shared" si="332"/>
        <v>0</v>
      </c>
      <c r="U412" s="71">
        <f t="shared" si="332"/>
        <v>0</v>
      </c>
      <c r="V412" s="71">
        <f t="shared" si="332"/>
        <v>0</v>
      </c>
      <c r="W412" s="71">
        <f t="shared" si="332"/>
        <v>0</v>
      </c>
      <c r="X412" s="71">
        <f t="shared" si="332"/>
        <v>0</v>
      </c>
      <c r="Y412" s="71">
        <f t="shared" si="332"/>
        <v>0</v>
      </c>
      <c r="Z412" s="71">
        <f t="shared" si="332"/>
        <v>0</v>
      </c>
      <c r="AA412" s="71">
        <f t="shared" si="332"/>
        <v>0</v>
      </c>
      <c r="AB412" s="71">
        <f t="shared" si="332"/>
        <v>1.94999999791889e-6</v>
      </c>
      <c r="AC412" s="71">
        <f t="shared" si="332"/>
        <v>12.9592382</v>
      </c>
      <c r="AD412" s="71">
        <f t="shared" si="332"/>
        <v>13.21883205</v>
      </c>
      <c r="AE412" s="71">
        <f t="shared" si="332"/>
        <v>11.6913779</v>
      </c>
      <c r="AF412" s="71">
        <f t="shared" si="332"/>
        <v>11.14657965665</v>
      </c>
      <c r="AG412" s="71">
        <f t="shared" si="332"/>
        <v>10.1487662516</v>
      </c>
      <c r="AH412" s="156">
        <f t="shared" si="318"/>
        <v>59.16479600825</v>
      </c>
      <c r="AI412" s="28"/>
      <c r="AJ412" s="290"/>
      <c r="AK412" s="24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</row>
    <row r="413" s="11" customFormat="1" ht="30" customHeight="1" spans="1:171">
      <c r="A413" s="270"/>
      <c r="B413" s="282">
        <v>2026</v>
      </c>
      <c r="C413" s="71">
        <f t="shared" ref="C413:AG413" si="333">C410-C405</f>
        <v>0</v>
      </c>
      <c r="D413" s="71">
        <f t="shared" si="333"/>
        <v>0</v>
      </c>
      <c r="E413" s="71">
        <f t="shared" si="333"/>
        <v>0</v>
      </c>
      <c r="F413" s="71">
        <f t="shared" si="333"/>
        <v>0</v>
      </c>
      <c r="G413" s="71">
        <f t="shared" si="333"/>
        <v>0</v>
      </c>
      <c r="H413" s="71">
        <f t="shared" si="333"/>
        <v>0</v>
      </c>
      <c r="I413" s="71">
        <f t="shared" si="333"/>
        <v>0</v>
      </c>
      <c r="J413" s="71">
        <f t="shared" si="333"/>
        <v>0</v>
      </c>
      <c r="K413" s="71">
        <f t="shared" si="333"/>
        <v>0</v>
      </c>
      <c r="L413" s="71">
        <f t="shared" si="333"/>
        <v>0</v>
      </c>
      <c r="M413" s="71">
        <f t="shared" si="333"/>
        <v>0</v>
      </c>
      <c r="N413" s="71">
        <f t="shared" si="333"/>
        <v>0</v>
      </c>
      <c r="O413" s="71">
        <f t="shared" si="333"/>
        <v>0</v>
      </c>
      <c r="P413" s="71">
        <f t="shared" si="333"/>
        <v>0</v>
      </c>
      <c r="Q413" s="71">
        <f t="shared" si="333"/>
        <v>0</v>
      </c>
      <c r="R413" s="71">
        <f t="shared" si="333"/>
        <v>0</v>
      </c>
      <c r="S413" s="71">
        <f t="shared" si="333"/>
        <v>0</v>
      </c>
      <c r="T413" s="71">
        <f t="shared" si="333"/>
        <v>0</v>
      </c>
      <c r="U413" s="71">
        <f t="shared" si="333"/>
        <v>0</v>
      </c>
      <c r="V413" s="71">
        <f t="shared" si="333"/>
        <v>0</v>
      </c>
      <c r="W413" s="71">
        <f t="shared" si="333"/>
        <v>0</v>
      </c>
      <c r="X413" s="71">
        <f t="shared" si="333"/>
        <v>0</v>
      </c>
      <c r="Y413" s="71">
        <f t="shared" si="333"/>
        <v>0</v>
      </c>
      <c r="Z413" s="71">
        <f t="shared" si="333"/>
        <v>0</v>
      </c>
      <c r="AA413" s="71">
        <f t="shared" si="333"/>
        <v>0.928751691236638</v>
      </c>
      <c r="AB413" s="71">
        <f t="shared" si="333"/>
        <v>14.195249658632</v>
      </c>
      <c r="AC413" s="71">
        <f t="shared" si="333"/>
        <v>14.6388141257087</v>
      </c>
      <c r="AD413" s="71">
        <f t="shared" si="333"/>
        <v>0</v>
      </c>
      <c r="AE413" s="71">
        <f t="shared" si="333"/>
        <v>0</v>
      </c>
      <c r="AF413" s="71">
        <f t="shared" si="333"/>
        <v>0</v>
      </c>
      <c r="AG413" s="71">
        <f t="shared" si="333"/>
        <v>0</v>
      </c>
      <c r="AH413" s="156">
        <f t="shared" si="318"/>
        <v>29.7628154755774</v>
      </c>
      <c r="AI413" s="28"/>
      <c r="AJ413" s="290"/>
      <c r="AK413" s="24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</row>
    <row r="414" s="11" customFormat="1" ht="30" customHeight="1" spans="1:171">
      <c r="A414" s="270"/>
      <c r="B414" s="273" t="s">
        <v>15</v>
      </c>
      <c r="C414" s="71">
        <f t="shared" ref="C414:AG414" si="334">C413-C412</f>
        <v>0</v>
      </c>
      <c r="D414" s="71">
        <f t="shared" si="334"/>
        <v>0</v>
      </c>
      <c r="E414" s="71">
        <f t="shared" si="334"/>
        <v>0</v>
      </c>
      <c r="F414" s="71">
        <f t="shared" si="334"/>
        <v>0</v>
      </c>
      <c r="G414" s="71">
        <f t="shared" si="334"/>
        <v>0</v>
      </c>
      <c r="H414" s="71">
        <f t="shared" si="334"/>
        <v>0</v>
      </c>
      <c r="I414" s="71">
        <f t="shared" si="334"/>
        <v>0</v>
      </c>
      <c r="J414" s="71">
        <f t="shared" si="334"/>
        <v>0</v>
      </c>
      <c r="K414" s="71">
        <f t="shared" si="334"/>
        <v>0</v>
      </c>
      <c r="L414" s="71">
        <f t="shared" si="334"/>
        <v>0</v>
      </c>
      <c r="M414" s="71">
        <f t="shared" si="334"/>
        <v>0</v>
      </c>
      <c r="N414" s="71">
        <f t="shared" si="334"/>
        <v>0</v>
      </c>
      <c r="O414" s="71">
        <f t="shared" si="334"/>
        <v>0</v>
      </c>
      <c r="P414" s="71">
        <f t="shared" si="334"/>
        <v>0</v>
      </c>
      <c r="Q414" s="71">
        <f t="shared" si="334"/>
        <v>0</v>
      </c>
      <c r="R414" s="71">
        <f t="shared" si="334"/>
        <v>0</v>
      </c>
      <c r="S414" s="71">
        <f t="shared" si="334"/>
        <v>0</v>
      </c>
      <c r="T414" s="71">
        <f t="shared" si="334"/>
        <v>0</v>
      </c>
      <c r="U414" s="71">
        <f t="shared" si="334"/>
        <v>0</v>
      </c>
      <c r="V414" s="71">
        <f t="shared" si="334"/>
        <v>0</v>
      </c>
      <c r="W414" s="71">
        <f t="shared" si="334"/>
        <v>0</v>
      </c>
      <c r="X414" s="71">
        <f t="shared" si="334"/>
        <v>0</v>
      </c>
      <c r="Y414" s="71">
        <f t="shared" si="334"/>
        <v>0</v>
      </c>
      <c r="Z414" s="71">
        <f t="shared" si="334"/>
        <v>0</v>
      </c>
      <c r="AA414" s="71">
        <f t="shared" si="334"/>
        <v>0.928751691236638</v>
      </c>
      <c r="AB414" s="71">
        <f t="shared" si="334"/>
        <v>14.195247708632</v>
      </c>
      <c r="AC414" s="71">
        <f t="shared" si="334"/>
        <v>1.6795759257087</v>
      </c>
      <c r="AD414" s="71">
        <f t="shared" si="334"/>
        <v>-13.21883205</v>
      </c>
      <c r="AE414" s="71">
        <f t="shared" si="334"/>
        <v>-11.6913779</v>
      </c>
      <c r="AF414" s="71">
        <f t="shared" si="334"/>
        <v>-11.14657965665</v>
      </c>
      <c r="AG414" s="71">
        <f t="shared" si="334"/>
        <v>-10.1487662516</v>
      </c>
      <c r="AH414" s="156">
        <f t="shared" si="318"/>
        <v>-29.4019805326726</v>
      </c>
      <c r="AI414" s="28"/>
      <c r="AJ414" s="290"/>
      <c r="AK414" s="24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</row>
    <row r="415" s="11" customFormat="1" ht="30" customHeight="1" spans="1:171">
      <c r="A415" s="293" t="s">
        <v>129</v>
      </c>
      <c r="B415" s="294" t="s">
        <v>130</v>
      </c>
      <c r="C415" s="78">
        <f t="shared" ref="C415:AG415" si="335">C417*C421/10000</f>
        <v>0</v>
      </c>
      <c r="D415" s="78">
        <f t="shared" si="335"/>
        <v>0</v>
      </c>
      <c r="E415" s="78">
        <f t="shared" si="335"/>
        <v>0</v>
      </c>
      <c r="F415" s="78">
        <f t="shared" si="335"/>
        <v>0</v>
      </c>
      <c r="G415" s="78">
        <f t="shared" si="335"/>
        <v>0</v>
      </c>
      <c r="H415" s="78">
        <f t="shared" si="335"/>
        <v>0</v>
      </c>
      <c r="I415" s="78">
        <f t="shared" si="335"/>
        <v>0</v>
      </c>
      <c r="J415" s="78">
        <f t="shared" si="335"/>
        <v>0</v>
      </c>
      <c r="K415" s="78">
        <f t="shared" si="335"/>
        <v>0</v>
      </c>
      <c r="L415" s="78">
        <f t="shared" si="335"/>
        <v>0</v>
      </c>
      <c r="M415" s="78">
        <f t="shared" si="335"/>
        <v>0</v>
      </c>
      <c r="N415" s="78">
        <f t="shared" si="335"/>
        <v>0</v>
      </c>
      <c r="O415" s="78">
        <f t="shared" si="335"/>
        <v>0</v>
      </c>
      <c r="P415" s="78">
        <f t="shared" si="335"/>
        <v>0</v>
      </c>
      <c r="Q415" s="78">
        <f t="shared" si="335"/>
        <v>0</v>
      </c>
      <c r="R415" s="78">
        <f t="shared" si="335"/>
        <v>0</v>
      </c>
      <c r="S415" s="78">
        <f t="shared" si="335"/>
        <v>0</v>
      </c>
      <c r="T415" s="78">
        <f t="shared" si="335"/>
        <v>0</v>
      </c>
      <c r="U415" s="78">
        <f t="shared" si="335"/>
        <v>0</v>
      </c>
      <c r="V415" s="78">
        <f t="shared" si="335"/>
        <v>0</v>
      </c>
      <c r="W415" s="78">
        <f t="shared" si="335"/>
        <v>0</v>
      </c>
      <c r="X415" s="78">
        <f t="shared" si="335"/>
        <v>0</v>
      </c>
      <c r="Y415" s="78">
        <f t="shared" si="335"/>
        <v>0</v>
      </c>
      <c r="Z415" s="78">
        <f t="shared" si="335"/>
        <v>0</v>
      </c>
      <c r="AA415" s="78">
        <f t="shared" si="335"/>
        <v>0</v>
      </c>
      <c r="AB415" s="78">
        <f t="shared" si="335"/>
        <v>-4.5366290380875</v>
      </c>
      <c r="AC415" s="78">
        <f t="shared" si="335"/>
        <v>-4.5366290380875</v>
      </c>
      <c r="AD415" s="78">
        <f t="shared" si="335"/>
        <v>-4.5366290380875</v>
      </c>
      <c r="AE415" s="78">
        <f t="shared" si="335"/>
        <v>-4.5366290380875</v>
      </c>
      <c r="AF415" s="78">
        <f t="shared" si="335"/>
        <v>-4.5366290380875</v>
      </c>
      <c r="AG415" s="78">
        <f t="shared" si="335"/>
        <v>-4.5366290380875</v>
      </c>
      <c r="AH415" s="156">
        <f t="shared" si="318"/>
        <v>-27.219774228525</v>
      </c>
      <c r="AI415" s="28"/>
      <c r="AJ415" s="290"/>
      <c r="AK415" s="24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</row>
    <row r="416" s="11" customFormat="1" ht="30" customHeight="1" spans="1:171">
      <c r="A416" s="293"/>
      <c r="B416" s="294" t="s">
        <v>155</v>
      </c>
      <c r="C416" s="78">
        <f t="shared" ref="C416:AG416" si="336">C351*C420/10000</f>
        <v>0</v>
      </c>
      <c r="D416" s="78">
        <f t="shared" si="336"/>
        <v>0</v>
      </c>
      <c r="E416" s="78">
        <f t="shared" si="336"/>
        <v>0</v>
      </c>
      <c r="F416" s="78">
        <f t="shared" si="336"/>
        <v>0</v>
      </c>
      <c r="G416" s="78">
        <f t="shared" si="336"/>
        <v>0</v>
      </c>
      <c r="H416" s="78">
        <f t="shared" si="336"/>
        <v>0</v>
      </c>
      <c r="I416" s="78">
        <f t="shared" si="336"/>
        <v>0</v>
      </c>
      <c r="J416" s="78">
        <f t="shared" si="336"/>
        <v>0</v>
      </c>
      <c r="K416" s="78">
        <f t="shared" si="336"/>
        <v>0</v>
      </c>
      <c r="L416" s="78">
        <f t="shared" si="336"/>
        <v>0</v>
      </c>
      <c r="M416" s="78">
        <f t="shared" si="336"/>
        <v>0</v>
      </c>
      <c r="N416" s="78">
        <f t="shared" si="336"/>
        <v>0</v>
      </c>
      <c r="O416" s="78">
        <f t="shared" si="336"/>
        <v>0</v>
      </c>
      <c r="P416" s="78">
        <f t="shared" si="336"/>
        <v>0</v>
      </c>
      <c r="Q416" s="78">
        <f t="shared" si="336"/>
        <v>0</v>
      </c>
      <c r="R416" s="78">
        <f t="shared" si="336"/>
        <v>0</v>
      </c>
      <c r="S416" s="78">
        <f t="shared" si="336"/>
        <v>0</v>
      </c>
      <c r="T416" s="78">
        <f t="shared" si="336"/>
        <v>0</v>
      </c>
      <c r="U416" s="78">
        <f t="shared" si="336"/>
        <v>0</v>
      </c>
      <c r="V416" s="78">
        <f t="shared" si="336"/>
        <v>0</v>
      </c>
      <c r="W416" s="78">
        <f t="shared" si="336"/>
        <v>0</v>
      </c>
      <c r="X416" s="78">
        <f t="shared" si="336"/>
        <v>0</v>
      </c>
      <c r="Y416" s="78">
        <f t="shared" si="336"/>
        <v>0</v>
      </c>
      <c r="Z416" s="78">
        <f t="shared" si="336"/>
        <v>0</v>
      </c>
      <c r="AA416" s="78">
        <f t="shared" si="336"/>
        <v>6.85170517719441</v>
      </c>
      <c r="AB416" s="78">
        <f t="shared" si="336"/>
        <v>17.676247810073</v>
      </c>
      <c r="AC416" s="78">
        <f t="shared" si="336"/>
        <v>18.0217119366542</v>
      </c>
      <c r="AD416" s="78">
        <f t="shared" si="336"/>
        <v>0</v>
      </c>
      <c r="AE416" s="78">
        <f t="shared" si="336"/>
        <v>0</v>
      </c>
      <c r="AF416" s="78">
        <f t="shared" si="336"/>
        <v>0</v>
      </c>
      <c r="AG416" s="78">
        <f t="shared" si="336"/>
        <v>0</v>
      </c>
      <c r="AH416" s="156">
        <f t="shared" si="318"/>
        <v>42.5496649239216</v>
      </c>
      <c r="AI416" s="28"/>
      <c r="AJ416" s="290"/>
      <c r="AK416" s="24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</row>
    <row r="417" s="11" customFormat="1" ht="30" customHeight="1" spans="1:171">
      <c r="A417" s="270" t="s">
        <v>132</v>
      </c>
      <c r="B417" s="49">
        <v>2025</v>
      </c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>
        <v>646</v>
      </c>
      <c r="AC417" s="112">
        <v>646</v>
      </c>
      <c r="AD417" s="112">
        <v>646</v>
      </c>
      <c r="AE417" s="112">
        <v>646</v>
      </c>
      <c r="AF417" s="112">
        <v>646</v>
      </c>
      <c r="AG417" s="112">
        <v>646</v>
      </c>
      <c r="AH417" s="112">
        <v>3876</v>
      </c>
      <c r="AI417" s="28"/>
      <c r="AJ417" s="290"/>
      <c r="AK417" s="24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</row>
    <row r="418" s="12" customFormat="1" ht="30" customHeight="1" spans="1:171">
      <c r="A418" s="295"/>
      <c r="B418" s="266">
        <v>2026</v>
      </c>
      <c r="C418" s="188"/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  <c r="AA418" s="188">
        <v>575.773544302051</v>
      </c>
      <c r="AB418" s="188">
        <v>575.773544302051</v>
      </c>
      <c r="AC418" s="188">
        <v>575.773544302051</v>
      </c>
      <c r="AD418" s="188">
        <v>575.773544302051</v>
      </c>
      <c r="AE418" s="188">
        <v>575.773544302051</v>
      </c>
      <c r="AF418" s="188">
        <v>575.773544302051</v>
      </c>
      <c r="AG418" s="188">
        <v>575.773544302051</v>
      </c>
      <c r="AH418" s="156">
        <f>SUM(C418:AG418)</f>
        <v>4030.41481011436</v>
      </c>
      <c r="AI418" s="28"/>
      <c r="AJ418" s="290"/>
      <c r="AK418" s="40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</row>
    <row r="419" s="11" customFormat="1" ht="30" customHeight="1" spans="1:171">
      <c r="A419" s="296"/>
      <c r="B419" s="297" t="s">
        <v>275</v>
      </c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156">
        <f>SUM(C419:AG419)</f>
        <v>0</v>
      </c>
      <c r="AI419" s="28"/>
      <c r="AJ419" s="290"/>
      <c r="AK419" s="24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2"/>
      <c r="AY419" s="2"/>
      <c r="AZ419" s="2"/>
      <c r="BA419" s="2"/>
      <c r="BB419" s="2"/>
      <c r="BC419" s="2"/>
      <c r="BD419" s="2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</row>
    <row r="420" s="11" customFormat="1" ht="30" customHeight="1" spans="1:171">
      <c r="A420" s="296"/>
      <c r="B420" s="272" t="s">
        <v>14</v>
      </c>
      <c r="C420" s="71">
        <f t="shared" ref="C420:AG420" si="337">C418-C419</f>
        <v>0</v>
      </c>
      <c r="D420" s="71">
        <f t="shared" si="337"/>
        <v>0</v>
      </c>
      <c r="E420" s="71">
        <f t="shared" si="337"/>
        <v>0</v>
      </c>
      <c r="F420" s="71">
        <f t="shared" si="337"/>
        <v>0</v>
      </c>
      <c r="G420" s="71">
        <f t="shared" si="337"/>
        <v>0</v>
      </c>
      <c r="H420" s="71">
        <f t="shared" si="337"/>
        <v>0</v>
      </c>
      <c r="I420" s="71">
        <f t="shared" si="337"/>
        <v>0</v>
      </c>
      <c r="J420" s="71">
        <f t="shared" si="337"/>
        <v>0</v>
      </c>
      <c r="K420" s="71">
        <f t="shared" si="337"/>
        <v>0</v>
      </c>
      <c r="L420" s="71">
        <f t="shared" si="337"/>
        <v>0</v>
      </c>
      <c r="M420" s="71">
        <f t="shared" si="337"/>
        <v>0</v>
      </c>
      <c r="N420" s="71">
        <f t="shared" si="337"/>
        <v>0</v>
      </c>
      <c r="O420" s="71">
        <f t="shared" si="337"/>
        <v>0</v>
      </c>
      <c r="P420" s="71">
        <f t="shared" si="337"/>
        <v>0</v>
      </c>
      <c r="Q420" s="71">
        <f t="shared" si="337"/>
        <v>0</v>
      </c>
      <c r="R420" s="71">
        <f t="shared" si="337"/>
        <v>0</v>
      </c>
      <c r="S420" s="71">
        <f t="shared" si="337"/>
        <v>0</v>
      </c>
      <c r="T420" s="71">
        <f t="shared" si="337"/>
        <v>0</v>
      </c>
      <c r="U420" s="71">
        <f t="shared" si="337"/>
        <v>0</v>
      </c>
      <c r="V420" s="71">
        <f t="shared" si="337"/>
        <v>0</v>
      </c>
      <c r="W420" s="71">
        <f t="shared" si="337"/>
        <v>0</v>
      </c>
      <c r="X420" s="71">
        <f t="shared" si="337"/>
        <v>0</v>
      </c>
      <c r="Y420" s="71">
        <f t="shared" si="337"/>
        <v>0</v>
      </c>
      <c r="Z420" s="71">
        <f t="shared" si="337"/>
        <v>0</v>
      </c>
      <c r="AA420" s="71">
        <f t="shared" si="337"/>
        <v>575.773544302051</v>
      </c>
      <c r="AB420" s="71">
        <f t="shared" si="337"/>
        <v>575.773544302051</v>
      </c>
      <c r="AC420" s="71">
        <f t="shared" si="337"/>
        <v>575.773544302051</v>
      </c>
      <c r="AD420" s="71">
        <f t="shared" si="337"/>
        <v>575.773544302051</v>
      </c>
      <c r="AE420" s="71">
        <f t="shared" si="337"/>
        <v>575.773544302051</v>
      </c>
      <c r="AF420" s="71">
        <f t="shared" si="337"/>
        <v>575.773544302051</v>
      </c>
      <c r="AG420" s="71">
        <f t="shared" si="337"/>
        <v>575.773544302051</v>
      </c>
      <c r="AH420" s="156">
        <f t="shared" ref="AH420:AH422" si="338">SUM(C420:AG420)</f>
        <v>4030.41481011436</v>
      </c>
      <c r="AI420" s="28"/>
      <c r="AJ420" s="290"/>
      <c r="AK420" s="24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2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</row>
    <row r="421" s="11" customFormat="1" ht="30" customHeight="1" spans="1:171">
      <c r="A421" s="296"/>
      <c r="B421" s="296" t="s">
        <v>15</v>
      </c>
      <c r="C421" s="71">
        <f t="shared" ref="C421:AG421" si="339">C418-C417</f>
        <v>0</v>
      </c>
      <c r="D421" s="71">
        <f t="shared" si="339"/>
        <v>0</v>
      </c>
      <c r="E421" s="71">
        <f t="shared" si="339"/>
        <v>0</v>
      </c>
      <c r="F421" s="71">
        <f t="shared" si="339"/>
        <v>0</v>
      </c>
      <c r="G421" s="71">
        <f t="shared" si="339"/>
        <v>0</v>
      </c>
      <c r="H421" s="71">
        <f t="shared" si="339"/>
        <v>0</v>
      </c>
      <c r="I421" s="71">
        <f t="shared" si="339"/>
        <v>0</v>
      </c>
      <c r="J421" s="71">
        <f t="shared" si="339"/>
        <v>0</v>
      </c>
      <c r="K421" s="71">
        <f t="shared" si="339"/>
        <v>0</v>
      </c>
      <c r="L421" s="71">
        <f t="shared" si="339"/>
        <v>0</v>
      </c>
      <c r="M421" s="71">
        <f t="shared" si="339"/>
        <v>0</v>
      </c>
      <c r="N421" s="71">
        <f t="shared" si="339"/>
        <v>0</v>
      </c>
      <c r="O421" s="71">
        <f t="shared" si="339"/>
        <v>0</v>
      </c>
      <c r="P421" s="71">
        <f t="shared" si="339"/>
        <v>0</v>
      </c>
      <c r="Q421" s="71">
        <f t="shared" si="339"/>
        <v>0</v>
      </c>
      <c r="R421" s="71">
        <f t="shared" si="339"/>
        <v>0</v>
      </c>
      <c r="S421" s="71">
        <f t="shared" si="339"/>
        <v>0</v>
      </c>
      <c r="T421" s="71">
        <f t="shared" si="339"/>
        <v>0</v>
      </c>
      <c r="U421" s="71">
        <f t="shared" si="339"/>
        <v>0</v>
      </c>
      <c r="V421" s="71">
        <f t="shared" si="339"/>
        <v>0</v>
      </c>
      <c r="W421" s="71">
        <f t="shared" si="339"/>
        <v>0</v>
      </c>
      <c r="X421" s="71">
        <f t="shared" si="339"/>
        <v>0</v>
      </c>
      <c r="Y421" s="71">
        <f t="shared" si="339"/>
        <v>0</v>
      </c>
      <c r="Z421" s="71">
        <f t="shared" si="339"/>
        <v>0</v>
      </c>
      <c r="AA421" s="71">
        <f t="shared" si="339"/>
        <v>575.773544302051</v>
      </c>
      <c r="AB421" s="71">
        <f t="shared" si="339"/>
        <v>-70.2264556979489</v>
      </c>
      <c r="AC421" s="71">
        <f t="shared" si="339"/>
        <v>-70.2264556979489</v>
      </c>
      <c r="AD421" s="71">
        <f t="shared" si="339"/>
        <v>-70.2264556979489</v>
      </c>
      <c r="AE421" s="71">
        <f t="shared" si="339"/>
        <v>-70.2264556979489</v>
      </c>
      <c r="AF421" s="71">
        <f t="shared" si="339"/>
        <v>-70.2264556979489</v>
      </c>
      <c r="AG421" s="71">
        <f t="shared" si="339"/>
        <v>-70.2264556979489</v>
      </c>
      <c r="AH421" s="156">
        <f t="shared" si="338"/>
        <v>154.414810114357</v>
      </c>
      <c r="AI421" s="28"/>
      <c r="AJ421" s="290"/>
      <c r="AK421" s="24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</row>
    <row r="422" s="11" customFormat="1" ht="30" customHeight="1" spans="1:171">
      <c r="A422" s="270" t="s">
        <v>133</v>
      </c>
      <c r="B422" s="273">
        <v>2026</v>
      </c>
      <c r="C422" s="298" t="e">
        <f t="shared" ref="C422:AG422" si="340">C418/(C361/29308)</f>
        <v>#DIV/0!</v>
      </c>
      <c r="D422" s="298" t="e">
        <f t="shared" si="340"/>
        <v>#DIV/0!</v>
      </c>
      <c r="E422" s="298" t="e">
        <f t="shared" si="340"/>
        <v>#DIV/0!</v>
      </c>
      <c r="F422" s="298" t="e">
        <f t="shared" si="340"/>
        <v>#DIV/0!</v>
      </c>
      <c r="G422" s="298" t="e">
        <f t="shared" si="340"/>
        <v>#DIV/0!</v>
      </c>
      <c r="H422" s="298" t="e">
        <f t="shared" si="340"/>
        <v>#DIV/0!</v>
      </c>
      <c r="I422" s="298" t="e">
        <f t="shared" si="340"/>
        <v>#DIV/0!</v>
      </c>
      <c r="J422" s="298" t="e">
        <f t="shared" si="340"/>
        <v>#DIV/0!</v>
      </c>
      <c r="K422" s="298" t="e">
        <f t="shared" si="340"/>
        <v>#DIV/0!</v>
      </c>
      <c r="L422" s="298" t="e">
        <f t="shared" si="340"/>
        <v>#DIV/0!</v>
      </c>
      <c r="M422" s="298" t="e">
        <f t="shared" si="340"/>
        <v>#DIV/0!</v>
      </c>
      <c r="N422" s="298" t="e">
        <f t="shared" si="340"/>
        <v>#DIV/0!</v>
      </c>
      <c r="O422" s="298" t="e">
        <f t="shared" si="340"/>
        <v>#DIV/0!</v>
      </c>
      <c r="P422" s="298" t="e">
        <f t="shared" si="340"/>
        <v>#DIV/0!</v>
      </c>
      <c r="Q422" s="298" t="e">
        <f t="shared" si="340"/>
        <v>#DIV/0!</v>
      </c>
      <c r="R422" s="298" t="e">
        <f t="shared" si="340"/>
        <v>#DIV/0!</v>
      </c>
      <c r="S422" s="298" t="e">
        <f t="shared" si="340"/>
        <v>#DIV/0!</v>
      </c>
      <c r="T422" s="298" t="e">
        <f t="shared" si="340"/>
        <v>#DIV/0!</v>
      </c>
      <c r="U422" s="298" t="e">
        <f t="shared" si="340"/>
        <v>#DIV/0!</v>
      </c>
      <c r="V422" s="298" t="e">
        <f t="shared" si="340"/>
        <v>#DIV/0!</v>
      </c>
      <c r="W422" s="298" t="e">
        <f t="shared" si="340"/>
        <v>#DIV/0!</v>
      </c>
      <c r="X422" s="298" t="e">
        <f t="shared" si="340"/>
        <v>#DIV/0!</v>
      </c>
      <c r="Y422" s="298" t="e">
        <f t="shared" si="340"/>
        <v>#DIV/0!</v>
      </c>
      <c r="Z422" s="298" t="e">
        <f t="shared" si="340"/>
        <v>#DIV/0!</v>
      </c>
      <c r="AA422" s="298">
        <f t="shared" si="340"/>
        <v>822.357262982676</v>
      </c>
      <c r="AB422" s="298">
        <f t="shared" si="340"/>
        <v>743.709609361151</v>
      </c>
      <c r="AC422" s="298">
        <f t="shared" si="340"/>
        <v>741.748177424374</v>
      </c>
      <c r="AD422" s="298" t="e">
        <f t="shared" si="340"/>
        <v>#DIV/0!</v>
      </c>
      <c r="AE422" s="298" t="e">
        <f t="shared" si="340"/>
        <v>#DIV/0!</v>
      </c>
      <c r="AF422" s="298" t="e">
        <f t="shared" si="340"/>
        <v>#DIV/0!</v>
      </c>
      <c r="AG422" s="298" t="e">
        <f t="shared" si="340"/>
        <v>#DIV/0!</v>
      </c>
      <c r="AH422" s="156" t="e">
        <f t="shared" si="338"/>
        <v>#DIV/0!</v>
      </c>
      <c r="AI422" s="28"/>
      <c r="AJ422" s="290"/>
      <c r="AK422" s="24"/>
      <c r="AL422" s="2"/>
      <c r="AM422" s="2"/>
      <c r="AN422" s="2"/>
      <c r="AO422" s="2"/>
      <c r="AP422" s="2"/>
      <c r="AQ422" s="2"/>
      <c r="AR422" s="2"/>
      <c r="AS422" s="2"/>
      <c r="AT422" s="1"/>
      <c r="AU422" s="2"/>
      <c r="AV422" s="2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</row>
    <row r="423" s="11" customFormat="1" ht="30" customHeight="1" spans="1:171">
      <c r="A423" s="296"/>
      <c r="B423" s="299" t="s">
        <v>275</v>
      </c>
      <c r="C423" s="156"/>
      <c r="D423" s="156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  <c r="AA423" s="156"/>
      <c r="AB423" s="156"/>
      <c r="AC423" s="156"/>
      <c r="AD423" s="156"/>
      <c r="AE423" s="156"/>
      <c r="AF423" s="156"/>
      <c r="AG423" s="157"/>
      <c r="AH423" s="156"/>
      <c r="AI423" s="28"/>
      <c r="AJ423" s="290"/>
      <c r="AK423" s="24"/>
      <c r="AL423" s="1"/>
      <c r="AM423" s="1"/>
      <c r="AN423" s="1"/>
      <c r="AO423" s="1"/>
      <c r="AP423" s="1"/>
      <c r="AQ423" s="1"/>
      <c r="AR423" s="1"/>
      <c r="AS423" s="1"/>
      <c r="AT423" s="2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</row>
    <row r="424" s="11" customFormat="1" ht="30" customHeight="1" spans="1:171">
      <c r="A424" s="296"/>
      <c r="B424" s="296" t="s">
        <v>134</v>
      </c>
      <c r="C424" s="78" t="e">
        <f t="shared" ref="C424:AG424" si="341">C422-C423</f>
        <v>#DIV/0!</v>
      </c>
      <c r="D424" s="78" t="e">
        <f t="shared" si="341"/>
        <v>#DIV/0!</v>
      </c>
      <c r="E424" s="78" t="e">
        <f t="shared" si="341"/>
        <v>#DIV/0!</v>
      </c>
      <c r="F424" s="78" t="e">
        <f t="shared" si="341"/>
        <v>#DIV/0!</v>
      </c>
      <c r="G424" s="78" t="e">
        <f t="shared" si="341"/>
        <v>#DIV/0!</v>
      </c>
      <c r="H424" s="78" t="e">
        <f t="shared" si="341"/>
        <v>#DIV/0!</v>
      </c>
      <c r="I424" s="78" t="e">
        <f t="shared" si="341"/>
        <v>#DIV/0!</v>
      </c>
      <c r="J424" s="78" t="e">
        <f t="shared" si="341"/>
        <v>#DIV/0!</v>
      </c>
      <c r="K424" s="78" t="e">
        <f t="shared" si="341"/>
        <v>#DIV/0!</v>
      </c>
      <c r="L424" s="78" t="e">
        <f t="shared" si="341"/>
        <v>#DIV/0!</v>
      </c>
      <c r="M424" s="78" t="e">
        <f t="shared" si="341"/>
        <v>#DIV/0!</v>
      </c>
      <c r="N424" s="78" t="e">
        <f t="shared" si="341"/>
        <v>#DIV/0!</v>
      </c>
      <c r="O424" s="78" t="e">
        <f t="shared" si="341"/>
        <v>#DIV/0!</v>
      </c>
      <c r="P424" s="78" t="e">
        <f t="shared" si="341"/>
        <v>#DIV/0!</v>
      </c>
      <c r="Q424" s="78" t="e">
        <f t="shared" si="341"/>
        <v>#DIV/0!</v>
      </c>
      <c r="R424" s="78" t="e">
        <f t="shared" si="341"/>
        <v>#DIV/0!</v>
      </c>
      <c r="S424" s="78" t="e">
        <f t="shared" si="341"/>
        <v>#DIV/0!</v>
      </c>
      <c r="T424" s="78" t="e">
        <f t="shared" si="341"/>
        <v>#DIV/0!</v>
      </c>
      <c r="U424" s="78" t="e">
        <f t="shared" si="341"/>
        <v>#DIV/0!</v>
      </c>
      <c r="V424" s="78" t="e">
        <f t="shared" si="341"/>
        <v>#DIV/0!</v>
      </c>
      <c r="W424" s="78" t="e">
        <f t="shared" si="341"/>
        <v>#DIV/0!</v>
      </c>
      <c r="X424" s="78" t="e">
        <f t="shared" si="341"/>
        <v>#DIV/0!</v>
      </c>
      <c r="Y424" s="78" t="e">
        <f t="shared" si="341"/>
        <v>#DIV/0!</v>
      </c>
      <c r="Z424" s="78" t="e">
        <f t="shared" si="341"/>
        <v>#DIV/0!</v>
      </c>
      <c r="AA424" s="78">
        <f t="shared" si="341"/>
        <v>822.357262982676</v>
      </c>
      <c r="AB424" s="78">
        <f t="shared" si="341"/>
        <v>743.709609361151</v>
      </c>
      <c r="AC424" s="78">
        <f t="shared" si="341"/>
        <v>741.748177424374</v>
      </c>
      <c r="AD424" s="78" t="e">
        <f t="shared" si="341"/>
        <v>#DIV/0!</v>
      </c>
      <c r="AE424" s="78" t="e">
        <f t="shared" si="341"/>
        <v>#DIV/0!</v>
      </c>
      <c r="AF424" s="78" t="e">
        <f t="shared" si="341"/>
        <v>#DIV/0!</v>
      </c>
      <c r="AG424" s="78" t="e">
        <f t="shared" si="341"/>
        <v>#DIV/0!</v>
      </c>
      <c r="AH424" s="156" t="e">
        <f t="shared" ref="AH424:AH458" si="342">SUM(C424:AG424)</f>
        <v>#DIV/0!</v>
      </c>
      <c r="AI424" s="28"/>
      <c r="AJ424" s="290"/>
      <c r="AK424" s="24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</row>
    <row r="425" s="11" customFormat="1" ht="30" customHeight="1" spans="1:171">
      <c r="A425" s="262" t="s">
        <v>156</v>
      </c>
      <c r="B425" s="282">
        <v>2025</v>
      </c>
      <c r="C425" s="69" t="e">
        <f t="shared" ref="C425:AH425" si="343">C345/C355/29.308</f>
        <v>#DIV/0!</v>
      </c>
      <c r="D425" s="69" t="e">
        <f t="shared" si="343"/>
        <v>#DIV/0!</v>
      </c>
      <c r="E425" s="69" t="e">
        <f t="shared" si="343"/>
        <v>#DIV/0!</v>
      </c>
      <c r="F425" s="69" t="e">
        <f t="shared" si="343"/>
        <v>#DIV/0!</v>
      </c>
      <c r="G425" s="69" t="e">
        <f t="shared" si="343"/>
        <v>#DIV/0!</v>
      </c>
      <c r="H425" s="69" t="e">
        <f t="shared" si="343"/>
        <v>#DIV/0!</v>
      </c>
      <c r="I425" s="69" t="e">
        <f t="shared" si="343"/>
        <v>#DIV/0!</v>
      </c>
      <c r="J425" s="69" t="e">
        <f t="shared" si="343"/>
        <v>#DIV/0!</v>
      </c>
      <c r="K425" s="69" t="e">
        <f t="shared" si="343"/>
        <v>#DIV/0!</v>
      </c>
      <c r="L425" s="69" t="e">
        <f t="shared" si="343"/>
        <v>#DIV/0!</v>
      </c>
      <c r="M425" s="69" t="e">
        <f t="shared" si="343"/>
        <v>#DIV/0!</v>
      </c>
      <c r="N425" s="69" t="e">
        <f t="shared" si="343"/>
        <v>#DIV/0!</v>
      </c>
      <c r="O425" s="69" t="e">
        <f t="shared" si="343"/>
        <v>#DIV/0!</v>
      </c>
      <c r="P425" s="69" t="e">
        <f t="shared" si="343"/>
        <v>#DIV/0!</v>
      </c>
      <c r="Q425" s="69" t="e">
        <f t="shared" si="343"/>
        <v>#DIV/0!</v>
      </c>
      <c r="R425" s="69" t="e">
        <f t="shared" si="343"/>
        <v>#DIV/0!</v>
      </c>
      <c r="S425" s="69" t="e">
        <f t="shared" si="343"/>
        <v>#DIV/0!</v>
      </c>
      <c r="T425" s="69" t="e">
        <f t="shared" si="343"/>
        <v>#DIV/0!</v>
      </c>
      <c r="U425" s="69" t="e">
        <f t="shared" si="343"/>
        <v>#DIV/0!</v>
      </c>
      <c r="V425" s="69" t="e">
        <f t="shared" si="343"/>
        <v>#DIV/0!</v>
      </c>
      <c r="W425" s="69" t="e">
        <f t="shared" si="343"/>
        <v>#DIV/0!</v>
      </c>
      <c r="X425" s="69" t="e">
        <f t="shared" si="343"/>
        <v>#DIV/0!</v>
      </c>
      <c r="Y425" s="69" t="e">
        <f t="shared" si="343"/>
        <v>#DIV/0!</v>
      </c>
      <c r="Z425" s="69" t="e">
        <f t="shared" si="343"/>
        <v>#DIV/0!</v>
      </c>
      <c r="AA425" s="69" t="e">
        <f t="shared" si="343"/>
        <v>#DIV/0!</v>
      </c>
      <c r="AB425" s="69">
        <f t="shared" si="343"/>
        <v>0.816137674143716</v>
      </c>
      <c r="AC425" s="69">
        <f t="shared" si="343"/>
        <v>0.908863890408352</v>
      </c>
      <c r="AD425" s="69">
        <f t="shared" si="343"/>
        <v>0.920731929135291</v>
      </c>
      <c r="AE425" s="69">
        <f t="shared" si="343"/>
        <v>0.910180278539663</v>
      </c>
      <c r="AF425" s="69">
        <f t="shared" si="343"/>
        <v>0.924428677501855</v>
      </c>
      <c r="AG425" s="69">
        <f t="shared" si="343"/>
        <v>0.910364145658264</v>
      </c>
      <c r="AH425" s="366">
        <f t="shared" si="343"/>
        <v>0.908688457947891</v>
      </c>
      <c r="AI425" s="28"/>
      <c r="AJ425" s="290"/>
      <c r="AK425" s="24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</row>
    <row r="426" s="11" customFormat="1" ht="30" customHeight="1" spans="1:171">
      <c r="A426" s="300"/>
      <c r="B426" s="282">
        <v>2026</v>
      </c>
      <c r="C426" s="69" t="e">
        <f t="shared" ref="C426:AH426" si="344">C346/(C356)/29.308</f>
        <v>#DIV/0!</v>
      </c>
      <c r="D426" s="69" t="e">
        <f t="shared" si="344"/>
        <v>#DIV/0!</v>
      </c>
      <c r="E426" s="69" t="e">
        <f t="shared" si="344"/>
        <v>#DIV/0!</v>
      </c>
      <c r="F426" s="69" t="e">
        <f t="shared" si="344"/>
        <v>#DIV/0!</v>
      </c>
      <c r="G426" s="69" t="e">
        <f t="shared" si="344"/>
        <v>#DIV/0!</v>
      </c>
      <c r="H426" s="69" t="e">
        <f t="shared" si="344"/>
        <v>#DIV/0!</v>
      </c>
      <c r="I426" s="69" t="e">
        <f t="shared" si="344"/>
        <v>#DIV/0!</v>
      </c>
      <c r="J426" s="69" t="e">
        <f t="shared" si="344"/>
        <v>#DIV/0!</v>
      </c>
      <c r="K426" s="69" t="e">
        <f t="shared" si="344"/>
        <v>#DIV/0!</v>
      </c>
      <c r="L426" s="69" t="e">
        <f t="shared" si="344"/>
        <v>#DIV/0!</v>
      </c>
      <c r="M426" s="69" t="e">
        <f t="shared" si="344"/>
        <v>#DIV/0!</v>
      </c>
      <c r="N426" s="69" t="e">
        <f t="shared" si="344"/>
        <v>#DIV/0!</v>
      </c>
      <c r="O426" s="69" t="e">
        <f t="shared" si="344"/>
        <v>#DIV/0!</v>
      </c>
      <c r="P426" s="69" t="e">
        <f t="shared" si="344"/>
        <v>#DIV/0!</v>
      </c>
      <c r="Q426" s="69" t="e">
        <f t="shared" si="344"/>
        <v>#DIV/0!</v>
      </c>
      <c r="R426" s="69" t="e">
        <f t="shared" si="344"/>
        <v>#DIV/0!</v>
      </c>
      <c r="S426" s="69" t="e">
        <f t="shared" si="344"/>
        <v>#DIV/0!</v>
      </c>
      <c r="T426" s="69" t="e">
        <f t="shared" si="344"/>
        <v>#DIV/0!</v>
      </c>
      <c r="U426" s="69" t="e">
        <f t="shared" si="344"/>
        <v>#DIV/0!</v>
      </c>
      <c r="V426" s="69" t="e">
        <f t="shared" si="344"/>
        <v>#DIV/0!</v>
      </c>
      <c r="W426" s="69" t="e">
        <f t="shared" si="344"/>
        <v>#DIV/0!</v>
      </c>
      <c r="X426" s="69" t="e">
        <f t="shared" si="344"/>
        <v>#DIV/0!</v>
      </c>
      <c r="Y426" s="69" t="e">
        <f t="shared" si="344"/>
        <v>#DIV/0!</v>
      </c>
      <c r="Z426" s="69" t="e">
        <f t="shared" si="344"/>
        <v>#DIV/0!</v>
      </c>
      <c r="AA426" s="69">
        <f t="shared" si="344"/>
        <v>0.917325994725376</v>
      </c>
      <c r="AB426" s="69">
        <f t="shared" si="344"/>
        <v>0.920062648672161</v>
      </c>
      <c r="AC426" s="69">
        <f t="shared" si="344"/>
        <v>0.921391707334199</v>
      </c>
      <c r="AD426" s="69" t="e">
        <f t="shared" si="344"/>
        <v>#DIV/0!</v>
      </c>
      <c r="AE426" s="69" t="e">
        <f t="shared" si="344"/>
        <v>#DIV/0!</v>
      </c>
      <c r="AF426" s="69" t="e">
        <f t="shared" si="344"/>
        <v>#DIV/0!</v>
      </c>
      <c r="AG426" s="69" t="e">
        <f t="shared" si="344"/>
        <v>#DIV/0!</v>
      </c>
      <c r="AH426" s="366">
        <f t="shared" si="344"/>
        <v>0.920230922905098</v>
      </c>
      <c r="AI426" s="28"/>
      <c r="AJ426" s="237"/>
      <c r="AK426" s="24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</row>
    <row r="427" s="11" customFormat="1" ht="30" customHeight="1" spans="1:171">
      <c r="A427" s="270"/>
      <c r="B427" s="273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156">
        <f t="shared" si="342"/>
        <v>0</v>
      </c>
      <c r="AI427" s="28"/>
      <c r="AJ427" s="290"/>
      <c r="AK427" s="24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</row>
    <row r="428" s="3" customFormat="1" ht="30" customHeight="1" spans="1:171">
      <c r="A428" s="301" t="s">
        <v>90</v>
      </c>
      <c r="B428" s="302"/>
      <c r="C428" s="303"/>
      <c r="D428" s="303"/>
      <c r="E428" s="303"/>
      <c r="F428" s="303"/>
      <c r="G428" s="303"/>
      <c r="H428" s="303"/>
      <c r="I428" s="303"/>
      <c r="J428" s="303"/>
      <c r="K428" s="303"/>
      <c r="L428" s="303"/>
      <c r="M428" s="303"/>
      <c r="N428" s="303"/>
      <c r="O428" s="303"/>
      <c r="P428" s="303"/>
      <c r="Q428" s="303"/>
      <c r="R428" s="303"/>
      <c r="S428" s="303"/>
      <c r="T428" s="303"/>
      <c r="U428" s="303"/>
      <c r="V428" s="303"/>
      <c r="W428" s="303"/>
      <c r="X428" s="303"/>
      <c r="Y428" s="303"/>
      <c r="Z428" s="303"/>
      <c r="AA428" s="303"/>
      <c r="AB428" s="303"/>
      <c r="AC428" s="303"/>
      <c r="AD428" s="303"/>
      <c r="AE428" s="303"/>
      <c r="AF428" s="303"/>
      <c r="AG428" s="303"/>
      <c r="AH428" s="304">
        <f t="shared" si="342"/>
        <v>0</v>
      </c>
      <c r="AI428" s="28"/>
      <c r="AJ428" s="290"/>
      <c r="AK428" s="24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</row>
    <row r="429" s="13" customFormat="1" ht="30" hidden="1" customHeight="1" outlineLevel="1" spans="1:171">
      <c r="A429" s="305" t="s">
        <v>10</v>
      </c>
      <c r="B429" s="306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156">
        <f t="shared" si="342"/>
        <v>0</v>
      </c>
      <c r="AI429" s="28"/>
      <c r="AJ429" s="290"/>
      <c r="AK429" s="24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</row>
    <row r="430" s="13" customFormat="1" ht="30" hidden="1" customHeight="1" outlineLevel="1" spans="1:171">
      <c r="A430" s="305"/>
      <c r="B430" s="307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156">
        <f t="shared" si="342"/>
        <v>0</v>
      </c>
      <c r="AI430" s="28"/>
      <c r="AJ430" s="290"/>
      <c r="AK430" s="24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</row>
    <row r="431" s="13" customFormat="1" ht="30" hidden="1" customHeight="1" outlineLevel="1" spans="1:171">
      <c r="A431" s="305"/>
      <c r="B431" s="308" t="s">
        <v>11</v>
      </c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156">
        <f t="shared" si="342"/>
        <v>0</v>
      </c>
      <c r="AI431" s="28"/>
      <c r="AJ431" s="290"/>
      <c r="AK431" s="24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</row>
    <row r="432" s="13" customFormat="1" ht="30" hidden="1" customHeight="1" outlineLevel="1" spans="1:171">
      <c r="A432" s="309" t="s">
        <v>157</v>
      </c>
      <c r="B432" s="310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156">
        <f t="shared" si="342"/>
        <v>0</v>
      </c>
      <c r="AI432" s="28"/>
      <c r="AJ432" s="290"/>
      <c r="AK432" s="24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</row>
    <row r="433" s="13" customFormat="1" ht="30" hidden="1" customHeight="1" outlineLevel="1" spans="1:171">
      <c r="A433" s="309"/>
      <c r="B433" s="31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156">
        <f t="shared" si="342"/>
        <v>0</v>
      </c>
      <c r="AI433" s="28"/>
      <c r="AJ433" s="290"/>
      <c r="AK433" s="24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</row>
    <row r="434" s="13" customFormat="1" ht="30" hidden="1" customHeight="1" outlineLevel="1" spans="1:171">
      <c r="A434" s="309"/>
      <c r="B434" s="312" t="s">
        <v>134</v>
      </c>
      <c r="C434" s="71">
        <f t="shared" ref="C434:AG434" si="345">C433-C432</f>
        <v>0</v>
      </c>
      <c r="D434" s="71">
        <f t="shared" si="345"/>
        <v>0</v>
      </c>
      <c r="E434" s="71">
        <f t="shared" si="345"/>
        <v>0</v>
      </c>
      <c r="F434" s="71">
        <f t="shared" si="345"/>
        <v>0</v>
      </c>
      <c r="G434" s="71">
        <f t="shared" si="345"/>
        <v>0</v>
      </c>
      <c r="H434" s="71">
        <f t="shared" si="345"/>
        <v>0</v>
      </c>
      <c r="I434" s="71">
        <f t="shared" si="345"/>
        <v>0</v>
      </c>
      <c r="J434" s="71">
        <f t="shared" si="345"/>
        <v>0</v>
      </c>
      <c r="K434" s="71">
        <f t="shared" si="345"/>
        <v>0</v>
      </c>
      <c r="L434" s="71">
        <f t="shared" si="345"/>
        <v>0</v>
      </c>
      <c r="M434" s="71">
        <f t="shared" si="345"/>
        <v>0</v>
      </c>
      <c r="N434" s="71">
        <f t="shared" si="345"/>
        <v>0</v>
      </c>
      <c r="O434" s="71">
        <f t="shared" si="345"/>
        <v>0</v>
      </c>
      <c r="P434" s="71">
        <f t="shared" si="345"/>
        <v>0</v>
      </c>
      <c r="Q434" s="71">
        <f t="shared" si="345"/>
        <v>0</v>
      </c>
      <c r="R434" s="71">
        <f t="shared" si="345"/>
        <v>0</v>
      </c>
      <c r="S434" s="71">
        <f t="shared" si="345"/>
        <v>0</v>
      </c>
      <c r="T434" s="71">
        <f t="shared" si="345"/>
        <v>0</v>
      </c>
      <c r="U434" s="71">
        <f t="shared" si="345"/>
        <v>0</v>
      </c>
      <c r="V434" s="71">
        <f t="shared" si="345"/>
        <v>0</v>
      </c>
      <c r="W434" s="71">
        <f t="shared" si="345"/>
        <v>0</v>
      </c>
      <c r="X434" s="71">
        <f t="shared" si="345"/>
        <v>0</v>
      </c>
      <c r="Y434" s="71">
        <f t="shared" si="345"/>
        <v>0</v>
      </c>
      <c r="Z434" s="71">
        <f t="shared" si="345"/>
        <v>0</v>
      </c>
      <c r="AA434" s="71">
        <f t="shared" si="345"/>
        <v>0</v>
      </c>
      <c r="AB434" s="71">
        <f t="shared" si="345"/>
        <v>0</v>
      </c>
      <c r="AC434" s="71">
        <f t="shared" si="345"/>
        <v>0</v>
      </c>
      <c r="AD434" s="71">
        <f t="shared" si="345"/>
        <v>0</v>
      </c>
      <c r="AE434" s="71">
        <f t="shared" si="345"/>
        <v>0</v>
      </c>
      <c r="AF434" s="71">
        <f t="shared" si="345"/>
        <v>0</v>
      </c>
      <c r="AG434" s="71">
        <f t="shared" si="345"/>
        <v>0</v>
      </c>
      <c r="AH434" s="156">
        <f t="shared" si="342"/>
        <v>0</v>
      </c>
      <c r="AI434" s="28"/>
      <c r="AJ434" s="290"/>
      <c r="AK434" s="24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</row>
    <row r="435" s="13" customFormat="1" ht="30" hidden="1" customHeight="1" outlineLevel="1" spans="1:171">
      <c r="A435" s="309" t="s">
        <v>118</v>
      </c>
      <c r="B435" s="310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156">
        <f t="shared" si="342"/>
        <v>0</v>
      </c>
      <c r="AI435" s="28"/>
      <c r="AJ435" s="290"/>
      <c r="AK435" s="24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</row>
    <row r="436" s="13" customFormat="1" ht="30" hidden="1" customHeight="1" outlineLevel="1" spans="1:171">
      <c r="A436" s="309"/>
      <c r="B436" s="311"/>
      <c r="C436" s="71">
        <f t="shared" ref="C436:AG436" si="346">C433*2.952</f>
        <v>0</v>
      </c>
      <c r="D436" s="71">
        <f t="shared" si="346"/>
        <v>0</v>
      </c>
      <c r="E436" s="71">
        <f t="shared" si="346"/>
        <v>0</v>
      </c>
      <c r="F436" s="71">
        <f t="shared" si="346"/>
        <v>0</v>
      </c>
      <c r="G436" s="71">
        <f t="shared" si="346"/>
        <v>0</v>
      </c>
      <c r="H436" s="71">
        <f t="shared" si="346"/>
        <v>0</v>
      </c>
      <c r="I436" s="71">
        <f t="shared" si="346"/>
        <v>0</v>
      </c>
      <c r="J436" s="71">
        <f t="shared" si="346"/>
        <v>0</v>
      </c>
      <c r="K436" s="71">
        <f t="shared" si="346"/>
        <v>0</v>
      </c>
      <c r="L436" s="71">
        <f t="shared" si="346"/>
        <v>0</v>
      </c>
      <c r="M436" s="71">
        <f t="shared" si="346"/>
        <v>0</v>
      </c>
      <c r="N436" s="71">
        <f t="shared" si="346"/>
        <v>0</v>
      </c>
      <c r="O436" s="71">
        <f t="shared" si="346"/>
        <v>0</v>
      </c>
      <c r="P436" s="71">
        <f t="shared" si="346"/>
        <v>0</v>
      </c>
      <c r="Q436" s="71">
        <f t="shared" si="346"/>
        <v>0</v>
      </c>
      <c r="R436" s="71">
        <f t="shared" si="346"/>
        <v>0</v>
      </c>
      <c r="S436" s="71">
        <f t="shared" si="346"/>
        <v>0</v>
      </c>
      <c r="T436" s="71">
        <f t="shared" si="346"/>
        <v>0</v>
      </c>
      <c r="U436" s="71">
        <f t="shared" si="346"/>
        <v>0</v>
      </c>
      <c r="V436" s="71">
        <f t="shared" si="346"/>
        <v>0</v>
      </c>
      <c r="W436" s="71">
        <f t="shared" si="346"/>
        <v>0</v>
      </c>
      <c r="X436" s="71">
        <f t="shared" si="346"/>
        <v>0</v>
      </c>
      <c r="Y436" s="71">
        <f t="shared" si="346"/>
        <v>0</v>
      </c>
      <c r="Z436" s="71">
        <f t="shared" si="346"/>
        <v>0</v>
      </c>
      <c r="AA436" s="71">
        <f t="shared" si="346"/>
        <v>0</v>
      </c>
      <c r="AB436" s="71">
        <f t="shared" si="346"/>
        <v>0</v>
      </c>
      <c r="AC436" s="71">
        <f t="shared" si="346"/>
        <v>0</v>
      </c>
      <c r="AD436" s="71">
        <f t="shared" si="346"/>
        <v>0</v>
      </c>
      <c r="AE436" s="71">
        <f t="shared" si="346"/>
        <v>0</v>
      </c>
      <c r="AF436" s="71">
        <f t="shared" si="346"/>
        <v>0</v>
      </c>
      <c r="AG436" s="71">
        <f t="shared" si="346"/>
        <v>0</v>
      </c>
      <c r="AH436" s="156">
        <f t="shared" si="342"/>
        <v>0</v>
      </c>
      <c r="AI436" s="28"/>
      <c r="AJ436" s="290"/>
      <c r="AK436" s="24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</row>
    <row r="437" s="13" customFormat="1" ht="30" hidden="1" customHeight="1" outlineLevel="1" spans="1:171">
      <c r="A437" s="309"/>
      <c r="B437" s="312" t="s">
        <v>134</v>
      </c>
      <c r="C437" s="71">
        <f t="shared" ref="C437:AG437" si="347">C436-C435</f>
        <v>0</v>
      </c>
      <c r="D437" s="71">
        <f t="shared" si="347"/>
        <v>0</v>
      </c>
      <c r="E437" s="71">
        <f t="shared" si="347"/>
        <v>0</v>
      </c>
      <c r="F437" s="71">
        <f t="shared" si="347"/>
        <v>0</v>
      </c>
      <c r="G437" s="71">
        <f t="shared" si="347"/>
        <v>0</v>
      </c>
      <c r="H437" s="71">
        <f t="shared" si="347"/>
        <v>0</v>
      </c>
      <c r="I437" s="71">
        <f t="shared" si="347"/>
        <v>0</v>
      </c>
      <c r="J437" s="71">
        <f t="shared" si="347"/>
        <v>0</v>
      </c>
      <c r="K437" s="71">
        <f t="shared" si="347"/>
        <v>0</v>
      </c>
      <c r="L437" s="71">
        <f t="shared" si="347"/>
        <v>0</v>
      </c>
      <c r="M437" s="71">
        <f t="shared" si="347"/>
        <v>0</v>
      </c>
      <c r="N437" s="71">
        <f t="shared" si="347"/>
        <v>0</v>
      </c>
      <c r="O437" s="71">
        <f t="shared" si="347"/>
        <v>0</v>
      </c>
      <c r="P437" s="71">
        <f t="shared" si="347"/>
        <v>0</v>
      </c>
      <c r="Q437" s="71">
        <f t="shared" si="347"/>
        <v>0</v>
      </c>
      <c r="R437" s="71">
        <f t="shared" si="347"/>
        <v>0</v>
      </c>
      <c r="S437" s="71">
        <f t="shared" si="347"/>
        <v>0</v>
      </c>
      <c r="T437" s="71">
        <f t="shared" si="347"/>
        <v>0</v>
      </c>
      <c r="U437" s="71">
        <f t="shared" si="347"/>
        <v>0</v>
      </c>
      <c r="V437" s="71">
        <f t="shared" si="347"/>
        <v>0</v>
      </c>
      <c r="W437" s="71">
        <f t="shared" si="347"/>
        <v>0</v>
      </c>
      <c r="X437" s="71">
        <f t="shared" si="347"/>
        <v>0</v>
      </c>
      <c r="Y437" s="71">
        <f t="shared" si="347"/>
        <v>0</v>
      </c>
      <c r="Z437" s="71">
        <f t="shared" si="347"/>
        <v>0</v>
      </c>
      <c r="AA437" s="71">
        <f t="shared" si="347"/>
        <v>0</v>
      </c>
      <c r="AB437" s="71">
        <f t="shared" si="347"/>
        <v>0</v>
      </c>
      <c r="AC437" s="71">
        <f t="shared" si="347"/>
        <v>0</v>
      </c>
      <c r="AD437" s="71">
        <f t="shared" si="347"/>
        <v>0</v>
      </c>
      <c r="AE437" s="71">
        <f t="shared" si="347"/>
        <v>0</v>
      </c>
      <c r="AF437" s="71">
        <f t="shared" si="347"/>
        <v>0</v>
      </c>
      <c r="AG437" s="71">
        <f t="shared" si="347"/>
        <v>0</v>
      </c>
      <c r="AH437" s="156">
        <f t="shared" si="342"/>
        <v>0</v>
      </c>
      <c r="AI437" s="28"/>
      <c r="AJ437" s="290"/>
      <c r="AK437" s="24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</row>
    <row r="438" s="13" customFormat="1" ht="30" hidden="1" customHeight="1" outlineLevel="1" spans="1:171">
      <c r="A438" s="309" t="s">
        <v>158</v>
      </c>
      <c r="B438" s="310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156">
        <f t="shared" si="342"/>
        <v>0</v>
      </c>
      <c r="AI438" s="28"/>
      <c r="AJ438" s="290"/>
      <c r="AK438" s="24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</row>
    <row r="439" s="13" customFormat="1" ht="30" hidden="1" customHeight="1" outlineLevel="1" spans="1:171">
      <c r="A439" s="309"/>
      <c r="B439" s="31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156">
        <f t="shared" si="342"/>
        <v>0</v>
      </c>
      <c r="AI439" s="28"/>
      <c r="AJ439" s="290"/>
      <c r="AK439" s="24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</row>
    <row r="440" s="13" customFormat="1" ht="30" hidden="1" customHeight="1" outlineLevel="1" spans="1:171">
      <c r="A440" s="309"/>
      <c r="B440" s="312" t="s">
        <v>134</v>
      </c>
      <c r="C440" s="71">
        <f t="shared" ref="C440:AG440" si="348">C439-C438</f>
        <v>0</v>
      </c>
      <c r="D440" s="71">
        <f t="shared" si="348"/>
        <v>0</v>
      </c>
      <c r="E440" s="71">
        <f t="shared" si="348"/>
        <v>0</v>
      </c>
      <c r="F440" s="71">
        <f t="shared" si="348"/>
        <v>0</v>
      </c>
      <c r="G440" s="71">
        <f t="shared" si="348"/>
        <v>0</v>
      </c>
      <c r="H440" s="71">
        <f t="shared" si="348"/>
        <v>0</v>
      </c>
      <c r="I440" s="71">
        <f t="shared" si="348"/>
        <v>0</v>
      </c>
      <c r="J440" s="71">
        <f t="shared" si="348"/>
        <v>0</v>
      </c>
      <c r="K440" s="71">
        <f t="shared" si="348"/>
        <v>0</v>
      </c>
      <c r="L440" s="71">
        <f t="shared" si="348"/>
        <v>0</v>
      </c>
      <c r="M440" s="71">
        <f t="shared" si="348"/>
        <v>0</v>
      </c>
      <c r="N440" s="71">
        <f t="shared" si="348"/>
        <v>0</v>
      </c>
      <c r="O440" s="71">
        <f t="shared" si="348"/>
        <v>0</v>
      </c>
      <c r="P440" s="71">
        <f t="shared" si="348"/>
        <v>0</v>
      </c>
      <c r="Q440" s="71">
        <f t="shared" si="348"/>
        <v>0</v>
      </c>
      <c r="R440" s="71">
        <f t="shared" si="348"/>
        <v>0</v>
      </c>
      <c r="S440" s="71">
        <f t="shared" si="348"/>
        <v>0</v>
      </c>
      <c r="T440" s="71">
        <f t="shared" si="348"/>
        <v>0</v>
      </c>
      <c r="U440" s="71">
        <f t="shared" si="348"/>
        <v>0</v>
      </c>
      <c r="V440" s="71">
        <f t="shared" si="348"/>
        <v>0</v>
      </c>
      <c r="W440" s="71">
        <f t="shared" si="348"/>
        <v>0</v>
      </c>
      <c r="X440" s="71">
        <f t="shared" si="348"/>
        <v>0</v>
      </c>
      <c r="Y440" s="71">
        <f t="shared" si="348"/>
        <v>0</v>
      </c>
      <c r="Z440" s="71">
        <f t="shared" si="348"/>
        <v>0</v>
      </c>
      <c r="AA440" s="71">
        <f t="shared" si="348"/>
        <v>0</v>
      </c>
      <c r="AB440" s="71">
        <f t="shared" si="348"/>
        <v>0</v>
      </c>
      <c r="AC440" s="71">
        <f t="shared" si="348"/>
        <v>0</v>
      </c>
      <c r="AD440" s="71">
        <f t="shared" si="348"/>
        <v>0</v>
      </c>
      <c r="AE440" s="71">
        <f t="shared" si="348"/>
        <v>0</v>
      </c>
      <c r="AF440" s="71">
        <f t="shared" si="348"/>
        <v>0</v>
      </c>
      <c r="AG440" s="71">
        <f t="shared" si="348"/>
        <v>0</v>
      </c>
      <c r="AH440" s="156">
        <f t="shared" si="342"/>
        <v>0</v>
      </c>
      <c r="AI440" s="28"/>
      <c r="AJ440" s="290"/>
      <c r="AK440" s="24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</row>
    <row r="441" s="13" customFormat="1" ht="30" hidden="1" customHeight="1" outlineLevel="1" spans="1:171">
      <c r="A441" s="309" t="s">
        <v>159</v>
      </c>
      <c r="B441" s="310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156">
        <f t="shared" si="342"/>
        <v>0</v>
      </c>
      <c r="AI441" s="28"/>
      <c r="AJ441" s="290"/>
      <c r="AK441" s="24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</row>
    <row r="442" s="13" customFormat="1" ht="30" hidden="1" customHeight="1" outlineLevel="1" spans="1:171">
      <c r="A442" s="309"/>
      <c r="B442" s="31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156">
        <f t="shared" si="342"/>
        <v>0</v>
      </c>
      <c r="AI442" s="28"/>
      <c r="AJ442" s="290"/>
      <c r="AK442" s="24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</row>
    <row r="443" s="13" customFormat="1" ht="30" hidden="1" customHeight="1" outlineLevel="1" spans="1:171">
      <c r="A443" s="309"/>
      <c r="B443" s="312" t="s">
        <v>134</v>
      </c>
      <c r="C443" s="71">
        <f t="shared" ref="C443:AG443" si="349">C442-C441</f>
        <v>0</v>
      </c>
      <c r="D443" s="71">
        <f t="shared" si="349"/>
        <v>0</v>
      </c>
      <c r="E443" s="71">
        <f t="shared" si="349"/>
        <v>0</v>
      </c>
      <c r="F443" s="71">
        <f t="shared" si="349"/>
        <v>0</v>
      </c>
      <c r="G443" s="71">
        <f t="shared" si="349"/>
        <v>0</v>
      </c>
      <c r="H443" s="71">
        <f t="shared" si="349"/>
        <v>0</v>
      </c>
      <c r="I443" s="71">
        <f t="shared" si="349"/>
        <v>0</v>
      </c>
      <c r="J443" s="71">
        <f t="shared" si="349"/>
        <v>0</v>
      </c>
      <c r="K443" s="71">
        <f t="shared" si="349"/>
        <v>0</v>
      </c>
      <c r="L443" s="71">
        <f t="shared" si="349"/>
        <v>0</v>
      </c>
      <c r="M443" s="71">
        <f t="shared" si="349"/>
        <v>0</v>
      </c>
      <c r="N443" s="71">
        <f t="shared" si="349"/>
        <v>0</v>
      </c>
      <c r="O443" s="71">
        <f t="shared" si="349"/>
        <v>0</v>
      </c>
      <c r="P443" s="71">
        <f t="shared" si="349"/>
        <v>0</v>
      </c>
      <c r="Q443" s="71">
        <f t="shared" si="349"/>
        <v>0</v>
      </c>
      <c r="R443" s="71">
        <f t="shared" si="349"/>
        <v>0</v>
      </c>
      <c r="S443" s="71">
        <f t="shared" si="349"/>
        <v>0</v>
      </c>
      <c r="T443" s="71">
        <f t="shared" si="349"/>
        <v>0</v>
      </c>
      <c r="U443" s="71">
        <f t="shared" si="349"/>
        <v>0</v>
      </c>
      <c r="V443" s="71">
        <f t="shared" si="349"/>
        <v>0</v>
      </c>
      <c r="W443" s="71">
        <f t="shared" si="349"/>
        <v>0</v>
      </c>
      <c r="X443" s="71">
        <f t="shared" si="349"/>
        <v>0</v>
      </c>
      <c r="Y443" s="71">
        <f t="shared" si="349"/>
        <v>0</v>
      </c>
      <c r="Z443" s="71">
        <f t="shared" si="349"/>
        <v>0</v>
      </c>
      <c r="AA443" s="71">
        <f t="shared" si="349"/>
        <v>0</v>
      </c>
      <c r="AB443" s="71">
        <f t="shared" si="349"/>
        <v>0</v>
      </c>
      <c r="AC443" s="71">
        <f t="shared" si="349"/>
        <v>0</v>
      </c>
      <c r="AD443" s="71">
        <f t="shared" si="349"/>
        <v>0</v>
      </c>
      <c r="AE443" s="71">
        <f t="shared" si="349"/>
        <v>0</v>
      </c>
      <c r="AF443" s="71">
        <f t="shared" si="349"/>
        <v>0</v>
      </c>
      <c r="AG443" s="71">
        <f t="shared" si="349"/>
        <v>0</v>
      </c>
      <c r="AH443" s="156">
        <f t="shared" si="342"/>
        <v>0</v>
      </c>
      <c r="AI443" s="28"/>
      <c r="AJ443" s="290"/>
      <c r="AK443" s="24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</row>
    <row r="444" s="13" customFormat="1" ht="30" hidden="1" customHeight="1" outlineLevel="1" spans="1:171">
      <c r="A444" s="309" t="s">
        <v>160</v>
      </c>
      <c r="B444" s="310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156">
        <f t="shared" si="342"/>
        <v>0</v>
      </c>
      <c r="AI444" s="28"/>
      <c r="AJ444" s="290"/>
      <c r="AK444" s="24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</row>
    <row r="445" s="13" customFormat="1" ht="30" hidden="1" customHeight="1" outlineLevel="1" spans="1:171">
      <c r="A445" s="309"/>
      <c r="B445" s="31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156">
        <f t="shared" si="342"/>
        <v>0</v>
      </c>
      <c r="AI445" s="28"/>
      <c r="AJ445" s="290"/>
      <c r="AK445" s="24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</row>
    <row r="446" s="13" customFormat="1" ht="30" hidden="1" customHeight="1" outlineLevel="1" spans="1:171">
      <c r="A446" s="309"/>
      <c r="B446" s="312" t="s">
        <v>134</v>
      </c>
      <c r="C446" s="71">
        <f t="shared" ref="C446:AG446" si="350">C445-C444</f>
        <v>0</v>
      </c>
      <c r="D446" s="71">
        <f t="shared" si="350"/>
        <v>0</v>
      </c>
      <c r="E446" s="71">
        <f t="shared" si="350"/>
        <v>0</v>
      </c>
      <c r="F446" s="71">
        <f t="shared" si="350"/>
        <v>0</v>
      </c>
      <c r="G446" s="71">
        <f t="shared" si="350"/>
        <v>0</v>
      </c>
      <c r="H446" s="71">
        <f t="shared" si="350"/>
        <v>0</v>
      </c>
      <c r="I446" s="71">
        <f t="shared" si="350"/>
        <v>0</v>
      </c>
      <c r="J446" s="71">
        <f t="shared" si="350"/>
        <v>0</v>
      </c>
      <c r="K446" s="71">
        <f t="shared" si="350"/>
        <v>0</v>
      </c>
      <c r="L446" s="71">
        <f t="shared" si="350"/>
        <v>0</v>
      </c>
      <c r="M446" s="71">
        <f t="shared" si="350"/>
        <v>0</v>
      </c>
      <c r="N446" s="71">
        <f t="shared" si="350"/>
        <v>0</v>
      </c>
      <c r="O446" s="71">
        <f t="shared" si="350"/>
        <v>0</v>
      </c>
      <c r="P446" s="71">
        <f t="shared" si="350"/>
        <v>0</v>
      </c>
      <c r="Q446" s="71">
        <f t="shared" si="350"/>
        <v>0</v>
      </c>
      <c r="R446" s="71">
        <f t="shared" si="350"/>
        <v>0</v>
      </c>
      <c r="S446" s="71">
        <f t="shared" si="350"/>
        <v>0</v>
      </c>
      <c r="T446" s="71">
        <f t="shared" si="350"/>
        <v>0</v>
      </c>
      <c r="U446" s="71">
        <f t="shared" si="350"/>
        <v>0</v>
      </c>
      <c r="V446" s="71">
        <f t="shared" si="350"/>
        <v>0</v>
      </c>
      <c r="W446" s="71">
        <f t="shared" si="350"/>
        <v>0</v>
      </c>
      <c r="X446" s="71">
        <f t="shared" si="350"/>
        <v>0</v>
      </c>
      <c r="Y446" s="71">
        <f t="shared" si="350"/>
        <v>0</v>
      </c>
      <c r="Z446" s="71">
        <f t="shared" si="350"/>
        <v>0</v>
      </c>
      <c r="AA446" s="71">
        <f t="shared" si="350"/>
        <v>0</v>
      </c>
      <c r="AB446" s="71">
        <f t="shared" si="350"/>
        <v>0</v>
      </c>
      <c r="AC446" s="71">
        <f t="shared" si="350"/>
        <v>0</v>
      </c>
      <c r="AD446" s="71">
        <f t="shared" si="350"/>
        <v>0</v>
      </c>
      <c r="AE446" s="71">
        <f t="shared" si="350"/>
        <v>0</v>
      </c>
      <c r="AF446" s="71">
        <f t="shared" si="350"/>
        <v>0</v>
      </c>
      <c r="AG446" s="71">
        <f t="shared" si="350"/>
        <v>0</v>
      </c>
      <c r="AH446" s="156">
        <f t="shared" si="342"/>
        <v>0</v>
      </c>
      <c r="AI446" s="28"/>
      <c r="AJ446" s="290"/>
      <c r="AK446" s="24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</row>
    <row r="447" s="13" customFormat="1" ht="30" hidden="1" customHeight="1" outlineLevel="1" spans="1:171">
      <c r="A447" s="309" t="s">
        <v>161</v>
      </c>
      <c r="B447" s="310"/>
      <c r="C447" s="71">
        <f t="shared" ref="C447:AG447" si="351">C438*3.11+C441*0.3411+C444*2.89</f>
        <v>0</v>
      </c>
      <c r="D447" s="71">
        <f t="shared" si="351"/>
        <v>0</v>
      </c>
      <c r="E447" s="71">
        <f t="shared" si="351"/>
        <v>0</v>
      </c>
      <c r="F447" s="71">
        <f t="shared" si="351"/>
        <v>0</v>
      </c>
      <c r="G447" s="71">
        <f t="shared" si="351"/>
        <v>0</v>
      </c>
      <c r="H447" s="71">
        <f t="shared" si="351"/>
        <v>0</v>
      </c>
      <c r="I447" s="71">
        <f t="shared" si="351"/>
        <v>0</v>
      </c>
      <c r="J447" s="71">
        <f t="shared" si="351"/>
        <v>0</v>
      </c>
      <c r="K447" s="71">
        <f t="shared" si="351"/>
        <v>0</v>
      </c>
      <c r="L447" s="71">
        <f t="shared" si="351"/>
        <v>0</v>
      </c>
      <c r="M447" s="71">
        <f t="shared" si="351"/>
        <v>0</v>
      </c>
      <c r="N447" s="71">
        <f t="shared" si="351"/>
        <v>0</v>
      </c>
      <c r="O447" s="71">
        <f t="shared" si="351"/>
        <v>0</v>
      </c>
      <c r="P447" s="71">
        <f t="shared" si="351"/>
        <v>0</v>
      </c>
      <c r="Q447" s="71">
        <f t="shared" si="351"/>
        <v>0</v>
      </c>
      <c r="R447" s="71">
        <f t="shared" si="351"/>
        <v>0</v>
      </c>
      <c r="S447" s="71">
        <f t="shared" si="351"/>
        <v>0</v>
      </c>
      <c r="T447" s="71">
        <f t="shared" si="351"/>
        <v>0</v>
      </c>
      <c r="U447" s="71">
        <f t="shared" si="351"/>
        <v>0</v>
      </c>
      <c r="V447" s="71">
        <f t="shared" si="351"/>
        <v>0</v>
      </c>
      <c r="W447" s="71">
        <f t="shared" si="351"/>
        <v>0</v>
      </c>
      <c r="X447" s="71">
        <f t="shared" si="351"/>
        <v>0</v>
      </c>
      <c r="Y447" s="71">
        <f t="shared" si="351"/>
        <v>0</v>
      </c>
      <c r="Z447" s="71">
        <f t="shared" si="351"/>
        <v>0</v>
      </c>
      <c r="AA447" s="71">
        <f t="shared" si="351"/>
        <v>0</v>
      </c>
      <c r="AB447" s="71">
        <f t="shared" si="351"/>
        <v>0</v>
      </c>
      <c r="AC447" s="71">
        <f t="shared" si="351"/>
        <v>0</v>
      </c>
      <c r="AD447" s="71">
        <f t="shared" si="351"/>
        <v>0</v>
      </c>
      <c r="AE447" s="71">
        <f t="shared" si="351"/>
        <v>0</v>
      </c>
      <c r="AF447" s="71">
        <f t="shared" si="351"/>
        <v>0</v>
      </c>
      <c r="AG447" s="71">
        <f t="shared" si="351"/>
        <v>0</v>
      </c>
      <c r="AH447" s="156">
        <f t="shared" si="342"/>
        <v>0</v>
      </c>
      <c r="AI447" s="28"/>
      <c r="AJ447" s="290"/>
      <c r="AK447" s="24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</row>
    <row r="448" s="13" customFormat="1" ht="30" hidden="1" customHeight="1" outlineLevel="1" spans="1:171">
      <c r="A448" s="309"/>
      <c r="B448" s="311"/>
      <c r="C448" s="71">
        <f t="shared" ref="C448:AG448" si="352">C439*3.11+C442*0.3411+C445*2.89</f>
        <v>0</v>
      </c>
      <c r="D448" s="71">
        <f t="shared" si="352"/>
        <v>0</v>
      </c>
      <c r="E448" s="71">
        <f t="shared" si="352"/>
        <v>0</v>
      </c>
      <c r="F448" s="71">
        <f t="shared" si="352"/>
        <v>0</v>
      </c>
      <c r="G448" s="71">
        <f t="shared" si="352"/>
        <v>0</v>
      </c>
      <c r="H448" s="71">
        <f t="shared" si="352"/>
        <v>0</v>
      </c>
      <c r="I448" s="71">
        <f t="shared" si="352"/>
        <v>0</v>
      </c>
      <c r="J448" s="71">
        <f t="shared" si="352"/>
        <v>0</v>
      </c>
      <c r="K448" s="71">
        <f t="shared" si="352"/>
        <v>0</v>
      </c>
      <c r="L448" s="71">
        <f t="shared" si="352"/>
        <v>0</v>
      </c>
      <c r="M448" s="71">
        <f t="shared" si="352"/>
        <v>0</v>
      </c>
      <c r="N448" s="71">
        <f t="shared" si="352"/>
        <v>0</v>
      </c>
      <c r="O448" s="71">
        <f t="shared" si="352"/>
        <v>0</v>
      </c>
      <c r="P448" s="71">
        <f t="shared" si="352"/>
        <v>0</v>
      </c>
      <c r="Q448" s="71">
        <f t="shared" si="352"/>
        <v>0</v>
      </c>
      <c r="R448" s="71">
        <f t="shared" si="352"/>
        <v>0</v>
      </c>
      <c r="S448" s="71">
        <f t="shared" si="352"/>
        <v>0</v>
      </c>
      <c r="T448" s="71">
        <f t="shared" si="352"/>
        <v>0</v>
      </c>
      <c r="U448" s="71">
        <f t="shared" si="352"/>
        <v>0</v>
      </c>
      <c r="V448" s="71">
        <f t="shared" si="352"/>
        <v>0</v>
      </c>
      <c r="W448" s="71">
        <f t="shared" si="352"/>
        <v>0</v>
      </c>
      <c r="X448" s="71">
        <f t="shared" si="352"/>
        <v>0</v>
      </c>
      <c r="Y448" s="71">
        <f t="shared" si="352"/>
        <v>0</v>
      </c>
      <c r="Z448" s="71">
        <f t="shared" si="352"/>
        <v>0</v>
      </c>
      <c r="AA448" s="71">
        <f t="shared" si="352"/>
        <v>0</v>
      </c>
      <c r="AB448" s="71">
        <f t="shared" si="352"/>
        <v>0</v>
      </c>
      <c r="AC448" s="71">
        <f t="shared" si="352"/>
        <v>0</v>
      </c>
      <c r="AD448" s="71">
        <f t="shared" si="352"/>
        <v>0</v>
      </c>
      <c r="AE448" s="71">
        <f t="shared" si="352"/>
        <v>0</v>
      </c>
      <c r="AF448" s="71">
        <f t="shared" si="352"/>
        <v>0</v>
      </c>
      <c r="AG448" s="71">
        <f t="shared" si="352"/>
        <v>0</v>
      </c>
      <c r="AH448" s="156">
        <f t="shared" si="342"/>
        <v>0</v>
      </c>
      <c r="AI448" s="28"/>
      <c r="AJ448" s="290"/>
      <c r="AK448" s="24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</row>
    <row r="449" s="13" customFormat="1" ht="30" hidden="1" customHeight="1" outlineLevel="1" spans="1:171">
      <c r="A449" s="309"/>
      <c r="B449" s="312" t="s">
        <v>134</v>
      </c>
      <c r="C449" s="71">
        <f t="shared" ref="C449:AG449" si="353">C448-C447</f>
        <v>0</v>
      </c>
      <c r="D449" s="71">
        <f t="shared" si="353"/>
        <v>0</v>
      </c>
      <c r="E449" s="71">
        <f t="shared" si="353"/>
        <v>0</v>
      </c>
      <c r="F449" s="71">
        <f t="shared" si="353"/>
        <v>0</v>
      </c>
      <c r="G449" s="71">
        <f t="shared" si="353"/>
        <v>0</v>
      </c>
      <c r="H449" s="71">
        <f t="shared" si="353"/>
        <v>0</v>
      </c>
      <c r="I449" s="71">
        <f t="shared" si="353"/>
        <v>0</v>
      </c>
      <c r="J449" s="71">
        <f t="shared" si="353"/>
        <v>0</v>
      </c>
      <c r="K449" s="71">
        <f t="shared" si="353"/>
        <v>0</v>
      </c>
      <c r="L449" s="71">
        <f t="shared" si="353"/>
        <v>0</v>
      </c>
      <c r="M449" s="71">
        <f t="shared" si="353"/>
        <v>0</v>
      </c>
      <c r="N449" s="71">
        <f t="shared" si="353"/>
        <v>0</v>
      </c>
      <c r="O449" s="71">
        <f t="shared" si="353"/>
        <v>0</v>
      </c>
      <c r="P449" s="71">
        <f t="shared" si="353"/>
        <v>0</v>
      </c>
      <c r="Q449" s="71">
        <f t="shared" si="353"/>
        <v>0</v>
      </c>
      <c r="R449" s="71">
        <f t="shared" si="353"/>
        <v>0</v>
      </c>
      <c r="S449" s="71">
        <f t="shared" si="353"/>
        <v>0</v>
      </c>
      <c r="T449" s="71">
        <f t="shared" si="353"/>
        <v>0</v>
      </c>
      <c r="U449" s="71">
        <f t="shared" si="353"/>
        <v>0</v>
      </c>
      <c r="V449" s="71">
        <f t="shared" si="353"/>
        <v>0</v>
      </c>
      <c r="W449" s="71">
        <f t="shared" si="353"/>
        <v>0</v>
      </c>
      <c r="X449" s="71">
        <f t="shared" si="353"/>
        <v>0</v>
      </c>
      <c r="Y449" s="71">
        <f t="shared" si="353"/>
        <v>0</v>
      </c>
      <c r="Z449" s="71">
        <f t="shared" si="353"/>
        <v>0</v>
      </c>
      <c r="AA449" s="71">
        <f t="shared" si="353"/>
        <v>0</v>
      </c>
      <c r="AB449" s="71">
        <f t="shared" si="353"/>
        <v>0</v>
      </c>
      <c r="AC449" s="71">
        <f t="shared" si="353"/>
        <v>0</v>
      </c>
      <c r="AD449" s="71">
        <f t="shared" si="353"/>
        <v>0</v>
      </c>
      <c r="AE449" s="71">
        <f t="shared" si="353"/>
        <v>0</v>
      </c>
      <c r="AF449" s="71">
        <f t="shared" si="353"/>
        <v>0</v>
      </c>
      <c r="AG449" s="71">
        <f t="shared" si="353"/>
        <v>0</v>
      </c>
      <c r="AH449" s="156">
        <f t="shared" si="342"/>
        <v>0</v>
      </c>
      <c r="AI449" s="28"/>
      <c r="AJ449" s="290"/>
      <c r="AK449" s="24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</row>
    <row r="450" s="13" customFormat="1" ht="30" hidden="1" customHeight="1" outlineLevel="1" spans="1:171">
      <c r="A450" s="309" t="s">
        <v>153</v>
      </c>
      <c r="B450" s="310"/>
      <c r="C450" s="71">
        <f t="shared" ref="C450:AG450" si="354">C432*2.952</f>
        <v>0</v>
      </c>
      <c r="D450" s="71">
        <f t="shared" si="354"/>
        <v>0</v>
      </c>
      <c r="E450" s="71">
        <f t="shared" si="354"/>
        <v>0</v>
      </c>
      <c r="F450" s="71">
        <f t="shared" si="354"/>
        <v>0</v>
      </c>
      <c r="G450" s="71">
        <f t="shared" si="354"/>
        <v>0</v>
      </c>
      <c r="H450" s="71">
        <f t="shared" si="354"/>
        <v>0</v>
      </c>
      <c r="I450" s="71">
        <f t="shared" si="354"/>
        <v>0</v>
      </c>
      <c r="J450" s="71">
        <f t="shared" si="354"/>
        <v>0</v>
      </c>
      <c r="K450" s="71">
        <f t="shared" si="354"/>
        <v>0</v>
      </c>
      <c r="L450" s="71">
        <f t="shared" si="354"/>
        <v>0</v>
      </c>
      <c r="M450" s="71">
        <f t="shared" si="354"/>
        <v>0</v>
      </c>
      <c r="N450" s="71">
        <f t="shared" si="354"/>
        <v>0</v>
      </c>
      <c r="O450" s="71">
        <f t="shared" si="354"/>
        <v>0</v>
      </c>
      <c r="P450" s="71">
        <f t="shared" si="354"/>
        <v>0</v>
      </c>
      <c r="Q450" s="71">
        <f t="shared" si="354"/>
        <v>0</v>
      </c>
      <c r="R450" s="71">
        <f t="shared" si="354"/>
        <v>0</v>
      </c>
      <c r="S450" s="71">
        <f t="shared" si="354"/>
        <v>0</v>
      </c>
      <c r="T450" s="71">
        <f t="shared" si="354"/>
        <v>0</v>
      </c>
      <c r="U450" s="71">
        <f t="shared" si="354"/>
        <v>0</v>
      </c>
      <c r="V450" s="71">
        <f t="shared" si="354"/>
        <v>0</v>
      </c>
      <c r="W450" s="71">
        <f t="shared" si="354"/>
        <v>0</v>
      </c>
      <c r="X450" s="71">
        <f t="shared" si="354"/>
        <v>0</v>
      </c>
      <c r="Y450" s="71">
        <f t="shared" si="354"/>
        <v>0</v>
      </c>
      <c r="Z450" s="71">
        <f t="shared" si="354"/>
        <v>0</v>
      </c>
      <c r="AA450" s="71">
        <f t="shared" si="354"/>
        <v>0</v>
      </c>
      <c r="AB450" s="71">
        <f t="shared" si="354"/>
        <v>0</v>
      </c>
      <c r="AC450" s="71">
        <f t="shared" si="354"/>
        <v>0</v>
      </c>
      <c r="AD450" s="71">
        <f t="shared" si="354"/>
        <v>0</v>
      </c>
      <c r="AE450" s="71">
        <f t="shared" si="354"/>
        <v>0</v>
      </c>
      <c r="AF450" s="71">
        <f t="shared" si="354"/>
        <v>0</v>
      </c>
      <c r="AG450" s="71">
        <f t="shared" si="354"/>
        <v>0</v>
      </c>
      <c r="AH450" s="156">
        <f t="shared" si="342"/>
        <v>0</v>
      </c>
      <c r="AI450" s="28"/>
      <c r="AJ450" s="290"/>
      <c r="AK450" s="24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</row>
    <row r="451" s="13" customFormat="1" ht="30" hidden="1" customHeight="1" outlineLevel="1" spans="1:171">
      <c r="A451" s="309"/>
      <c r="B451" s="311"/>
      <c r="C451" s="71">
        <f t="shared" ref="C451:AG451" si="355">C433*2.952</f>
        <v>0</v>
      </c>
      <c r="D451" s="71">
        <f t="shared" si="355"/>
        <v>0</v>
      </c>
      <c r="E451" s="71">
        <f t="shared" si="355"/>
        <v>0</v>
      </c>
      <c r="F451" s="71">
        <f t="shared" si="355"/>
        <v>0</v>
      </c>
      <c r="G451" s="71">
        <f t="shared" si="355"/>
        <v>0</v>
      </c>
      <c r="H451" s="71">
        <f t="shared" si="355"/>
        <v>0</v>
      </c>
      <c r="I451" s="71">
        <f t="shared" si="355"/>
        <v>0</v>
      </c>
      <c r="J451" s="71">
        <f t="shared" si="355"/>
        <v>0</v>
      </c>
      <c r="K451" s="71">
        <f t="shared" si="355"/>
        <v>0</v>
      </c>
      <c r="L451" s="71">
        <f t="shared" si="355"/>
        <v>0</v>
      </c>
      <c r="M451" s="71">
        <f t="shared" si="355"/>
        <v>0</v>
      </c>
      <c r="N451" s="71">
        <f t="shared" si="355"/>
        <v>0</v>
      </c>
      <c r="O451" s="71">
        <f t="shared" si="355"/>
        <v>0</v>
      </c>
      <c r="P451" s="71">
        <f t="shared" si="355"/>
        <v>0</v>
      </c>
      <c r="Q451" s="71">
        <f t="shared" si="355"/>
        <v>0</v>
      </c>
      <c r="R451" s="71">
        <f t="shared" si="355"/>
        <v>0</v>
      </c>
      <c r="S451" s="71">
        <f t="shared" si="355"/>
        <v>0</v>
      </c>
      <c r="T451" s="71">
        <f t="shared" si="355"/>
        <v>0</v>
      </c>
      <c r="U451" s="71">
        <f t="shared" si="355"/>
        <v>0</v>
      </c>
      <c r="V451" s="71">
        <f t="shared" si="355"/>
        <v>0</v>
      </c>
      <c r="W451" s="71">
        <f t="shared" si="355"/>
        <v>0</v>
      </c>
      <c r="X451" s="71">
        <f t="shared" si="355"/>
        <v>0</v>
      </c>
      <c r="Y451" s="71">
        <f t="shared" si="355"/>
        <v>0</v>
      </c>
      <c r="Z451" s="71">
        <f t="shared" si="355"/>
        <v>0</v>
      </c>
      <c r="AA451" s="71">
        <f t="shared" si="355"/>
        <v>0</v>
      </c>
      <c r="AB451" s="71">
        <f t="shared" si="355"/>
        <v>0</v>
      </c>
      <c r="AC451" s="71">
        <f t="shared" si="355"/>
        <v>0</v>
      </c>
      <c r="AD451" s="71">
        <f t="shared" si="355"/>
        <v>0</v>
      </c>
      <c r="AE451" s="71">
        <f t="shared" si="355"/>
        <v>0</v>
      </c>
      <c r="AF451" s="71">
        <f t="shared" si="355"/>
        <v>0</v>
      </c>
      <c r="AG451" s="71">
        <f t="shared" si="355"/>
        <v>0</v>
      </c>
      <c r="AH451" s="156">
        <f t="shared" si="342"/>
        <v>0</v>
      </c>
      <c r="AI451" s="28"/>
      <c r="AJ451" s="290"/>
      <c r="AK451" s="24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</row>
    <row r="452" s="13" customFormat="1" ht="30" hidden="1" customHeight="1" outlineLevel="1" spans="1:171">
      <c r="A452" s="309"/>
      <c r="B452" s="312" t="s">
        <v>134</v>
      </c>
      <c r="C452" s="71">
        <f t="shared" ref="C452:AG452" si="356">C451-C450</f>
        <v>0</v>
      </c>
      <c r="D452" s="71">
        <f t="shared" si="356"/>
        <v>0</v>
      </c>
      <c r="E452" s="71">
        <f t="shared" si="356"/>
        <v>0</v>
      </c>
      <c r="F452" s="71">
        <f t="shared" si="356"/>
        <v>0</v>
      </c>
      <c r="G452" s="71">
        <f t="shared" si="356"/>
        <v>0</v>
      </c>
      <c r="H452" s="71">
        <f t="shared" si="356"/>
        <v>0</v>
      </c>
      <c r="I452" s="71">
        <f t="shared" si="356"/>
        <v>0</v>
      </c>
      <c r="J452" s="71">
        <f t="shared" si="356"/>
        <v>0</v>
      </c>
      <c r="K452" s="71">
        <f t="shared" si="356"/>
        <v>0</v>
      </c>
      <c r="L452" s="71">
        <f t="shared" si="356"/>
        <v>0</v>
      </c>
      <c r="M452" s="71">
        <f t="shared" si="356"/>
        <v>0</v>
      </c>
      <c r="N452" s="71">
        <f t="shared" si="356"/>
        <v>0</v>
      </c>
      <c r="O452" s="71">
        <f t="shared" si="356"/>
        <v>0</v>
      </c>
      <c r="P452" s="71">
        <f t="shared" si="356"/>
        <v>0</v>
      </c>
      <c r="Q452" s="71">
        <f t="shared" si="356"/>
        <v>0</v>
      </c>
      <c r="R452" s="71">
        <f t="shared" si="356"/>
        <v>0</v>
      </c>
      <c r="S452" s="71">
        <f t="shared" si="356"/>
        <v>0</v>
      </c>
      <c r="T452" s="71">
        <f t="shared" si="356"/>
        <v>0</v>
      </c>
      <c r="U452" s="71">
        <f t="shared" si="356"/>
        <v>0</v>
      </c>
      <c r="V452" s="71">
        <f t="shared" si="356"/>
        <v>0</v>
      </c>
      <c r="W452" s="71">
        <f t="shared" si="356"/>
        <v>0</v>
      </c>
      <c r="X452" s="71">
        <f t="shared" si="356"/>
        <v>0</v>
      </c>
      <c r="Y452" s="71">
        <f t="shared" si="356"/>
        <v>0</v>
      </c>
      <c r="Z452" s="71">
        <f t="shared" si="356"/>
        <v>0</v>
      </c>
      <c r="AA452" s="71">
        <f t="shared" si="356"/>
        <v>0</v>
      </c>
      <c r="AB452" s="71">
        <f t="shared" si="356"/>
        <v>0</v>
      </c>
      <c r="AC452" s="71">
        <f t="shared" si="356"/>
        <v>0</v>
      </c>
      <c r="AD452" s="71">
        <f t="shared" si="356"/>
        <v>0</v>
      </c>
      <c r="AE452" s="71">
        <f t="shared" si="356"/>
        <v>0</v>
      </c>
      <c r="AF452" s="71">
        <f t="shared" si="356"/>
        <v>0</v>
      </c>
      <c r="AG452" s="71">
        <f t="shared" si="356"/>
        <v>0</v>
      </c>
      <c r="AH452" s="156">
        <f t="shared" si="342"/>
        <v>0</v>
      </c>
      <c r="AI452" s="28"/>
      <c r="AJ452" s="290"/>
      <c r="AK452" s="24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</row>
    <row r="453" s="13" customFormat="1" ht="30" hidden="1" customHeight="1" outlineLevel="1" spans="1:171">
      <c r="A453" s="309" t="s">
        <v>154</v>
      </c>
      <c r="B453" s="310"/>
      <c r="C453" s="71">
        <f t="shared" ref="C453:AG453" si="357">C450-C447</f>
        <v>0</v>
      </c>
      <c r="D453" s="71">
        <f t="shared" si="357"/>
        <v>0</v>
      </c>
      <c r="E453" s="71">
        <f t="shared" si="357"/>
        <v>0</v>
      </c>
      <c r="F453" s="71">
        <f t="shared" si="357"/>
        <v>0</v>
      </c>
      <c r="G453" s="71">
        <f t="shared" si="357"/>
        <v>0</v>
      </c>
      <c r="H453" s="71">
        <f t="shared" si="357"/>
        <v>0</v>
      </c>
      <c r="I453" s="71">
        <f t="shared" si="357"/>
        <v>0</v>
      </c>
      <c r="J453" s="71">
        <f t="shared" si="357"/>
        <v>0</v>
      </c>
      <c r="K453" s="71">
        <f t="shared" si="357"/>
        <v>0</v>
      </c>
      <c r="L453" s="71">
        <f t="shared" si="357"/>
        <v>0</v>
      </c>
      <c r="M453" s="71">
        <f t="shared" si="357"/>
        <v>0</v>
      </c>
      <c r="N453" s="71">
        <f t="shared" si="357"/>
        <v>0</v>
      </c>
      <c r="O453" s="71">
        <f t="shared" si="357"/>
        <v>0</v>
      </c>
      <c r="P453" s="71">
        <f t="shared" si="357"/>
        <v>0</v>
      </c>
      <c r="Q453" s="71">
        <f t="shared" si="357"/>
        <v>0</v>
      </c>
      <c r="R453" s="71">
        <f t="shared" si="357"/>
        <v>0</v>
      </c>
      <c r="S453" s="71">
        <f t="shared" si="357"/>
        <v>0</v>
      </c>
      <c r="T453" s="71">
        <f t="shared" si="357"/>
        <v>0</v>
      </c>
      <c r="U453" s="71">
        <f t="shared" si="357"/>
        <v>0</v>
      </c>
      <c r="V453" s="71">
        <f t="shared" si="357"/>
        <v>0</v>
      </c>
      <c r="W453" s="71">
        <f t="shared" si="357"/>
        <v>0</v>
      </c>
      <c r="X453" s="71">
        <f t="shared" si="357"/>
        <v>0</v>
      </c>
      <c r="Y453" s="71">
        <f t="shared" si="357"/>
        <v>0</v>
      </c>
      <c r="Z453" s="71">
        <f t="shared" si="357"/>
        <v>0</v>
      </c>
      <c r="AA453" s="71">
        <f t="shared" si="357"/>
        <v>0</v>
      </c>
      <c r="AB453" s="71">
        <f t="shared" si="357"/>
        <v>0</v>
      </c>
      <c r="AC453" s="71">
        <f t="shared" si="357"/>
        <v>0</v>
      </c>
      <c r="AD453" s="71">
        <f t="shared" si="357"/>
        <v>0</v>
      </c>
      <c r="AE453" s="71">
        <f t="shared" si="357"/>
        <v>0</v>
      </c>
      <c r="AF453" s="71">
        <f t="shared" si="357"/>
        <v>0</v>
      </c>
      <c r="AG453" s="71">
        <f t="shared" si="357"/>
        <v>0</v>
      </c>
      <c r="AH453" s="156">
        <f t="shared" si="342"/>
        <v>0</v>
      </c>
      <c r="AI453" s="28"/>
      <c r="AJ453" s="290"/>
      <c r="AK453" s="24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</row>
    <row r="454" s="13" customFormat="1" ht="30" hidden="1" customHeight="1" outlineLevel="1" spans="1:171">
      <c r="A454" s="309"/>
      <c r="B454" s="311"/>
      <c r="C454" s="71">
        <f t="shared" ref="C454:AG454" si="358">C451-C448</f>
        <v>0</v>
      </c>
      <c r="D454" s="71">
        <f t="shared" si="358"/>
        <v>0</v>
      </c>
      <c r="E454" s="71">
        <f t="shared" si="358"/>
        <v>0</v>
      </c>
      <c r="F454" s="71">
        <f t="shared" si="358"/>
        <v>0</v>
      </c>
      <c r="G454" s="71">
        <f t="shared" si="358"/>
        <v>0</v>
      </c>
      <c r="H454" s="71">
        <f t="shared" si="358"/>
        <v>0</v>
      </c>
      <c r="I454" s="71">
        <f t="shared" si="358"/>
        <v>0</v>
      </c>
      <c r="J454" s="71">
        <f t="shared" si="358"/>
        <v>0</v>
      </c>
      <c r="K454" s="71">
        <f t="shared" si="358"/>
        <v>0</v>
      </c>
      <c r="L454" s="71">
        <f t="shared" si="358"/>
        <v>0</v>
      </c>
      <c r="M454" s="71">
        <f t="shared" si="358"/>
        <v>0</v>
      </c>
      <c r="N454" s="71">
        <f t="shared" si="358"/>
        <v>0</v>
      </c>
      <c r="O454" s="71">
        <f t="shared" si="358"/>
        <v>0</v>
      </c>
      <c r="P454" s="71">
        <f t="shared" si="358"/>
        <v>0</v>
      </c>
      <c r="Q454" s="71">
        <f t="shared" si="358"/>
        <v>0</v>
      </c>
      <c r="R454" s="71">
        <f t="shared" si="358"/>
        <v>0</v>
      </c>
      <c r="S454" s="71">
        <f t="shared" si="358"/>
        <v>0</v>
      </c>
      <c r="T454" s="71">
        <f t="shared" si="358"/>
        <v>0</v>
      </c>
      <c r="U454" s="71">
        <f t="shared" si="358"/>
        <v>0</v>
      </c>
      <c r="V454" s="71">
        <f t="shared" si="358"/>
        <v>0</v>
      </c>
      <c r="W454" s="71">
        <f t="shared" si="358"/>
        <v>0</v>
      </c>
      <c r="X454" s="71">
        <f t="shared" si="358"/>
        <v>0</v>
      </c>
      <c r="Y454" s="71">
        <f t="shared" si="358"/>
        <v>0</v>
      </c>
      <c r="Z454" s="71">
        <f t="shared" si="358"/>
        <v>0</v>
      </c>
      <c r="AA454" s="71">
        <f t="shared" si="358"/>
        <v>0</v>
      </c>
      <c r="AB454" s="71">
        <f t="shared" si="358"/>
        <v>0</v>
      </c>
      <c r="AC454" s="71">
        <f t="shared" si="358"/>
        <v>0</v>
      </c>
      <c r="AD454" s="71">
        <f t="shared" si="358"/>
        <v>0</v>
      </c>
      <c r="AE454" s="71">
        <f t="shared" si="358"/>
        <v>0</v>
      </c>
      <c r="AF454" s="71">
        <f t="shared" si="358"/>
        <v>0</v>
      </c>
      <c r="AG454" s="71">
        <f t="shared" si="358"/>
        <v>0</v>
      </c>
      <c r="AH454" s="156">
        <f t="shared" si="342"/>
        <v>0</v>
      </c>
      <c r="AI454" s="28"/>
      <c r="AJ454" s="290"/>
      <c r="AK454" s="24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</row>
    <row r="455" s="13" customFormat="1" ht="30" hidden="1" customHeight="1" outlineLevel="1" spans="1:171">
      <c r="A455" s="309"/>
      <c r="B455" s="312" t="s">
        <v>134</v>
      </c>
      <c r="C455" s="71">
        <f t="shared" ref="C455:AG455" si="359">C454-C453</f>
        <v>0</v>
      </c>
      <c r="D455" s="71">
        <f t="shared" si="359"/>
        <v>0</v>
      </c>
      <c r="E455" s="71">
        <f t="shared" si="359"/>
        <v>0</v>
      </c>
      <c r="F455" s="71">
        <f t="shared" si="359"/>
        <v>0</v>
      </c>
      <c r="G455" s="71">
        <f t="shared" si="359"/>
        <v>0</v>
      </c>
      <c r="H455" s="71">
        <f t="shared" si="359"/>
        <v>0</v>
      </c>
      <c r="I455" s="71">
        <f t="shared" si="359"/>
        <v>0</v>
      </c>
      <c r="J455" s="71">
        <f t="shared" si="359"/>
        <v>0</v>
      </c>
      <c r="K455" s="71">
        <f t="shared" si="359"/>
        <v>0</v>
      </c>
      <c r="L455" s="71">
        <f t="shared" si="359"/>
        <v>0</v>
      </c>
      <c r="M455" s="71">
        <f t="shared" si="359"/>
        <v>0</v>
      </c>
      <c r="N455" s="71">
        <f t="shared" si="359"/>
        <v>0</v>
      </c>
      <c r="O455" s="71">
        <f t="shared" si="359"/>
        <v>0</v>
      </c>
      <c r="P455" s="71">
        <f t="shared" si="359"/>
        <v>0</v>
      </c>
      <c r="Q455" s="71">
        <f t="shared" si="359"/>
        <v>0</v>
      </c>
      <c r="R455" s="71">
        <f t="shared" si="359"/>
        <v>0</v>
      </c>
      <c r="S455" s="71">
        <f t="shared" si="359"/>
        <v>0</v>
      </c>
      <c r="T455" s="71">
        <f t="shared" si="359"/>
        <v>0</v>
      </c>
      <c r="U455" s="71">
        <f t="shared" si="359"/>
        <v>0</v>
      </c>
      <c r="V455" s="71">
        <f t="shared" si="359"/>
        <v>0</v>
      </c>
      <c r="W455" s="71">
        <f t="shared" si="359"/>
        <v>0</v>
      </c>
      <c r="X455" s="71">
        <f t="shared" si="359"/>
        <v>0</v>
      </c>
      <c r="Y455" s="71">
        <f t="shared" si="359"/>
        <v>0</v>
      </c>
      <c r="Z455" s="71">
        <f t="shared" si="359"/>
        <v>0</v>
      </c>
      <c r="AA455" s="71">
        <f t="shared" si="359"/>
        <v>0</v>
      </c>
      <c r="AB455" s="71">
        <f t="shared" si="359"/>
        <v>0</v>
      </c>
      <c r="AC455" s="71">
        <f t="shared" si="359"/>
        <v>0</v>
      </c>
      <c r="AD455" s="71">
        <f t="shared" si="359"/>
        <v>0</v>
      </c>
      <c r="AE455" s="71">
        <f t="shared" si="359"/>
        <v>0</v>
      </c>
      <c r="AF455" s="71">
        <f t="shared" si="359"/>
        <v>0</v>
      </c>
      <c r="AG455" s="71">
        <f t="shared" si="359"/>
        <v>0</v>
      </c>
      <c r="AH455" s="156">
        <f t="shared" si="342"/>
        <v>0</v>
      </c>
      <c r="AI455" s="28"/>
      <c r="AJ455" s="290"/>
      <c r="AK455" s="24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</row>
    <row r="456" s="14" customFormat="1" ht="30" hidden="1" customHeight="1" outlineLevel="1" spans="1:171">
      <c r="A456" s="313"/>
      <c r="B456" s="314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156">
        <f t="shared" si="342"/>
        <v>0</v>
      </c>
      <c r="AI456" s="28"/>
      <c r="AJ456" s="290"/>
      <c r="AK456" s="24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</row>
    <row r="457" s="14" customFormat="1" ht="30" hidden="1" customHeight="1" outlineLevel="1" spans="1:171">
      <c r="A457" s="313"/>
      <c r="B457" s="314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156">
        <f t="shared" si="342"/>
        <v>0</v>
      </c>
      <c r="AI457" s="28"/>
      <c r="AJ457" s="290"/>
      <c r="AK457" s="24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</row>
    <row r="458" s="15" customFormat="1" ht="30" customHeight="1" collapsed="1" spans="1:171">
      <c r="A458" s="301" t="s">
        <v>83</v>
      </c>
      <c r="B458" s="302"/>
      <c r="C458" s="303"/>
      <c r="D458" s="303"/>
      <c r="E458" s="303"/>
      <c r="F458" s="303"/>
      <c r="G458" s="303"/>
      <c r="H458" s="303"/>
      <c r="I458" s="303"/>
      <c r="J458" s="303"/>
      <c r="K458" s="303"/>
      <c r="L458" s="303"/>
      <c r="M458" s="303"/>
      <c r="N458" s="303"/>
      <c r="O458" s="303"/>
      <c r="P458" s="303"/>
      <c r="Q458" s="303"/>
      <c r="R458" s="303"/>
      <c r="S458" s="303"/>
      <c r="T458" s="303"/>
      <c r="U458" s="303"/>
      <c r="V458" s="303"/>
      <c r="W458" s="303"/>
      <c r="X458" s="303"/>
      <c r="Y458" s="303"/>
      <c r="Z458" s="303"/>
      <c r="AA458" s="303"/>
      <c r="AB458" s="303"/>
      <c r="AC458" s="303"/>
      <c r="AD458" s="303"/>
      <c r="AE458" s="303"/>
      <c r="AF458" s="303"/>
      <c r="AG458" s="303"/>
      <c r="AH458" s="304">
        <f t="shared" si="342"/>
        <v>0</v>
      </c>
      <c r="AI458" s="28"/>
      <c r="AJ458" s="290"/>
      <c r="AK458" s="76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315"/>
      <c r="BF458" s="315"/>
      <c r="BG458" s="315"/>
      <c r="BH458" s="315"/>
      <c r="BI458" s="315"/>
      <c r="BJ458" s="315"/>
      <c r="BK458" s="315"/>
      <c r="BL458" s="315"/>
      <c r="BM458" s="315"/>
      <c r="BN458" s="315"/>
      <c r="BO458" s="315"/>
      <c r="BP458" s="315"/>
      <c r="BQ458" s="315"/>
      <c r="BR458" s="315"/>
      <c r="BS458" s="315"/>
      <c r="BT458" s="315"/>
      <c r="BU458" s="315"/>
      <c r="BV458" s="315"/>
      <c r="BW458" s="315"/>
      <c r="BX458" s="315"/>
      <c r="BY458" s="315"/>
      <c r="BZ458" s="315"/>
      <c r="CA458" s="315"/>
      <c r="CB458" s="315"/>
      <c r="CC458" s="315"/>
      <c r="CD458" s="315"/>
      <c r="CE458" s="315"/>
      <c r="CF458" s="315"/>
      <c r="CG458" s="315"/>
      <c r="CH458" s="315"/>
      <c r="CI458" s="315"/>
      <c r="CJ458" s="315"/>
      <c r="CK458" s="315"/>
      <c r="CL458" s="315"/>
      <c r="CM458" s="315"/>
      <c r="CN458" s="315"/>
      <c r="CO458" s="315"/>
      <c r="CP458" s="315"/>
      <c r="CQ458" s="315"/>
      <c r="CR458" s="315"/>
      <c r="CS458" s="315"/>
      <c r="CT458" s="315"/>
      <c r="CU458" s="315"/>
      <c r="CV458" s="315"/>
      <c r="CW458" s="315"/>
      <c r="CX458" s="315"/>
      <c r="CY458" s="315"/>
      <c r="CZ458" s="315"/>
      <c r="DA458" s="315"/>
      <c r="DB458" s="315"/>
      <c r="DC458" s="315"/>
      <c r="DD458" s="315"/>
      <c r="DE458" s="315"/>
      <c r="DF458" s="315"/>
      <c r="DG458" s="315"/>
      <c r="DH458" s="315"/>
      <c r="DI458" s="315"/>
      <c r="DJ458" s="315"/>
      <c r="DK458" s="315"/>
      <c r="DL458" s="315"/>
      <c r="DM458" s="315"/>
      <c r="DN458" s="315"/>
      <c r="DO458" s="315"/>
      <c r="DP458" s="315"/>
      <c r="DQ458" s="315"/>
      <c r="DR458" s="315"/>
      <c r="DS458" s="315"/>
      <c r="DT458" s="315"/>
      <c r="DU458" s="315"/>
      <c r="DV458" s="315"/>
      <c r="DW458" s="315"/>
      <c r="DX458" s="315"/>
      <c r="DY458" s="315"/>
      <c r="DZ458" s="315"/>
      <c r="EA458" s="315"/>
      <c r="EB458" s="315"/>
      <c r="EC458" s="315"/>
      <c r="ED458" s="315"/>
      <c r="EE458" s="315"/>
      <c r="EF458" s="315"/>
      <c r="EG458" s="315"/>
      <c r="EH458" s="315"/>
      <c r="EI458" s="315"/>
      <c r="EJ458" s="315"/>
      <c r="EK458" s="315"/>
      <c r="EL458" s="315"/>
      <c r="EM458" s="315"/>
      <c r="EN458" s="315"/>
      <c r="EO458" s="315"/>
      <c r="EP458" s="315"/>
      <c r="EQ458" s="315"/>
      <c r="ER458" s="315"/>
      <c r="ES458" s="315"/>
      <c r="ET458" s="315"/>
      <c r="EU458" s="315"/>
      <c r="EV458" s="315"/>
      <c r="EW458" s="315"/>
      <c r="EX458" s="315"/>
      <c r="EY458" s="315"/>
      <c r="EZ458" s="315"/>
      <c r="FA458" s="315"/>
      <c r="FB458" s="315"/>
      <c r="FC458" s="315"/>
      <c r="FD458" s="315"/>
      <c r="FE458" s="315"/>
      <c r="FF458" s="315"/>
      <c r="FG458" s="315"/>
      <c r="FH458" s="315"/>
      <c r="FI458" s="315"/>
      <c r="FJ458" s="315"/>
      <c r="FK458" s="315"/>
      <c r="FL458" s="315"/>
      <c r="FM458" s="315"/>
      <c r="FN458" s="315"/>
      <c r="FO458" s="315"/>
    </row>
    <row r="459" s="11" customFormat="1" ht="30" customHeight="1" spans="1:171">
      <c r="A459" s="270" t="s">
        <v>162</v>
      </c>
      <c r="B459" s="49">
        <v>2025</v>
      </c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28"/>
      <c r="AJ459" s="290"/>
      <c r="AK459" s="24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315"/>
      <c r="AY459" s="315"/>
      <c r="AZ459" s="315"/>
      <c r="BA459" s="315"/>
      <c r="BB459" s="315"/>
      <c r="BC459" s="315"/>
      <c r="BD459" s="315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</row>
    <row r="460" s="11" customFormat="1" ht="30" customHeight="1" spans="1:171">
      <c r="A460" s="270"/>
      <c r="B460" s="266">
        <v>2026</v>
      </c>
      <c r="C460" s="380">
        <f>'2026底表'!C460</f>
        <v>0</v>
      </c>
      <c r="D460" s="380">
        <f>'2026底表'!D460</f>
        <v>0</v>
      </c>
      <c r="E460" s="380">
        <f>'2026底表'!E460</f>
        <v>0</v>
      </c>
      <c r="F460" s="380">
        <f>'2026底表'!F460</f>
        <v>0</v>
      </c>
      <c r="G460" s="380">
        <f>'2026底表'!G460</f>
        <v>0</v>
      </c>
      <c r="H460" s="380">
        <f>'2026底表'!H460</f>
        <v>0</v>
      </c>
      <c r="I460" s="380">
        <f>'2026底表'!I460</f>
        <v>0</v>
      </c>
      <c r="J460" s="380">
        <f>'2026底表'!J460</f>
        <v>0</v>
      </c>
      <c r="K460" s="380">
        <f>'2026底表'!K460</f>
        <v>0</v>
      </c>
      <c r="L460" s="380">
        <f>'2026底表'!L460</f>
        <v>0</v>
      </c>
      <c r="M460" s="380">
        <f>'2026底表'!M460</f>
        <v>0</v>
      </c>
      <c r="N460" s="380">
        <f>'2026底表'!N460</f>
        <v>0</v>
      </c>
      <c r="O460" s="380">
        <f>'2026底表'!O460</f>
        <v>0</v>
      </c>
      <c r="P460" s="380">
        <f>'2026底表'!P460</f>
        <v>0</v>
      </c>
      <c r="Q460" s="380">
        <f>'2026底表'!Q460</f>
        <v>0</v>
      </c>
      <c r="R460" s="380">
        <f>'2026底表'!R460</f>
        <v>0</v>
      </c>
      <c r="S460" s="380">
        <f>'2026底表'!S460</f>
        <v>0</v>
      </c>
      <c r="T460" s="380">
        <f>'2026底表'!T460</f>
        <v>0</v>
      </c>
      <c r="U460" s="380">
        <f>'2026底表'!U460</f>
        <v>0</v>
      </c>
      <c r="V460" s="380">
        <f>'2026底表'!V460</f>
        <v>0</v>
      </c>
      <c r="W460" s="380">
        <f>'2026底表'!W460</f>
        <v>0</v>
      </c>
      <c r="X460" s="380">
        <f>'2026底表'!X460</f>
        <v>0</v>
      </c>
      <c r="Y460" s="380">
        <f>'2026底表'!Y460</f>
        <v>0</v>
      </c>
      <c r="Z460" s="380">
        <f>'2026底表'!Z460</f>
        <v>0</v>
      </c>
      <c r="AA460" s="380">
        <f>'2026底表'!AA460</f>
        <v>0</v>
      </c>
      <c r="AB460" s="380">
        <f>'2026底表'!AB460</f>
        <v>0</v>
      </c>
      <c r="AC460" s="380">
        <f>'2026底表'!AC460</f>
        <v>0</v>
      </c>
      <c r="AD460" s="380">
        <f>'2026底表'!AD460</f>
        <v>0</v>
      </c>
      <c r="AE460" s="380">
        <f>'2026底表'!AE460</f>
        <v>0</v>
      </c>
      <c r="AF460" s="380">
        <f>'2026底表'!AF460</f>
        <v>0</v>
      </c>
      <c r="AG460" s="380">
        <f>'2026底表'!AG460</f>
        <v>0</v>
      </c>
      <c r="AH460" s="380">
        <f t="shared" ref="AH460:AH464" si="360">SUM(C460:AG460)</f>
        <v>0</v>
      </c>
      <c r="AI460" s="28">
        <v>0</v>
      </c>
      <c r="AJ460" s="290">
        <f>AC460-AI460</f>
        <v>0</v>
      </c>
      <c r="AK460" s="24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315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</row>
    <row r="461" s="11" customFormat="1" ht="30" customHeight="1" spans="1:171">
      <c r="A461" s="270"/>
      <c r="B461" s="273" t="s">
        <v>134</v>
      </c>
      <c r="C461" s="71">
        <f t="shared" ref="C461:AG461" si="361">C460-C459</f>
        <v>0</v>
      </c>
      <c r="D461" s="71">
        <f t="shared" si="361"/>
        <v>0</v>
      </c>
      <c r="E461" s="71">
        <f t="shared" si="361"/>
        <v>0</v>
      </c>
      <c r="F461" s="71">
        <f t="shared" si="361"/>
        <v>0</v>
      </c>
      <c r="G461" s="71">
        <f t="shared" si="361"/>
        <v>0</v>
      </c>
      <c r="H461" s="71">
        <f t="shared" si="361"/>
        <v>0</v>
      </c>
      <c r="I461" s="71">
        <f t="shared" si="361"/>
        <v>0</v>
      </c>
      <c r="J461" s="71">
        <f t="shared" si="361"/>
        <v>0</v>
      </c>
      <c r="K461" s="71">
        <f t="shared" si="361"/>
        <v>0</v>
      </c>
      <c r="L461" s="71">
        <f t="shared" si="361"/>
        <v>0</v>
      </c>
      <c r="M461" s="71">
        <f t="shared" si="361"/>
        <v>0</v>
      </c>
      <c r="N461" s="71">
        <f t="shared" si="361"/>
        <v>0</v>
      </c>
      <c r="O461" s="71">
        <f t="shared" si="361"/>
        <v>0</v>
      </c>
      <c r="P461" s="71">
        <f t="shared" si="361"/>
        <v>0</v>
      </c>
      <c r="Q461" s="71">
        <f t="shared" si="361"/>
        <v>0</v>
      </c>
      <c r="R461" s="71">
        <f t="shared" si="361"/>
        <v>0</v>
      </c>
      <c r="S461" s="71">
        <f t="shared" si="361"/>
        <v>0</v>
      </c>
      <c r="T461" s="71">
        <f t="shared" si="361"/>
        <v>0</v>
      </c>
      <c r="U461" s="71">
        <f t="shared" si="361"/>
        <v>0</v>
      </c>
      <c r="V461" s="71">
        <f t="shared" si="361"/>
        <v>0</v>
      </c>
      <c r="W461" s="71">
        <f t="shared" si="361"/>
        <v>0</v>
      </c>
      <c r="X461" s="71">
        <f t="shared" si="361"/>
        <v>0</v>
      </c>
      <c r="Y461" s="71">
        <f t="shared" si="361"/>
        <v>0</v>
      </c>
      <c r="Z461" s="71">
        <f t="shared" si="361"/>
        <v>0</v>
      </c>
      <c r="AA461" s="71">
        <f t="shared" si="361"/>
        <v>0</v>
      </c>
      <c r="AB461" s="71">
        <f t="shared" si="361"/>
        <v>0</v>
      </c>
      <c r="AC461" s="71">
        <f t="shared" si="361"/>
        <v>0</v>
      </c>
      <c r="AD461" s="71">
        <f t="shared" si="361"/>
        <v>0</v>
      </c>
      <c r="AE461" s="71">
        <f t="shared" si="361"/>
        <v>0</v>
      </c>
      <c r="AF461" s="71">
        <f t="shared" si="361"/>
        <v>0</v>
      </c>
      <c r="AG461" s="71">
        <f t="shared" si="361"/>
        <v>0</v>
      </c>
      <c r="AH461" s="156">
        <f t="shared" si="360"/>
        <v>0</v>
      </c>
      <c r="AI461" s="28"/>
      <c r="AJ461" s="290"/>
      <c r="AK461" s="24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</row>
    <row r="462" s="11" customFormat="1" ht="30" customHeight="1" spans="1:171">
      <c r="A462" s="270" t="s">
        <v>163</v>
      </c>
      <c r="B462" s="49">
        <v>2025</v>
      </c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28"/>
      <c r="AJ462" s="290"/>
      <c r="AK462" s="24"/>
      <c r="AL462" s="1"/>
      <c r="AM462" s="1"/>
      <c r="AN462" s="1"/>
      <c r="AO462" s="1"/>
      <c r="AP462" s="1"/>
      <c r="AQ462" s="1"/>
      <c r="AR462" s="1"/>
      <c r="AS462" s="1"/>
      <c r="AT462" s="1"/>
      <c r="AU462" s="315"/>
      <c r="AV462" s="315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</row>
    <row r="463" s="11" customFormat="1" ht="30" customHeight="1" spans="1:171">
      <c r="A463" s="270"/>
      <c r="B463" s="266">
        <v>2026</v>
      </c>
      <c r="C463" s="380">
        <f>'2026底表'!C463</f>
        <v>0</v>
      </c>
      <c r="D463" s="380">
        <f>'2026底表'!D463</f>
        <v>0</v>
      </c>
      <c r="E463" s="380">
        <f>'2026底表'!E463</f>
        <v>0</v>
      </c>
      <c r="F463" s="380">
        <f>'2026底表'!F463</f>
        <v>0</v>
      </c>
      <c r="G463" s="380">
        <f>'2026底表'!G463</f>
        <v>0</v>
      </c>
      <c r="H463" s="380">
        <f>'2026底表'!H463</f>
        <v>0</v>
      </c>
      <c r="I463" s="380">
        <f>'2026底表'!I463</f>
        <v>0</v>
      </c>
      <c r="J463" s="380">
        <f>'2026底表'!J463</f>
        <v>0</v>
      </c>
      <c r="K463" s="380">
        <f>'2026底表'!K463</f>
        <v>0</v>
      </c>
      <c r="L463" s="380">
        <f>'2026底表'!L463</f>
        <v>0</v>
      </c>
      <c r="M463" s="380">
        <f>'2026底表'!M463</f>
        <v>0</v>
      </c>
      <c r="N463" s="380">
        <f>'2026底表'!N463</f>
        <v>0</v>
      </c>
      <c r="O463" s="380">
        <f>'2026底表'!O463</f>
        <v>0</v>
      </c>
      <c r="P463" s="380">
        <f>'2026底表'!P463</f>
        <v>0</v>
      </c>
      <c r="Q463" s="380">
        <f>'2026底表'!Q463</f>
        <v>0</v>
      </c>
      <c r="R463" s="380">
        <f>'2026底表'!R463</f>
        <v>0</v>
      </c>
      <c r="S463" s="380">
        <f>'2026底表'!S463</f>
        <v>0</v>
      </c>
      <c r="T463" s="380">
        <f>'2026底表'!T463</f>
        <v>0</v>
      </c>
      <c r="U463" s="87">
        <f>'2026底表'!U463</f>
        <v>0</v>
      </c>
      <c r="V463" s="87">
        <f>'2026底表'!V463</f>
        <v>0.0696</v>
      </c>
      <c r="W463" s="87">
        <f>'2026底表'!W463</f>
        <v>0.1102</v>
      </c>
      <c r="X463" s="87">
        <f>'2026底表'!X463</f>
        <v>0.5254</v>
      </c>
      <c r="Y463" s="87">
        <f>'2026底表'!Y463</f>
        <v>0.7032</v>
      </c>
      <c r="Z463" s="87">
        <f>'2026底表'!Z463</f>
        <v>0.7094</v>
      </c>
      <c r="AA463" s="87">
        <f>'2026底表'!AA463</f>
        <v>0.6838</v>
      </c>
      <c r="AB463" s="87">
        <f>'2026底表'!AB463</f>
        <v>0.689</v>
      </c>
      <c r="AC463" s="87">
        <f>'2026底表'!AC463</f>
        <v>0.8426</v>
      </c>
      <c r="AD463" s="87">
        <f>'2026底表'!AD463</f>
        <v>0</v>
      </c>
      <c r="AE463" s="87">
        <f>'2026底表'!AE463</f>
        <v>0</v>
      </c>
      <c r="AF463" s="87">
        <f>'2026底表'!AF463</f>
        <v>0</v>
      </c>
      <c r="AG463" s="87">
        <f>'2026底表'!AG463</f>
        <v>0</v>
      </c>
      <c r="AH463" s="87">
        <f t="shared" si="360"/>
        <v>4.3332</v>
      </c>
      <c r="AI463" s="87">
        <v>0.8426</v>
      </c>
      <c r="AJ463" s="290">
        <f>AC463-AI463</f>
        <v>0</v>
      </c>
      <c r="AK463" s="24"/>
      <c r="AL463" s="315"/>
      <c r="AM463" s="315"/>
      <c r="AN463" s="315"/>
      <c r="AO463" s="315"/>
      <c r="AP463" s="315"/>
      <c r="AQ463" s="315"/>
      <c r="AR463" s="315"/>
      <c r="AS463" s="315"/>
      <c r="AT463" s="315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</row>
    <row r="464" s="11" customFormat="1" ht="30" customHeight="1" spans="1:171">
      <c r="A464" s="270"/>
      <c r="B464" s="273" t="s">
        <v>134</v>
      </c>
      <c r="C464" s="71">
        <f t="shared" ref="C464:AG464" si="362">C463-C462</f>
        <v>0</v>
      </c>
      <c r="D464" s="71">
        <f t="shared" si="362"/>
        <v>0</v>
      </c>
      <c r="E464" s="71">
        <f t="shared" si="362"/>
        <v>0</v>
      </c>
      <c r="F464" s="71">
        <f t="shared" si="362"/>
        <v>0</v>
      </c>
      <c r="G464" s="71">
        <f t="shared" si="362"/>
        <v>0</v>
      </c>
      <c r="H464" s="71">
        <f t="shared" si="362"/>
        <v>0</v>
      </c>
      <c r="I464" s="71">
        <f t="shared" si="362"/>
        <v>0</v>
      </c>
      <c r="J464" s="71">
        <f t="shared" si="362"/>
        <v>0</v>
      </c>
      <c r="K464" s="71">
        <f t="shared" si="362"/>
        <v>0</v>
      </c>
      <c r="L464" s="71">
        <f t="shared" si="362"/>
        <v>0</v>
      </c>
      <c r="M464" s="71">
        <f t="shared" si="362"/>
        <v>0</v>
      </c>
      <c r="N464" s="71">
        <f t="shared" si="362"/>
        <v>0</v>
      </c>
      <c r="O464" s="71">
        <f t="shared" si="362"/>
        <v>0</v>
      </c>
      <c r="P464" s="71">
        <f t="shared" si="362"/>
        <v>0</v>
      </c>
      <c r="Q464" s="71">
        <f t="shared" si="362"/>
        <v>0</v>
      </c>
      <c r="R464" s="71">
        <f t="shared" si="362"/>
        <v>0</v>
      </c>
      <c r="S464" s="71">
        <f t="shared" si="362"/>
        <v>0</v>
      </c>
      <c r="T464" s="71">
        <f t="shared" si="362"/>
        <v>0</v>
      </c>
      <c r="U464" s="71">
        <f t="shared" si="362"/>
        <v>0</v>
      </c>
      <c r="V464" s="71">
        <f t="shared" si="362"/>
        <v>0.0696</v>
      </c>
      <c r="W464" s="71">
        <f t="shared" si="362"/>
        <v>0.1102</v>
      </c>
      <c r="X464" s="71">
        <f t="shared" si="362"/>
        <v>0.5254</v>
      </c>
      <c r="Y464" s="71">
        <f t="shared" si="362"/>
        <v>0.7032</v>
      </c>
      <c r="Z464" s="71">
        <f t="shared" si="362"/>
        <v>0.7094</v>
      </c>
      <c r="AA464" s="71">
        <f t="shared" si="362"/>
        <v>0.6838</v>
      </c>
      <c r="AB464" s="71">
        <f t="shared" si="362"/>
        <v>0.689</v>
      </c>
      <c r="AC464" s="71">
        <f t="shared" si="362"/>
        <v>0.8426</v>
      </c>
      <c r="AD464" s="71">
        <f t="shared" si="362"/>
        <v>0</v>
      </c>
      <c r="AE464" s="71">
        <f t="shared" si="362"/>
        <v>0</v>
      </c>
      <c r="AF464" s="71">
        <f t="shared" si="362"/>
        <v>0</v>
      </c>
      <c r="AG464" s="71">
        <f t="shared" si="362"/>
        <v>0</v>
      </c>
      <c r="AH464" s="156">
        <f t="shared" si="360"/>
        <v>4.3332</v>
      </c>
      <c r="AI464" s="28"/>
      <c r="AJ464" s="290"/>
      <c r="AK464" s="24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</row>
    <row r="465" s="11" customFormat="1" ht="30" customHeight="1" spans="1:171">
      <c r="A465" s="270" t="s">
        <v>164</v>
      </c>
      <c r="B465" s="49">
        <v>2025</v>
      </c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>
        <v>2850</v>
      </c>
      <c r="T465" s="112">
        <v>2830</v>
      </c>
      <c r="U465" s="112">
        <v>2035</v>
      </c>
      <c r="V465" s="112">
        <v>3508</v>
      </c>
      <c r="W465" s="112">
        <v>1446</v>
      </c>
      <c r="X465" s="112">
        <v>2029</v>
      </c>
      <c r="Y465" s="112">
        <v>2640</v>
      </c>
      <c r="Z465" s="112">
        <v>759</v>
      </c>
      <c r="AA465" s="112">
        <v>307</v>
      </c>
      <c r="AB465" s="112">
        <v>2626</v>
      </c>
      <c r="AC465" s="112">
        <v>1582</v>
      </c>
      <c r="AD465" s="112">
        <v>1410</v>
      </c>
      <c r="AE465" s="112">
        <v>1681</v>
      </c>
      <c r="AF465" s="112">
        <v>1302</v>
      </c>
      <c r="AG465" s="112">
        <v>1601</v>
      </c>
      <c r="AH465" s="112">
        <v>28606</v>
      </c>
      <c r="AI465" s="28"/>
      <c r="AJ465" s="290">
        <v>0</v>
      </c>
      <c r="AK465" s="24">
        <v>32300</v>
      </c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</row>
    <row r="466" s="11" customFormat="1" ht="30" customHeight="1" spans="1:171">
      <c r="A466" s="270"/>
      <c r="B466" s="266">
        <v>2026</v>
      </c>
      <c r="C466" s="380">
        <f>'2026底表'!C466</f>
        <v>0</v>
      </c>
      <c r="D466" s="380">
        <f>'2026底表'!D466</f>
        <v>0</v>
      </c>
      <c r="E466" s="380">
        <f>'2026底表'!E466</f>
        <v>0</v>
      </c>
      <c r="F466" s="380">
        <f>'2026底表'!F466</f>
        <v>0</v>
      </c>
      <c r="G466" s="380">
        <f>'2026底表'!G466</f>
        <v>0</v>
      </c>
      <c r="H466" s="380">
        <f>'2026底表'!H466</f>
        <v>0</v>
      </c>
      <c r="I466" s="380">
        <f>'2026底表'!I466</f>
        <v>0</v>
      </c>
      <c r="J466" s="380">
        <f>'2026底表'!J466</f>
        <v>0</v>
      </c>
      <c r="K466" s="380">
        <f>'2026底表'!K466</f>
        <v>0</v>
      </c>
      <c r="L466" s="380">
        <f>'2026底表'!L466</f>
        <v>0</v>
      </c>
      <c r="M466" s="380">
        <f>'2026底表'!M466</f>
        <v>0</v>
      </c>
      <c r="N466" s="380">
        <f>'2026底表'!N466</f>
        <v>0</v>
      </c>
      <c r="O466" s="380">
        <f>'2026底表'!O466</f>
        <v>0</v>
      </c>
      <c r="P466" s="380">
        <f>'2026底表'!P466</f>
        <v>0</v>
      </c>
      <c r="Q466" s="380">
        <f>'2026底表'!Q466</f>
        <v>0</v>
      </c>
      <c r="R466" s="380">
        <f>'2026底表'!R466</f>
        <v>1995</v>
      </c>
      <c r="S466" s="380">
        <v>3697</v>
      </c>
      <c r="T466" s="380">
        <v>6900</v>
      </c>
      <c r="U466" s="380">
        <v>4990</v>
      </c>
      <c r="V466" s="380">
        <f>'2026底表'!V466</f>
        <v>851</v>
      </c>
      <c r="W466" s="380">
        <f>'2026底表'!W466</f>
        <v>916</v>
      </c>
      <c r="X466" s="380">
        <f>'2026底表'!X466</f>
        <v>837</v>
      </c>
      <c r="Y466" s="380">
        <f>'2026底表'!Y466</f>
        <v>1548</v>
      </c>
      <c r="Z466" s="380">
        <f>'2026底表'!Z466</f>
        <v>2895</v>
      </c>
      <c r="AA466" s="380">
        <f>'2026底表'!AA466</f>
        <v>2191</v>
      </c>
      <c r="AB466" s="380">
        <f>'2026底表'!AB466</f>
        <v>2041</v>
      </c>
      <c r="AC466" s="380">
        <f>'2026底表'!AC466</f>
        <v>2924</v>
      </c>
      <c r="AD466" s="380">
        <f>'2026底表'!AD466</f>
        <v>0</v>
      </c>
      <c r="AE466" s="380">
        <f>'2026底表'!AE466</f>
        <v>0</v>
      </c>
      <c r="AF466" s="380">
        <f>'2026底表'!AF466</f>
        <v>0</v>
      </c>
      <c r="AG466" s="380">
        <f>'2026底表'!AG466</f>
        <v>0</v>
      </c>
      <c r="AH466" s="380">
        <f t="shared" ref="AH466:AH470" si="363">SUM(C466:AG466)</f>
        <v>31785</v>
      </c>
      <c r="AI466" s="28">
        <v>2924</v>
      </c>
      <c r="AJ466" s="290">
        <f>AC466-AI466</f>
        <v>0</v>
      </c>
      <c r="AK466" s="24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</row>
    <row r="467" s="11" customFormat="1" ht="30" customHeight="1" spans="1:171">
      <c r="A467" s="262"/>
      <c r="B467" s="273" t="s">
        <v>134</v>
      </c>
      <c r="C467" s="71">
        <f t="shared" ref="C467:AG467" si="364">C466-C465</f>
        <v>0</v>
      </c>
      <c r="D467" s="71">
        <f t="shared" si="364"/>
        <v>0</v>
      </c>
      <c r="E467" s="71">
        <f t="shared" si="364"/>
        <v>0</v>
      </c>
      <c r="F467" s="71">
        <f t="shared" si="364"/>
        <v>0</v>
      </c>
      <c r="G467" s="71">
        <f t="shared" si="364"/>
        <v>0</v>
      </c>
      <c r="H467" s="71">
        <f t="shared" si="364"/>
        <v>0</v>
      </c>
      <c r="I467" s="71">
        <f t="shared" si="364"/>
        <v>0</v>
      </c>
      <c r="J467" s="71">
        <f t="shared" si="364"/>
        <v>0</v>
      </c>
      <c r="K467" s="71">
        <f t="shared" si="364"/>
        <v>0</v>
      </c>
      <c r="L467" s="71">
        <f t="shared" si="364"/>
        <v>0</v>
      </c>
      <c r="M467" s="71">
        <f t="shared" si="364"/>
        <v>0</v>
      </c>
      <c r="N467" s="71">
        <f t="shared" si="364"/>
        <v>0</v>
      </c>
      <c r="O467" s="71">
        <f t="shared" si="364"/>
        <v>0</v>
      </c>
      <c r="P467" s="71">
        <f t="shared" si="364"/>
        <v>0</v>
      </c>
      <c r="Q467" s="71">
        <f t="shared" si="364"/>
        <v>0</v>
      </c>
      <c r="R467" s="71">
        <f t="shared" si="364"/>
        <v>1995</v>
      </c>
      <c r="S467" s="71">
        <f t="shared" si="364"/>
        <v>847</v>
      </c>
      <c r="T467" s="71">
        <f t="shared" si="364"/>
        <v>4070</v>
      </c>
      <c r="U467" s="71">
        <f t="shared" si="364"/>
        <v>2955</v>
      </c>
      <c r="V467" s="71">
        <f t="shared" si="364"/>
        <v>-2657</v>
      </c>
      <c r="W467" s="71">
        <f t="shared" si="364"/>
        <v>-530</v>
      </c>
      <c r="X467" s="71">
        <f t="shared" si="364"/>
        <v>-1192</v>
      </c>
      <c r="Y467" s="71">
        <f t="shared" si="364"/>
        <v>-1092</v>
      </c>
      <c r="Z467" s="71">
        <f t="shared" si="364"/>
        <v>2136</v>
      </c>
      <c r="AA467" s="71">
        <f t="shared" si="364"/>
        <v>1884</v>
      </c>
      <c r="AB467" s="71">
        <f t="shared" si="364"/>
        <v>-585</v>
      </c>
      <c r="AC467" s="71">
        <f t="shared" si="364"/>
        <v>1342</v>
      </c>
      <c r="AD467" s="71">
        <f t="shared" si="364"/>
        <v>-1410</v>
      </c>
      <c r="AE467" s="71">
        <f t="shared" si="364"/>
        <v>-1681</v>
      </c>
      <c r="AF467" s="71">
        <f t="shared" si="364"/>
        <v>-1302</v>
      </c>
      <c r="AG467" s="71">
        <f t="shared" si="364"/>
        <v>-1601</v>
      </c>
      <c r="AH467" s="156">
        <f t="shared" si="363"/>
        <v>3179</v>
      </c>
      <c r="AI467" s="28"/>
      <c r="AJ467" s="290"/>
      <c r="AK467" s="24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</row>
    <row r="468" s="11" customFormat="1" ht="30" customHeight="1" spans="1:171">
      <c r="A468" s="262" t="s">
        <v>168</v>
      </c>
      <c r="B468" s="49">
        <v>2025</v>
      </c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12"/>
      <c r="AH468" s="112"/>
      <c r="AI468" s="28"/>
      <c r="AJ468" s="290"/>
      <c r="AK468" s="24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</row>
    <row r="469" s="11" customFormat="1" ht="30" customHeight="1" spans="1:171">
      <c r="A469" s="317"/>
      <c r="B469" s="266">
        <v>2026</v>
      </c>
      <c r="C469" s="380">
        <f>'2026底表'!C469</f>
        <v>0</v>
      </c>
      <c r="D469" s="380">
        <f>'2026底表'!D469</f>
        <v>0</v>
      </c>
      <c r="E469" s="380">
        <f>'2026底表'!E469</f>
        <v>0</v>
      </c>
      <c r="F469" s="380">
        <f>'2026底表'!F469</f>
        <v>0</v>
      </c>
      <c r="G469" s="380">
        <f>'2026底表'!G469</f>
        <v>0</v>
      </c>
      <c r="H469" s="380">
        <f>'2026底表'!H469</f>
        <v>0</v>
      </c>
      <c r="I469" s="380">
        <f>'2026底表'!I469</f>
        <v>0</v>
      </c>
      <c r="J469" s="380">
        <f>'2026底表'!J469</f>
        <v>0</v>
      </c>
      <c r="K469" s="380">
        <f>'2026底表'!K469</f>
        <v>0</v>
      </c>
      <c r="L469" s="380">
        <f>'2026底表'!L469</f>
        <v>0</v>
      </c>
      <c r="M469" s="380">
        <f>'2026底表'!M469</f>
        <v>0</v>
      </c>
      <c r="N469" s="380">
        <f>'2026底表'!N469</f>
        <v>0</v>
      </c>
      <c r="O469" s="380">
        <f>'2026底表'!O469</f>
        <v>0</v>
      </c>
      <c r="P469" s="380">
        <f>'2026底表'!P469</f>
        <v>0</v>
      </c>
      <c r="Q469" s="380">
        <f>'2026底表'!Q469</f>
        <v>0</v>
      </c>
      <c r="R469" s="380">
        <f>'2026底表'!R469</f>
        <v>0</v>
      </c>
      <c r="S469" s="380">
        <f>'2026底表'!S469</f>
        <v>0</v>
      </c>
      <c r="T469" s="380">
        <f>'2026底表'!T469</f>
        <v>0</v>
      </c>
      <c r="U469" s="380">
        <f>'2026底表'!U469</f>
        <v>0</v>
      </c>
      <c r="V469" s="380">
        <f>'2026底表'!V469</f>
        <v>0</v>
      </c>
      <c r="W469" s="380">
        <f>'2026底表'!W469</f>
        <v>0</v>
      </c>
      <c r="X469" s="380">
        <f>'2026底表'!X469</f>
        <v>0</v>
      </c>
      <c r="Y469" s="380">
        <f>'2026底表'!Y469</f>
        <v>0</v>
      </c>
      <c r="Z469" s="380">
        <f>'2026底表'!Z469</f>
        <v>0</v>
      </c>
      <c r="AA469" s="380">
        <f>'2026底表'!AA469</f>
        <v>0</v>
      </c>
      <c r="AB469" s="380">
        <f>'2026底表'!AB469</f>
        <v>0</v>
      </c>
      <c r="AC469" s="380">
        <f>'2026底表'!AC469</f>
        <v>0</v>
      </c>
      <c r="AD469" s="380">
        <f>'2026底表'!AD469</f>
        <v>0</v>
      </c>
      <c r="AE469" s="380">
        <f>'2026底表'!AE469</f>
        <v>0</v>
      </c>
      <c r="AF469" s="380">
        <f>'2026底表'!AF469</f>
        <v>0</v>
      </c>
      <c r="AG469" s="380">
        <f>'2026底表'!AG469</f>
        <v>0</v>
      </c>
      <c r="AH469" s="380">
        <f t="shared" si="363"/>
        <v>0</v>
      </c>
      <c r="AI469" s="28">
        <v>0</v>
      </c>
      <c r="AJ469" s="290">
        <f>AC469-AI469</f>
        <v>0</v>
      </c>
      <c r="AK469" s="24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</row>
    <row r="470" s="11" customFormat="1" ht="30" customHeight="1" spans="1:171">
      <c r="A470" s="318"/>
      <c r="B470" s="273" t="s">
        <v>134</v>
      </c>
      <c r="C470" s="71">
        <f t="shared" ref="C470:AG470" si="365">C469-C468</f>
        <v>0</v>
      </c>
      <c r="D470" s="71">
        <f t="shared" si="365"/>
        <v>0</v>
      </c>
      <c r="E470" s="71">
        <f t="shared" si="365"/>
        <v>0</v>
      </c>
      <c r="F470" s="71">
        <f t="shared" si="365"/>
        <v>0</v>
      </c>
      <c r="G470" s="71">
        <f t="shared" si="365"/>
        <v>0</v>
      </c>
      <c r="H470" s="71">
        <f t="shared" si="365"/>
        <v>0</v>
      </c>
      <c r="I470" s="71">
        <f t="shared" si="365"/>
        <v>0</v>
      </c>
      <c r="J470" s="71">
        <f t="shared" si="365"/>
        <v>0</v>
      </c>
      <c r="K470" s="71">
        <f t="shared" si="365"/>
        <v>0</v>
      </c>
      <c r="L470" s="71">
        <f t="shared" si="365"/>
        <v>0</v>
      </c>
      <c r="M470" s="71">
        <f t="shared" si="365"/>
        <v>0</v>
      </c>
      <c r="N470" s="71">
        <f t="shared" si="365"/>
        <v>0</v>
      </c>
      <c r="O470" s="71">
        <f t="shared" si="365"/>
        <v>0</v>
      </c>
      <c r="P470" s="71">
        <f t="shared" si="365"/>
        <v>0</v>
      </c>
      <c r="Q470" s="71">
        <f t="shared" si="365"/>
        <v>0</v>
      </c>
      <c r="R470" s="71">
        <f t="shared" si="365"/>
        <v>0</v>
      </c>
      <c r="S470" s="71">
        <f t="shared" si="365"/>
        <v>0</v>
      </c>
      <c r="T470" s="71">
        <f t="shared" si="365"/>
        <v>0</v>
      </c>
      <c r="U470" s="71">
        <f t="shared" si="365"/>
        <v>0</v>
      </c>
      <c r="V470" s="71">
        <f t="shared" si="365"/>
        <v>0</v>
      </c>
      <c r="W470" s="71">
        <f t="shared" si="365"/>
        <v>0</v>
      </c>
      <c r="X470" s="71">
        <f t="shared" si="365"/>
        <v>0</v>
      </c>
      <c r="Y470" s="71">
        <f t="shared" si="365"/>
        <v>0</v>
      </c>
      <c r="Z470" s="71">
        <f t="shared" si="365"/>
        <v>0</v>
      </c>
      <c r="AA470" s="71">
        <f t="shared" si="365"/>
        <v>0</v>
      </c>
      <c r="AB470" s="71">
        <f t="shared" si="365"/>
        <v>0</v>
      </c>
      <c r="AC470" s="71">
        <f t="shared" si="365"/>
        <v>0</v>
      </c>
      <c r="AD470" s="71">
        <f t="shared" si="365"/>
        <v>0</v>
      </c>
      <c r="AE470" s="71">
        <f t="shared" si="365"/>
        <v>0</v>
      </c>
      <c r="AF470" s="71">
        <f t="shared" si="365"/>
        <v>0</v>
      </c>
      <c r="AG470" s="71">
        <f t="shared" si="365"/>
        <v>0</v>
      </c>
      <c r="AH470" s="156">
        <f t="shared" si="363"/>
        <v>0</v>
      </c>
      <c r="AI470" s="28"/>
      <c r="AJ470" s="290"/>
      <c r="AK470" s="24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</row>
    <row r="471" s="11" customFormat="1" ht="30" customHeight="1" spans="1:171">
      <c r="A471" s="317" t="s">
        <v>169</v>
      </c>
      <c r="B471" s="49">
        <v>2025</v>
      </c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  <c r="AG471" s="112"/>
      <c r="AH471" s="112"/>
      <c r="AI471" s="28"/>
      <c r="AJ471" s="290"/>
      <c r="AK471" s="24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</row>
    <row r="472" s="11" customFormat="1" ht="30" customHeight="1" spans="1:171">
      <c r="A472" s="317"/>
      <c r="B472" s="266">
        <v>2026</v>
      </c>
      <c r="C472" s="380">
        <f>'2026底表'!C472</f>
        <v>0</v>
      </c>
      <c r="D472" s="380">
        <f>'2026底表'!D472</f>
        <v>0</v>
      </c>
      <c r="E472" s="380">
        <f>'2026底表'!E472</f>
        <v>0</v>
      </c>
      <c r="F472" s="380">
        <f>'2026底表'!F472</f>
        <v>0</v>
      </c>
      <c r="G472" s="380">
        <f>'2026底表'!G472</f>
        <v>0</v>
      </c>
      <c r="H472" s="380">
        <f>'2026底表'!H472</f>
        <v>0</v>
      </c>
      <c r="I472" s="380">
        <f>'2026底表'!I472</f>
        <v>0</v>
      </c>
      <c r="J472" s="380">
        <f>'2026底表'!J472</f>
        <v>0</v>
      </c>
      <c r="K472" s="380">
        <f>'2026底表'!K472</f>
        <v>0</v>
      </c>
      <c r="L472" s="380">
        <f>'2026底表'!L472</f>
        <v>0</v>
      </c>
      <c r="M472" s="380">
        <f>'2026底表'!M472</f>
        <v>0</v>
      </c>
      <c r="N472" s="380">
        <f>'2026底表'!N472</f>
        <v>0</v>
      </c>
      <c r="O472" s="380">
        <f>'2026底表'!O472</f>
        <v>0</v>
      </c>
      <c r="P472" s="380">
        <f>'2026底表'!P472</f>
        <v>0</v>
      </c>
      <c r="Q472" s="380">
        <f>'2026底表'!Q472</f>
        <v>0</v>
      </c>
      <c r="R472" s="380">
        <f>'2026底表'!R472</f>
        <v>0</v>
      </c>
      <c r="S472" s="380">
        <f>'2026底表'!S472</f>
        <v>0</v>
      </c>
      <c r="T472" s="380">
        <f>'2026底表'!T472</f>
        <v>0</v>
      </c>
      <c r="U472" s="380">
        <f>'2026底表'!U472</f>
        <v>0</v>
      </c>
      <c r="V472" s="380">
        <f>'2026底表'!V472</f>
        <v>0</v>
      </c>
      <c r="W472" s="380">
        <f>'2026底表'!W472</f>
        <v>0</v>
      </c>
      <c r="X472" s="380">
        <f>'2026底表'!X472</f>
        <v>0</v>
      </c>
      <c r="Y472" s="380">
        <f>'2026底表'!Y472</f>
        <v>0</v>
      </c>
      <c r="Z472" s="380">
        <f>'2026底表'!Z472</f>
        <v>0</v>
      </c>
      <c r="AA472" s="380">
        <f>'2026底表'!AA472</f>
        <v>0</v>
      </c>
      <c r="AB472" s="380">
        <f>'2026底表'!AB472</f>
        <v>0</v>
      </c>
      <c r="AC472" s="380">
        <f>'2026底表'!AC472</f>
        <v>0</v>
      </c>
      <c r="AD472" s="380">
        <f>'2026底表'!AD472</f>
        <v>0</v>
      </c>
      <c r="AE472" s="380">
        <f>'2026底表'!AE472</f>
        <v>0</v>
      </c>
      <c r="AF472" s="380">
        <f>'2026底表'!AF472</f>
        <v>0</v>
      </c>
      <c r="AG472" s="380">
        <f>'2026底表'!AG472</f>
        <v>0</v>
      </c>
      <c r="AH472" s="380">
        <f t="shared" ref="AH472:AH474" si="366">SUM(C472:AG472)</f>
        <v>0</v>
      </c>
      <c r="AI472" s="28">
        <v>0</v>
      </c>
      <c r="AJ472" s="290">
        <f>AC472-AI472</f>
        <v>0</v>
      </c>
      <c r="AK472" s="24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</row>
    <row r="473" s="11" customFormat="1" ht="30" customHeight="1" spans="1:171">
      <c r="A473" s="317"/>
      <c r="B473" s="273" t="s">
        <v>134</v>
      </c>
      <c r="C473" s="71">
        <f t="shared" ref="C473:AG473" si="367">C472-C471</f>
        <v>0</v>
      </c>
      <c r="D473" s="71">
        <f t="shared" si="367"/>
        <v>0</v>
      </c>
      <c r="E473" s="71">
        <f t="shared" si="367"/>
        <v>0</v>
      </c>
      <c r="F473" s="71">
        <f t="shared" si="367"/>
        <v>0</v>
      </c>
      <c r="G473" s="71">
        <f t="shared" si="367"/>
        <v>0</v>
      </c>
      <c r="H473" s="71">
        <f t="shared" si="367"/>
        <v>0</v>
      </c>
      <c r="I473" s="71">
        <f t="shared" si="367"/>
        <v>0</v>
      </c>
      <c r="J473" s="71">
        <f t="shared" si="367"/>
        <v>0</v>
      </c>
      <c r="K473" s="71">
        <f t="shared" si="367"/>
        <v>0</v>
      </c>
      <c r="L473" s="71">
        <f t="shared" si="367"/>
        <v>0</v>
      </c>
      <c r="M473" s="71">
        <f t="shared" si="367"/>
        <v>0</v>
      </c>
      <c r="N473" s="71">
        <f t="shared" si="367"/>
        <v>0</v>
      </c>
      <c r="O473" s="71">
        <f t="shared" si="367"/>
        <v>0</v>
      </c>
      <c r="P473" s="71">
        <f t="shared" si="367"/>
        <v>0</v>
      </c>
      <c r="Q473" s="71">
        <f t="shared" si="367"/>
        <v>0</v>
      </c>
      <c r="R473" s="71">
        <f t="shared" si="367"/>
        <v>0</v>
      </c>
      <c r="S473" s="71">
        <f t="shared" si="367"/>
        <v>0</v>
      </c>
      <c r="T473" s="71">
        <f t="shared" si="367"/>
        <v>0</v>
      </c>
      <c r="U473" s="71">
        <f t="shared" si="367"/>
        <v>0</v>
      </c>
      <c r="V473" s="71">
        <f t="shared" si="367"/>
        <v>0</v>
      </c>
      <c r="W473" s="71">
        <f t="shared" si="367"/>
        <v>0</v>
      </c>
      <c r="X473" s="71">
        <f t="shared" si="367"/>
        <v>0</v>
      </c>
      <c r="Y473" s="71">
        <f t="shared" si="367"/>
        <v>0</v>
      </c>
      <c r="Z473" s="71">
        <f t="shared" si="367"/>
        <v>0</v>
      </c>
      <c r="AA473" s="71">
        <f t="shared" si="367"/>
        <v>0</v>
      </c>
      <c r="AB473" s="71">
        <f t="shared" si="367"/>
        <v>0</v>
      </c>
      <c r="AC473" s="71">
        <f t="shared" si="367"/>
        <v>0</v>
      </c>
      <c r="AD473" s="71">
        <f t="shared" si="367"/>
        <v>0</v>
      </c>
      <c r="AE473" s="71">
        <f t="shared" si="367"/>
        <v>0</v>
      </c>
      <c r="AF473" s="71">
        <f t="shared" si="367"/>
        <v>0</v>
      </c>
      <c r="AG473" s="71">
        <f t="shared" si="367"/>
        <v>0</v>
      </c>
      <c r="AH473" s="156">
        <f t="shared" si="366"/>
        <v>0</v>
      </c>
      <c r="AI473" s="28"/>
      <c r="AJ473" s="290"/>
      <c r="AK473" s="24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</row>
    <row r="474" s="3" customFormat="1" ht="30" customHeight="1" spans="1:171">
      <c r="A474" s="301" t="s">
        <v>88</v>
      </c>
      <c r="B474" s="302"/>
      <c r="C474" s="303"/>
      <c r="D474" s="303"/>
      <c r="E474" s="303"/>
      <c r="F474" s="303"/>
      <c r="G474" s="303"/>
      <c r="H474" s="303"/>
      <c r="I474" s="303"/>
      <c r="J474" s="303"/>
      <c r="K474" s="303"/>
      <c r="L474" s="303"/>
      <c r="M474" s="303"/>
      <c r="N474" s="303"/>
      <c r="O474" s="303"/>
      <c r="P474" s="303"/>
      <c r="Q474" s="303"/>
      <c r="R474" s="303"/>
      <c r="S474" s="303"/>
      <c r="T474" s="303"/>
      <c r="U474" s="303"/>
      <c r="V474" s="303"/>
      <c r="W474" s="303"/>
      <c r="X474" s="303"/>
      <c r="Y474" s="303"/>
      <c r="Z474" s="303"/>
      <c r="AA474" s="303"/>
      <c r="AB474" s="303"/>
      <c r="AC474" s="303"/>
      <c r="AD474" s="303"/>
      <c r="AE474" s="303"/>
      <c r="AF474" s="303"/>
      <c r="AG474" s="303"/>
      <c r="AH474" s="304">
        <f t="shared" si="366"/>
        <v>0</v>
      </c>
      <c r="AI474" s="28"/>
      <c r="AJ474" s="290"/>
      <c r="AK474" s="24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</row>
    <row r="475" s="11" customFormat="1" ht="30" customHeight="1" spans="1:171">
      <c r="A475" s="270" t="s">
        <v>162</v>
      </c>
      <c r="B475" s="49">
        <v>2025</v>
      </c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  <c r="AG475" s="112"/>
      <c r="AH475" s="112"/>
      <c r="AI475" s="28"/>
      <c r="AJ475" s="290"/>
      <c r="AK475" s="319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</row>
    <row r="476" s="11" customFormat="1" ht="30" customHeight="1" spans="1:171">
      <c r="A476" s="270"/>
      <c r="B476" s="266">
        <v>2026</v>
      </c>
      <c r="C476" s="380">
        <f>'2026底表'!C476</f>
        <v>0</v>
      </c>
      <c r="D476" s="380">
        <f>'2026底表'!D476</f>
        <v>0</v>
      </c>
      <c r="E476" s="380">
        <f>'2026底表'!E476</f>
        <v>0</v>
      </c>
      <c r="F476" s="380">
        <f>'2026底表'!F476</f>
        <v>0</v>
      </c>
      <c r="G476" s="380">
        <f>'2026底表'!G476</f>
        <v>0</v>
      </c>
      <c r="H476" s="380">
        <f>'2026底表'!H476</f>
        <v>0</v>
      </c>
      <c r="I476" s="380">
        <f>'2026底表'!I476</f>
        <v>0</v>
      </c>
      <c r="J476" s="380">
        <f>'2026底表'!J476</f>
        <v>0</v>
      </c>
      <c r="K476" s="380">
        <f>'2026底表'!K476</f>
        <v>0</v>
      </c>
      <c r="L476" s="380">
        <f>'2026底表'!L476</f>
        <v>0</v>
      </c>
      <c r="M476" s="380">
        <f>'2026底表'!M476</f>
        <v>0</v>
      </c>
      <c r="N476" s="380">
        <f>'2026底表'!N476</f>
        <v>0</v>
      </c>
      <c r="O476" s="380">
        <f>'2026底表'!O476</f>
        <v>0</v>
      </c>
      <c r="P476" s="380">
        <f>'2026底表'!P476</f>
        <v>0</v>
      </c>
      <c r="Q476" s="380">
        <f>'2026底表'!Q476</f>
        <v>0</v>
      </c>
      <c r="R476" s="380">
        <f>'2026底表'!R476</f>
        <v>0</v>
      </c>
      <c r="S476" s="380">
        <f>'2026底表'!S476</f>
        <v>0</v>
      </c>
      <c r="T476" s="380">
        <f>'2026底表'!T476</f>
        <v>0</v>
      </c>
      <c r="U476" s="380">
        <f>'2026底表'!U476</f>
        <v>0</v>
      </c>
      <c r="V476" s="380">
        <f>'2026底表'!V476</f>
        <v>0</v>
      </c>
      <c r="W476" s="380">
        <f>'2026底表'!W476</f>
        <v>0</v>
      </c>
      <c r="X476" s="380">
        <f>'2026底表'!X476</f>
        <v>0</v>
      </c>
      <c r="Y476" s="380">
        <f>'2026底表'!Y476</f>
        <v>0</v>
      </c>
      <c r="Z476" s="380">
        <f>'2026底表'!Z476</f>
        <v>0</v>
      </c>
      <c r="AA476" s="380">
        <f>'2026底表'!AA476</f>
        <v>0</v>
      </c>
      <c r="AB476" s="380">
        <f>'2026底表'!AB476</f>
        <v>0</v>
      </c>
      <c r="AC476" s="380">
        <f>'2026底表'!AC476</f>
        <v>0</v>
      </c>
      <c r="AD476" s="380">
        <f>'2026底表'!AD476</f>
        <v>0</v>
      </c>
      <c r="AE476" s="380">
        <f>'2026底表'!AE476</f>
        <v>0</v>
      </c>
      <c r="AF476" s="380">
        <f>'2026底表'!AF476</f>
        <v>0</v>
      </c>
      <c r="AG476" s="380">
        <f>'2026底表'!AG476</f>
        <v>0</v>
      </c>
      <c r="AH476" s="380">
        <f t="shared" ref="AH476:AH480" si="368">SUM(C476:AG476)</f>
        <v>0</v>
      </c>
      <c r="AI476" s="28">
        <v>0</v>
      </c>
      <c r="AJ476" s="290">
        <f>AC476-AI476</f>
        <v>0</v>
      </c>
      <c r="AK476" s="319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</row>
    <row r="477" s="11" customFormat="1" ht="30" customHeight="1" spans="1:171">
      <c r="A477" s="270"/>
      <c r="B477" s="273" t="s">
        <v>134</v>
      </c>
      <c r="C477" s="71">
        <f t="shared" ref="C477:AG477" si="369">C476-C475</f>
        <v>0</v>
      </c>
      <c r="D477" s="71">
        <f t="shared" si="369"/>
        <v>0</v>
      </c>
      <c r="E477" s="71">
        <f t="shared" si="369"/>
        <v>0</v>
      </c>
      <c r="F477" s="71">
        <f t="shared" si="369"/>
        <v>0</v>
      </c>
      <c r="G477" s="71">
        <f t="shared" si="369"/>
        <v>0</v>
      </c>
      <c r="H477" s="71">
        <f t="shared" si="369"/>
        <v>0</v>
      </c>
      <c r="I477" s="71">
        <f t="shared" si="369"/>
        <v>0</v>
      </c>
      <c r="J477" s="71">
        <f t="shared" si="369"/>
        <v>0</v>
      </c>
      <c r="K477" s="71">
        <f t="shared" si="369"/>
        <v>0</v>
      </c>
      <c r="L477" s="71">
        <f t="shared" si="369"/>
        <v>0</v>
      </c>
      <c r="M477" s="71">
        <f t="shared" si="369"/>
        <v>0</v>
      </c>
      <c r="N477" s="71">
        <f t="shared" si="369"/>
        <v>0</v>
      </c>
      <c r="O477" s="71">
        <f t="shared" si="369"/>
        <v>0</v>
      </c>
      <c r="P477" s="71">
        <f t="shared" si="369"/>
        <v>0</v>
      </c>
      <c r="Q477" s="71">
        <f t="shared" si="369"/>
        <v>0</v>
      </c>
      <c r="R477" s="71">
        <f t="shared" si="369"/>
        <v>0</v>
      </c>
      <c r="S477" s="71">
        <f t="shared" si="369"/>
        <v>0</v>
      </c>
      <c r="T477" s="71">
        <f t="shared" si="369"/>
        <v>0</v>
      </c>
      <c r="U477" s="71">
        <f t="shared" si="369"/>
        <v>0</v>
      </c>
      <c r="V477" s="71">
        <f t="shared" si="369"/>
        <v>0</v>
      </c>
      <c r="W477" s="71">
        <f t="shared" si="369"/>
        <v>0</v>
      </c>
      <c r="X477" s="71">
        <f t="shared" si="369"/>
        <v>0</v>
      </c>
      <c r="Y477" s="71">
        <f t="shared" si="369"/>
        <v>0</v>
      </c>
      <c r="Z477" s="71">
        <f t="shared" si="369"/>
        <v>0</v>
      </c>
      <c r="AA477" s="71">
        <f t="shared" si="369"/>
        <v>0</v>
      </c>
      <c r="AB477" s="71">
        <f t="shared" si="369"/>
        <v>0</v>
      </c>
      <c r="AC477" s="71">
        <f t="shared" si="369"/>
        <v>0</v>
      </c>
      <c r="AD477" s="71">
        <f t="shared" si="369"/>
        <v>0</v>
      </c>
      <c r="AE477" s="71">
        <f t="shared" si="369"/>
        <v>0</v>
      </c>
      <c r="AF477" s="71">
        <f t="shared" si="369"/>
        <v>0</v>
      </c>
      <c r="AG477" s="71">
        <f t="shared" si="369"/>
        <v>0</v>
      </c>
      <c r="AH477" s="156">
        <f t="shared" si="368"/>
        <v>0</v>
      </c>
      <c r="AI477" s="28"/>
      <c r="AJ477" s="290"/>
      <c r="AK477" s="319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</row>
    <row r="478" s="11" customFormat="1" ht="30" customHeight="1" spans="1:171">
      <c r="A478" s="270" t="s">
        <v>170</v>
      </c>
      <c r="B478" s="49">
        <v>2025</v>
      </c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  <c r="AG478" s="112"/>
      <c r="AH478" s="112"/>
      <c r="AI478" s="28"/>
      <c r="AJ478" s="290"/>
      <c r="AK478" s="319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</row>
    <row r="479" s="11" customFormat="1" ht="30" customHeight="1" spans="1:171">
      <c r="A479" s="270"/>
      <c r="B479" s="266">
        <v>2026</v>
      </c>
      <c r="C479" s="380">
        <f>'2026底表'!C479</f>
        <v>0</v>
      </c>
      <c r="D479" s="380">
        <f>'2026底表'!D479</f>
        <v>0</v>
      </c>
      <c r="E479" s="380">
        <f>'2026底表'!E479</f>
        <v>0</v>
      </c>
      <c r="F479" s="380">
        <f>'2026底表'!F479</f>
        <v>0</v>
      </c>
      <c r="G479" s="380">
        <f>'2026底表'!G479</f>
        <v>0</v>
      </c>
      <c r="H479" s="380">
        <f>'2026底表'!H479</f>
        <v>0</v>
      </c>
      <c r="I479" s="380">
        <f>'2026底表'!I479</f>
        <v>0</v>
      </c>
      <c r="J479" s="380">
        <f>'2026底表'!J479</f>
        <v>0</v>
      </c>
      <c r="K479" s="380">
        <f>'2026底表'!K479</f>
        <v>0</v>
      </c>
      <c r="L479" s="380">
        <f>'2026底表'!L479</f>
        <v>0</v>
      </c>
      <c r="M479" s="380">
        <f>'2026底表'!M479</f>
        <v>0</v>
      </c>
      <c r="N479" s="380">
        <f>'2026底表'!N479</f>
        <v>0</v>
      </c>
      <c r="O479" s="380">
        <f>'2026底表'!O479</f>
        <v>0</v>
      </c>
      <c r="P479" s="380">
        <f>'2026底表'!P479</f>
        <v>0</v>
      </c>
      <c r="Q479" s="380">
        <f>'2026底表'!Q479</f>
        <v>0</v>
      </c>
      <c r="R479" s="380">
        <f>'2026底表'!R479</f>
        <v>0</v>
      </c>
      <c r="S479" s="380">
        <f>'2026底表'!S479</f>
        <v>0</v>
      </c>
      <c r="T479" s="380">
        <f>'2026底表'!T479</f>
        <v>0</v>
      </c>
      <c r="U479" s="380">
        <f>'2026底表'!U479</f>
        <v>0</v>
      </c>
      <c r="V479" s="380">
        <f>'2026底表'!V479</f>
        <v>0</v>
      </c>
      <c r="W479" s="380">
        <f>'2026底表'!W479</f>
        <v>0</v>
      </c>
      <c r="X479" s="380">
        <f>'2026底表'!X479</f>
        <v>0</v>
      </c>
      <c r="Y479" s="380">
        <f>'2026底表'!Y479</f>
        <v>0</v>
      </c>
      <c r="Z479" s="380">
        <f>'2026底表'!Z479</f>
        <v>0</v>
      </c>
      <c r="AA479" s="380">
        <f>'2026底表'!AA479</f>
        <v>0</v>
      </c>
      <c r="AB479" s="380">
        <f>'2026底表'!AB479</f>
        <v>0</v>
      </c>
      <c r="AC479" s="380">
        <f>'2026底表'!AC479</f>
        <v>0</v>
      </c>
      <c r="AD479" s="380">
        <f>'2026底表'!AD479</f>
        <v>0</v>
      </c>
      <c r="AE479" s="380">
        <f>'2026底表'!AE479</f>
        <v>0</v>
      </c>
      <c r="AF479" s="380">
        <f>'2026底表'!AF479</f>
        <v>0</v>
      </c>
      <c r="AG479" s="380">
        <f>'2026底表'!AG479</f>
        <v>0</v>
      </c>
      <c r="AH479" s="380">
        <f t="shared" si="368"/>
        <v>0</v>
      </c>
      <c r="AI479" s="87">
        <v>0</v>
      </c>
      <c r="AJ479" s="290">
        <f>AC479-AI479</f>
        <v>0</v>
      </c>
      <c r="AK479" s="319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</row>
    <row r="480" s="11" customFormat="1" ht="30" customHeight="1" spans="1:171">
      <c r="A480" s="270"/>
      <c r="B480" s="273" t="s">
        <v>134</v>
      </c>
      <c r="C480" s="71">
        <f t="shared" ref="C480:AG480" si="370">C479-C478</f>
        <v>0</v>
      </c>
      <c r="D480" s="71">
        <f t="shared" si="370"/>
        <v>0</v>
      </c>
      <c r="E480" s="71">
        <f t="shared" si="370"/>
        <v>0</v>
      </c>
      <c r="F480" s="71">
        <f t="shared" si="370"/>
        <v>0</v>
      </c>
      <c r="G480" s="71">
        <f t="shared" si="370"/>
        <v>0</v>
      </c>
      <c r="H480" s="71">
        <f t="shared" si="370"/>
        <v>0</v>
      </c>
      <c r="I480" s="71">
        <f t="shared" si="370"/>
        <v>0</v>
      </c>
      <c r="J480" s="71">
        <f t="shared" si="370"/>
        <v>0</v>
      </c>
      <c r="K480" s="71">
        <f t="shared" si="370"/>
        <v>0</v>
      </c>
      <c r="L480" s="71">
        <f t="shared" si="370"/>
        <v>0</v>
      </c>
      <c r="M480" s="71">
        <f t="shared" si="370"/>
        <v>0</v>
      </c>
      <c r="N480" s="71">
        <f t="shared" si="370"/>
        <v>0</v>
      </c>
      <c r="O480" s="71">
        <f t="shared" si="370"/>
        <v>0</v>
      </c>
      <c r="P480" s="71">
        <f t="shared" si="370"/>
        <v>0</v>
      </c>
      <c r="Q480" s="71">
        <f t="shared" si="370"/>
        <v>0</v>
      </c>
      <c r="R480" s="71">
        <f t="shared" si="370"/>
        <v>0</v>
      </c>
      <c r="S480" s="71">
        <f t="shared" si="370"/>
        <v>0</v>
      </c>
      <c r="T480" s="71">
        <f t="shared" si="370"/>
        <v>0</v>
      </c>
      <c r="U480" s="71">
        <f t="shared" si="370"/>
        <v>0</v>
      </c>
      <c r="V480" s="71">
        <f t="shared" si="370"/>
        <v>0</v>
      </c>
      <c r="W480" s="71">
        <f t="shared" si="370"/>
        <v>0</v>
      </c>
      <c r="X480" s="71">
        <f t="shared" si="370"/>
        <v>0</v>
      </c>
      <c r="Y480" s="71">
        <f t="shared" si="370"/>
        <v>0</v>
      </c>
      <c r="Z480" s="71">
        <f t="shared" si="370"/>
        <v>0</v>
      </c>
      <c r="AA480" s="71">
        <f t="shared" si="370"/>
        <v>0</v>
      </c>
      <c r="AB480" s="71">
        <f t="shared" si="370"/>
        <v>0</v>
      </c>
      <c r="AC480" s="71">
        <f t="shared" si="370"/>
        <v>0</v>
      </c>
      <c r="AD480" s="71">
        <f t="shared" si="370"/>
        <v>0</v>
      </c>
      <c r="AE480" s="71">
        <f t="shared" si="370"/>
        <v>0</v>
      </c>
      <c r="AF480" s="71">
        <f t="shared" si="370"/>
        <v>0</v>
      </c>
      <c r="AG480" s="71">
        <f t="shared" si="370"/>
        <v>0</v>
      </c>
      <c r="AH480" s="156">
        <f t="shared" si="368"/>
        <v>0</v>
      </c>
      <c r="AI480" s="28"/>
      <c r="AJ480" s="290"/>
      <c r="AK480" s="319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</row>
    <row r="481" s="11" customFormat="1" ht="30" customHeight="1" spans="1:171">
      <c r="A481" s="270" t="s">
        <v>164</v>
      </c>
      <c r="B481" s="49">
        <v>2025</v>
      </c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>
        <v>461</v>
      </c>
      <c r="R481" s="112">
        <v>560</v>
      </c>
      <c r="S481" s="112">
        <v>151</v>
      </c>
      <c r="T481" s="112">
        <v>163</v>
      </c>
      <c r="U481" s="112">
        <v>174</v>
      </c>
      <c r="V481" s="112">
        <v>353</v>
      </c>
      <c r="W481" s="112">
        <v>109</v>
      </c>
      <c r="X481" s="112">
        <v>8</v>
      </c>
      <c r="Y481" s="112">
        <v>0</v>
      </c>
      <c r="Z481" s="112">
        <v>64</v>
      </c>
      <c r="AA481" s="112">
        <v>434</v>
      </c>
      <c r="AB481" s="112">
        <v>412</v>
      </c>
      <c r="AC481" s="112">
        <v>77</v>
      </c>
      <c r="AD481" s="112">
        <v>201</v>
      </c>
      <c r="AE481" s="112">
        <v>24</v>
      </c>
      <c r="AF481" s="112">
        <v>90</v>
      </c>
      <c r="AG481" s="112">
        <v>413</v>
      </c>
      <c r="AH481" s="112">
        <v>3694</v>
      </c>
      <c r="AI481" s="28"/>
      <c r="AJ481" s="290">
        <v>0</v>
      </c>
      <c r="AK481" s="319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</row>
    <row r="482" s="11" customFormat="1" ht="30" customHeight="1" spans="1:171">
      <c r="A482" s="270"/>
      <c r="B482" s="266">
        <v>2026</v>
      </c>
      <c r="C482" s="380">
        <f>'2026底表'!C482</f>
        <v>0</v>
      </c>
      <c r="D482" s="380">
        <f>'2026底表'!D482</f>
        <v>0</v>
      </c>
      <c r="E482" s="380">
        <f>'2026底表'!E482</f>
        <v>0</v>
      </c>
      <c r="F482" s="380">
        <f>'2026底表'!F482</f>
        <v>0</v>
      </c>
      <c r="G482" s="380">
        <f>'2026底表'!G482</f>
        <v>0</v>
      </c>
      <c r="H482" s="380">
        <f>'2026底表'!H482</f>
        <v>0</v>
      </c>
      <c r="I482" s="380">
        <f>'2026底表'!I482</f>
        <v>0</v>
      </c>
      <c r="J482" s="380">
        <f>'2026底表'!J482</f>
        <v>0</v>
      </c>
      <c r="K482" s="380">
        <f>'2026底表'!K482</f>
        <v>0</v>
      </c>
      <c r="L482" s="380">
        <f>'2026底表'!L482</f>
        <v>0</v>
      </c>
      <c r="M482" s="380">
        <f>'2026底表'!M482</f>
        <v>0</v>
      </c>
      <c r="N482" s="380">
        <f>'2026底表'!N482</f>
        <v>0</v>
      </c>
      <c r="O482" s="380">
        <f>'2026底表'!O482</f>
        <v>0</v>
      </c>
      <c r="P482" s="380">
        <f>'2026底表'!P482</f>
        <v>0</v>
      </c>
      <c r="Q482" s="380">
        <f>'2026底表'!Q482</f>
        <v>0</v>
      </c>
      <c r="R482" s="380">
        <f>'2026底表'!R482</f>
        <v>0</v>
      </c>
      <c r="S482" s="380">
        <f>'2026底表'!S482</f>
        <v>0</v>
      </c>
      <c r="T482" s="380">
        <f>'2026底表'!T482</f>
        <v>0</v>
      </c>
      <c r="U482" s="380">
        <f>'2026底表'!U482</f>
        <v>0</v>
      </c>
      <c r="V482" s="380">
        <f>'2026底表'!V482</f>
        <v>0</v>
      </c>
      <c r="W482" s="380">
        <f>'2026底表'!W482</f>
        <v>0</v>
      </c>
      <c r="X482" s="380">
        <f>'2026底表'!X482</f>
        <v>0</v>
      </c>
      <c r="Y482" s="380">
        <f>'2026底表'!Y482</f>
        <v>0</v>
      </c>
      <c r="Z482" s="380">
        <f>'2026底表'!Z482</f>
        <v>0</v>
      </c>
      <c r="AA482" s="380">
        <f>'2026底表'!AA482</f>
        <v>0</v>
      </c>
      <c r="AB482" s="380">
        <f>'2026底表'!AB482</f>
        <v>0</v>
      </c>
      <c r="AC482" s="380">
        <f>'2026底表'!AC482</f>
        <v>653</v>
      </c>
      <c r="AD482" s="380">
        <f>'2026底表'!AD482</f>
        <v>0</v>
      </c>
      <c r="AE482" s="380">
        <f>'2026底表'!AE482</f>
        <v>0</v>
      </c>
      <c r="AF482" s="380">
        <f>'2026底表'!AF482</f>
        <v>0</v>
      </c>
      <c r="AG482" s="380">
        <f>'2026底表'!AG482</f>
        <v>0</v>
      </c>
      <c r="AH482" s="380">
        <f t="shared" ref="AH482:AH486" si="371">SUM(C482:AG482)</f>
        <v>653</v>
      </c>
      <c r="AI482" s="28">
        <v>653</v>
      </c>
      <c r="AJ482" s="290">
        <f>AC482-AI482</f>
        <v>0</v>
      </c>
      <c r="AK482" s="319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</row>
    <row r="483" s="11" customFormat="1" ht="30" customHeight="1" spans="1:171">
      <c r="A483" s="262"/>
      <c r="B483" s="273" t="s">
        <v>134</v>
      </c>
      <c r="C483" s="71">
        <f t="shared" ref="C483:AG483" si="372">C482-C481</f>
        <v>0</v>
      </c>
      <c r="D483" s="71">
        <f t="shared" si="372"/>
        <v>0</v>
      </c>
      <c r="E483" s="71">
        <f t="shared" si="372"/>
        <v>0</v>
      </c>
      <c r="F483" s="71">
        <f t="shared" si="372"/>
        <v>0</v>
      </c>
      <c r="G483" s="71">
        <f t="shared" si="372"/>
        <v>0</v>
      </c>
      <c r="H483" s="71">
        <f t="shared" si="372"/>
        <v>0</v>
      </c>
      <c r="I483" s="71">
        <f t="shared" si="372"/>
        <v>0</v>
      </c>
      <c r="J483" s="71">
        <f t="shared" si="372"/>
        <v>0</v>
      </c>
      <c r="K483" s="71">
        <f t="shared" si="372"/>
        <v>0</v>
      </c>
      <c r="L483" s="71">
        <f t="shared" si="372"/>
        <v>0</v>
      </c>
      <c r="M483" s="71">
        <f t="shared" si="372"/>
        <v>0</v>
      </c>
      <c r="N483" s="71">
        <f t="shared" si="372"/>
        <v>0</v>
      </c>
      <c r="O483" s="71">
        <f t="shared" si="372"/>
        <v>0</v>
      </c>
      <c r="P483" s="71">
        <f t="shared" si="372"/>
        <v>0</v>
      </c>
      <c r="Q483" s="71">
        <f t="shared" si="372"/>
        <v>-461</v>
      </c>
      <c r="R483" s="71">
        <f t="shared" si="372"/>
        <v>-560</v>
      </c>
      <c r="S483" s="71">
        <f t="shared" si="372"/>
        <v>-151</v>
      </c>
      <c r="T483" s="71">
        <f t="shared" si="372"/>
        <v>-163</v>
      </c>
      <c r="U483" s="71">
        <f t="shared" si="372"/>
        <v>-174</v>
      </c>
      <c r="V483" s="71">
        <f t="shared" si="372"/>
        <v>-353</v>
      </c>
      <c r="W483" s="71">
        <f t="shared" si="372"/>
        <v>-109</v>
      </c>
      <c r="X483" s="71">
        <f t="shared" si="372"/>
        <v>-8</v>
      </c>
      <c r="Y483" s="71">
        <f t="shared" si="372"/>
        <v>0</v>
      </c>
      <c r="Z483" s="71">
        <f t="shared" si="372"/>
        <v>-64</v>
      </c>
      <c r="AA483" s="71">
        <f t="shared" si="372"/>
        <v>-434</v>
      </c>
      <c r="AB483" s="71">
        <f t="shared" si="372"/>
        <v>-412</v>
      </c>
      <c r="AC483" s="71">
        <f t="shared" si="372"/>
        <v>576</v>
      </c>
      <c r="AD483" s="71">
        <f t="shared" si="372"/>
        <v>-201</v>
      </c>
      <c r="AE483" s="71">
        <f t="shared" si="372"/>
        <v>-24</v>
      </c>
      <c r="AF483" s="71">
        <f t="shared" si="372"/>
        <v>-90</v>
      </c>
      <c r="AG483" s="71">
        <f t="shared" si="372"/>
        <v>-413</v>
      </c>
      <c r="AH483" s="156">
        <f t="shared" si="371"/>
        <v>-3041</v>
      </c>
      <c r="AI483" s="28"/>
      <c r="AJ483" s="290"/>
      <c r="AK483" s="319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</row>
    <row r="484" s="11" customFormat="1" ht="30" customHeight="1" spans="1:171">
      <c r="A484" s="262" t="s">
        <v>168</v>
      </c>
      <c r="B484" s="49">
        <v>2025</v>
      </c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E484" s="112"/>
      <c r="AF484" s="112"/>
      <c r="AG484" s="112"/>
      <c r="AH484" s="112"/>
      <c r="AI484" s="28"/>
      <c r="AJ484" s="290"/>
      <c r="AK484" s="319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</row>
    <row r="485" s="11" customFormat="1" ht="30" customHeight="1" spans="1:171">
      <c r="A485" s="317"/>
      <c r="B485" s="266">
        <v>2026</v>
      </c>
      <c r="C485" s="71">
        <f t="shared" ref="C485:AG485" si="373">C476*2.6</f>
        <v>0</v>
      </c>
      <c r="D485" s="71">
        <f t="shared" si="373"/>
        <v>0</v>
      </c>
      <c r="E485" s="71">
        <f t="shared" si="373"/>
        <v>0</v>
      </c>
      <c r="F485" s="71">
        <f t="shared" si="373"/>
        <v>0</v>
      </c>
      <c r="G485" s="71">
        <f t="shared" si="373"/>
        <v>0</v>
      </c>
      <c r="H485" s="71">
        <f t="shared" si="373"/>
        <v>0</v>
      </c>
      <c r="I485" s="71">
        <f t="shared" si="373"/>
        <v>0</v>
      </c>
      <c r="J485" s="71">
        <f t="shared" si="373"/>
        <v>0</v>
      </c>
      <c r="K485" s="71">
        <f t="shared" si="373"/>
        <v>0</v>
      </c>
      <c r="L485" s="71">
        <f t="shared" si="373"/>
        <v>0</v>
      </c>
      <c r="M485" s="71">
        <f t="shared" si="373"/>
        <v>0</v>
      </c>
      <c r="N485" s="71">
        <f t="shared" si="373"/>
        <v>0</v>
      </c>
      <c r="O485" s="71">
        <f t="shared" si="373"/>
        <v>0</v>
      </c>
      <c r="P485" s="71">
        <f t="shared" si="373"/>
        <v>0</v>
      </c>
      <c r="Q485" s="71">
        <f t="shared" si="373"/>
        <v>0</v>
      </c>
      <c r="R485" s="71">
        <f t="shared" si="373"/>
        <v>0</v>
      </c>
      <c r="S485" s="71">
        <f t="shared" si="373"/>
        <v>0</v>
      </c>
      <c r="T485" s="71">
        <f t="shared" si="373"/>
        <v>0</v>
      </c>
      <c r="U485" s="71">
        <f t="shared" si="373"/>
        <v>0</v>
      </c>
      <c r="V485" s="71">
        <f t="shared" si="373"/>
        <v>0</v>
      </c>
      <c r="W485" s="71">
        <f t="shared" si="373"/>
        <v>0</v>
      </c>
      <c r="X485" s="71">
        <f t="shared" si="373"/>
        <v>0</v>
      </c>
      <c r="Y485" s="71">
        <f t="shared" si="373"/>
        <v>0</v>
      </c>
      <c r="Z485" s="71">
        <f t="shared" si="373"/>
        <v>0</v>
      </c>
      <c r="AA485" s="71">
        <f t="shared" si="373"/>
        <v>0</v>
      </c>
      <c r="AB485" s="71">
        <f t="shared" si="373"/>
        <v>0</v>
      </c>
      <c r="AC485" s="71">
        <f t="shared" si="373"/>
        <v>0</v>
      </c>
      <c r="AD485" s="71">
        <f t="shared" si="373"/>
        <v>0</v>
      </c>
      <c r="AE485" s="71">
        <f t="shared" si="373"/>
        <v>0</v>
      </c>
      <c r="AF485" s="71">
        <f t="shared" si="373"/>
        <v>0</v>
      </c>
      <c r="AG485" s="71">
        <f t="shared" si="373"/>
        <v>0</v>
      </c>
      <c r="AH485" s="156">
        <f t="shared" si="371"/>
        <v>0</v>
      </c>
      <c r="AI485" s="28">
        <v>0</v>
      </c>
      <c r="AJ485" s="290"/>
      <c r="AK485" s="24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</row>
    <row r="486" s="11" customFormat="1" ht="30" customHeight="1" spans="1:171">
      <c r="A486" s="318"/>
      <c r="B486" s="273" t="s">
        <v>134</v>
      </c>
      <c r="C486" s="71">
        <f t="shared" ref="C486:AG486" si="374">C485-C484</f>
        <v>0</v>
      </c>
      <c r="D486" s="71">
        <f t="shared" si="374"/>
        <v>0</v>
      </c>
      <c r="E486" s="71">
        <f t="shared" si="374"/>
        <v>0</v>
      </c>
      <c r="F486" s="71">
        <f t="shared" si="374"/>
        <v>0</v>
      </c>
      <c r="G486" s="71">
        <f t="shared" si="374"/>
        <v>0</v>
      </c>
      <c r="H486" s="71">
        <f t="shared" si="374"/>
        <v>0</v>
      </c>
      <c r="I486" s="71">
        <f t="shared" si="374"/>
        <v>0</v>
      </c>
      <c r="J486" s="71">
        <f t="shared" si="374"/>
        <v>0</v>
      </c>
      <c r="K486" s="71">
        <f t="shared" si="374"/>
        <v>0</v>
      </c>
      <c r="L486" s="71">
        <f t="shared" si="374"/>
        <v>0</v>
      </c>
      <c r="M486" s="71">
        <f t="shared" si="374"/>
        <v>0</v>
      </c>
      <c r="N486" s="71">
        <f t="shared" si="374"/>
        <v>0</v>
      </c>
      <c r="O486" s="71">
        <f t="shared" si="374"/>
        <v>0</v>
      </c>
      <c r="P486" s="71">
        <f t="shared" si="374"/>
        <v>0</v>
      </c>
      <c r="Q486" s="71">
        <f t="shared" si="374"/>
        <v>0</v>
      </c>
      <c r="R486" s="71">
        <f t="shared" si="374"/>
        <v>0</v>
      </c>
      <c r="S486" s="71">
        <f t="shared" si="374"/>
        <v>0</v>
      </c>
      <c r="T486" s="71">
        <f t="shared" si="374"/>
        <v>0</v>
      </c>
      <c r="U486" s="71">
        <f t="shared" si="374"/>
        <v>0</v>
      </c>
      <c r="V486" s="71">
        <f t="shared" si="374"/>
        <v>0</v>
      </c>
      <c r="W486" s="71">
        <f t="shared" si="374"/>
        <v>0</v>
      </c>
      <c r="X486" s="71">
        <f t="shared" si="374"/>
        <v>0</v>
      </c>
      <c r="Y486" s="71">
        <f t="shared" si="374"/>
        <v>0</v>
      </c>
      <c r="Z486" s="71">
        <f t="shared" si="374"/>
        <v>0</v>
      </c>
      <c r="AA486" s="71">
        <f t="shared" si="374"/>
        <v>0</v>
      </c>
      <c r="AB486" s="71">
        <f t="shared" si="374"/>
        <v>0</v>
      </c>
      <c r="AC486" s="71">
        <f t="shared" si="374"/>
        <v>0</v>
      </c>
      <c r="AD486" s="71">
        <f t="shared" si="374"/>
        <v>0</v>
      </c>
      <c r="AE486" s="71">
        <f t="shared" si="374"/>
        <v>0</v>
      </c>
      <c r="AF486" s="71">
        <f t="shared" si="374"/>
        <v>0</v>
      </c>
      <c r="AG486" s="71">
        <f t="shared" si="374"/>
        <v>0</v>
      </c>
      <c r="AH486" s="156">
        <f t="shared" si="371"/>
        <v>0</v>
      </c>
      <c r="AI486" s="28"/>
      <c r="AJ486" s="290"/>
      <c r="AK486" s="24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</row>
    <row r="487" s="1" customFormat="1" ht="31.8" customHeight="1" spans="1:171">
      <c r="A487" s="301" t="s">
        <v>171</v>
      </c>
      <c r="B487" s="302"/>
      <c r="C487" s="303"/>
      <c r="D487" s="303"/>
      <c r="E487" s="303"/>
      <c r="F487" s="303"/>
      <c r="G487" s="303"/>
      <c r="H487" s="303"/>
      <c r="I487" s="303"/>
      <c r="J487" s="303"/>
      <c r="K487" s="303"/>
      <c r="L487" s="303"/>
      <c r="M487" s="303"/>
      <c r="N487" s="303"/>
      <c r="O487" s="303"/>
      <c r="P487" s="303"/>
      <c r="Q487" s="303"/>
      <c r="R487" s="303"/>
      <c r="S487" s="303"/>
      <c r="T487" s="303"/>
      <c r="U487" s="303"/>
      <c r="V487" s="303"/>
      <c r="W487" s="303"/>
      <c r="X487" s="303"/>
      <c r="Y487" s="303"/>
      <c r="Z487" s="303"/>
      <c r="AA487" s="303"/>
      <c r="AB487" s="303"/>
      <c r="AC487" s="303"/>
      <c r="AD487" s="303"/>
      <c r="AE487" s="303"/>
      <c r="AF487" s="303"/>
      <c r="AG487" s="303"/>
      <c r="AH487" s="304"/>
      <c r="AI487" s="28"/>
      <c r="AJ487" s="290"/>
      <c r="AK487" s="24"/>
    </row>
    <row r="488" s="11" customFormat="1" ht="30" hidden="1" customHeight="1" outlineLevel="1" spans="1:171">
      <c r="A488" s="270" t="s">
        <v>172</v>
      </c>
      <c r="B488" s="49">
        <v>2025</v>
      </c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  <c r="AE488" s="112"/>
      <c r="AF488" s="112"/>
      <c r="AG488" s="112"/>
      <c r="AH488" s="316">
        <f t="shared" ref="AH488:AH500" si="375">SUM(C488:AG488)</f>
        <v>0</v>
      </c>
      <c r="AI488" s="28"/>
      <c r="AJ488" s="290"/>
      <c r="AK488" s="24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</row>
    <row r="489" s="11" customFormat="1" ht="30" hidden="1" customHeight="1" outlineLevel="1" spans="1:171">
      <c r="A489" s="270"/>
      <c r="B489" s="266">
        <v>2026</v>
      </c>
      <c r="C489" s="188"/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  <c r="AA489" s="188"/>
      <c r="AB489" s="188"/>
      <c r="AC489" s="188"/>
      <c r="AD489" s="188"/>
      <c r="AE489" s="188"/>
      <c r="AF489" s="188"/>
      <c r="AG489" s="188"/>
      <c r="AH489" s="152">
        <f t="shared" si="375"/>
        <v>0</v>
      </c>
      <c r="AI489" s="28"/>
      <c r="AJ489" s="290"/>
      <c r="AK489" s="24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</row>
    <row r="490" s="11" customFormat="1" ht="30" hidden="1" customHeight="1" outlineLevel="1" spans="1:171">
      <c r="A490" s="262"/>
      <c r="B490" s="273" t="s">
        <v>134</v>
      </c>
      <c r="C490" s="71">
        <f t="shared" ref="C490:AG490" si="376">C489-C488</f>
        <v>0</v>
      </c>
      <c r="D490" s="71">
        <f t="shared" si="376"/>
        <v>0</v>
      </c>
      <c r="E490" s="71">
        <f t="shared" si="376"/>
        <v>0</v>
      </c>
      <c r="F490" s="71">
        <f t="shared" si="376"/>
        <v>0</v>
      </c>
      <c r="G490" s="71">
        <f t="shared" si="376"/>
        <v>0</v>
      </c>
      <c r="H490" s="71">
        <f t="shared" si="376"/>
        <v>0</v>
      </c>
      <c r="I490" s="71">
        <f t="shared" si="376"/>
        <v>0</v>
      </c>
      <c r="J490" s="71">
        <f t="shared" si="376"/>
        <v>0</v>
      </c>
      <c r="K490" s="71">
        <f t="shared" si="376"/>
        <v>0</v>
      </c>
      <c r="L490" s="71">
        <f t="shared" si="376"/>
        <v>0</v>
      </c>
      <c r="M490" s="71">
        <f t="shared" si="376"/>
        <v>0</v>
      </c>
      <c r="N490" s="71">
        <f t="shared" si="376"/>
        <v>0</v>
      </c>
      <c r="O490" s="71">
        <f t="shared" si="376"/>
        <v>0</v>
      </c>
      <c r="P490" s="71">
        <f t="shared" si="376"/>
        <v>0</v>
      </c>
      <c r="Q490" s="71">
        <f t="shared" si="376"/>
        <v>0</v>
      </c>
      <c r="R490" s="71">
        <f t="shared" si="376"/>
        <v>0</v>
      </c>
      <c r="S490" s="71">
        <f t="shared" si="376"/>
        <v>0</v>
      </c>
      <c r="T490" s="71">
        <f t="shared" si="376"/>
        <v>0</v>
      </c>
      <c r="U490" s="71">
        <f t="shared" si="376"/>
        <v>0</v>
      </c>
      <c r="V490" s="71">
        <f t="shared" si="376"/>
        <v>0</v>
      </c>
      <c r="W490" s="71">
        <f t="shared" si="376"/>
        <v>0</v>
      </c>
      <c r="X490" s="71">
        <f t="shared" si="376"/>
        <v>0</v>
      </c>
      <c r="Y490" s="71">
        <f t="shared" si="376"/>
        <v>0</v>
      </c>
      <c r="Z490" s="71">
        <f t="shared" si="376"/>
        <v>0</v>
      </c>
      <c r="AA490" s="71">
        <f t="shared" si="376"/>
        <v>0</v>
      </c>
      <c r="AB490" s="71">
        <f t="shared" si="376"/>
        <v>0</v>
      </c>
      <c r="AC490" s="71">
        <f t="shared" si="376"/>
        <v>0</v>
      </c>
      <c r="AD490" s="71">
        <f t="shared" si="376"/>
        <v>0</v>
      </c>
      <c r="AE490" s="71">
        <f t="shared" si="376"/>
        <v>0</v>
      </c>
      <c r="AF490" s="71">
        <f t="shared" si="376"/>
        <v>0</v>
      </c>
      <c r="AG490" s="71">
        <f t="shared" si="376"/>
        <v>0</v>
      </c>
      <c r="AH490" s="156">
        <f t="shared" si="375"/>
        <v>0</v>
      </c>
      <c r="AI490" s="28"/>
      <c r="AJ490" s="290"/>
      <c r="AK490" s="24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</row>
    <row r="491" s="11" customFormat="1" ht="30" hidden="1" customHeight="1" outlineLevel="1" spans="1:171">
      <c r="A491" s="262" t="s">
        <v>168</v>
      </c>
      <c r="B491" s="49">
        <v>2025</v>
      </c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  <c r="AG491" s="112"/>
      <c r="AH491" s="316">
        <f t="shared" si="375"/>
        <v>0</v>
      </c>
      <c r="AI491" s="28"/>
      <c r="AJ491" s="290"/>
      <c r="AK491" s="24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</row>
    <row r="492" s="16" customFormat="1" ht="30" hidden="1" customHeight="1" outlineLevel="1" spans="1:171">
      <c r="A492" s="317"/>
      <c r="B492" s="266">
        <v>2026</v>
      </c>
      <c r="C492" s="71">
        <f t="shared" ref="C492:AG492" si="377">C346</f>
        <v>0</v>
      </c>
      <c r="D492" s="71">
        <f t="shared" si="377"/>
        <v>0</v>
      </c>
      <c r="E492" s="71">
        <f t="shared" si="377"/>
        <v>0</v>
      </c>
      <c r="F492" s="71">
        <f t="shared" si="377"/>
        <v>0</v>
      </c>
      <c r="G492" s="71">
        <f t="shared" si="377"/>
        <v>0</v>
      </c>
      <c r="H492" s="71">
        <f t="shared" si="377"/>
        <v>0</v>
      </c>
      <c r="I492" s="71">
        <f t="shared" si="377"/>
        <v>0</v>
      </c>
      <c r="J492" s="71">
        <f t="shared" si="377"/>
        <v>0</v>
      </c>
      <c r="K492" s="71">
        <f t="shared" si="377"/>
        <v>0</v>
      </c>
      <c r="L492" s="71">
        <f t="shared" si="377"/>
        <v>0</v>
      </c>
      <c r="M492" s="71">
        <f t="shared" si="377"/>
        <v>0</v>
      </c>
      <c r="N492" s="71">
        <f t="shared" si="377"/>
        <v>0</v>
      </c>
      <c r="O492" s="71">
        <f t="shared" si="377"/>
        <v>0</v>
      </c>
      <c r="P492" s="71">
        <f t="shared" si="377"/>
        <v>0</v>
      </c>
      <c r="Q492" s="71">
        <f t="shared" si="377"/>
        <v>0</v>
      </c>
      <c r="R492" s="71">
        <f t="shared" si="377"/>
        <v>0</v>
      </c>
      <c r="S492" s="71">
        <f t="shared" si="377"/>
        <v>0</v>
      </c>
      <c r="T492" s="71">
        <f t="shared" si="377"/>
        <v>0</v>
      </c>
      <c r="U492" s="71">
        <f t="shared" si="377"/>
        <v>0</v>
      </c>
      <c r="V492" s="71">
        <f t="shared" si="377"/>
        <v>0</v>
      </c>
      <c r="W492" s="71">
        <f t="shared" si="377"/>
        <v>0</v>
      </c>
      <c r="X492" s="71">
        <f t="shared" si="377"/>
        <v>0</v>
      </c>
      <c r="Y492" s="71">
        <f t="shared" si="377"/>
        <v>0</v>
      </c>
      <c r="Z492" s="71">
        <f t="shared" si="377"/>
        <v>0</v>
      </c>
      <c r="AA492" s="71">
        <f t="shared" si="377"/>
        <v>2240</v>
      </c>
      <c r="AB492" s="71">
        <f t="shared" si="377"/>
        <v>6409</v>
      </c>
      <c r="AC492" s="71">
        <f t="shared" si="377"/>
        <v>6561</v>
      </c>
      <c r="AD492" s="71">
        <f t="shared" si="377"/>
        <v>0</v>
      </c>
      <c r="AE492" s="71">
        <f t="shared" si="377"/>
        <v>0</v>
      </c>
      <c r="AF492" s="71">
        <f t="shared" si="377"/>
        <v>0</v>
      </c>
      <c r="AG492" s="71">
        <f t="shared" si="377"/>
        <v>0</v>
      </c>
      <c r="AH492" s="156">
        <f t="shared" si="375"/>
        <v>15210</v>
      </c>
      <c r="AI492" s="28"/>
      <c r="AJ492" s="290"/>
      <c r="AK492" s="76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315"/>
      <c r="BF492" s="315"/>
      <c r="BG492" s="315"/>
      <c r="BH492" s="315"/>
      <c r="BI492" s="315"/>
      <c r="BJ492" s="315"/>
      <c r="BK492" s="315"/>
      <c r="BL492" s="315"/>
      <c r="BM492" s="315"/>
      <c r="BN492" s="315"/>
      <c r="BO492" s="315"/>
      <c r="BP492" s="315"/>
      <c r="BQ492" s="315"/>
      <c r="BR492" s="315"/>
      <c r="BS492" s="315"/>
      <c r="BT492" s="315"/>
      <c r="BU492" s="315"/>
      <c r="BV492" s="315"/>
      <c r="BW492" s="315"/>
      <c r="BX492" s="315"/>
      <c r="BY492" s="315"/>
      <c r="BZ492" s="315"/>
      <c r="CA492" s="315"/>
      <c r="CB492" s="315"/>
      <c r="CC492" s="315"/>
      <c r="CD492" s="315"/>
      <c r="CE492" s="315"/>
      <c r="CF492" s="315"/>
      <c r="CG492" s="315"/>
      <c r="CH492" s="315"/>
      <c r="CI492" s="315"/>
      <c r="CJ492" s="315"/>
      <c r="CK492" s="315"/>
      <c r="CL492" s="315"/>
      <c r="CM492" s="315"/>
      <c r="CN492" s="315"/>
      <c r="CO492" s="315"/>
      <c r="CP492" s="315"/>
      <c r="CQ492" s="315"/>
      <c r="CR492" s="315"/>
      <c r="CS492" s="315"/>
      <c r="CT492" s="315"/>
      <c r="CU492" s="315"/>
      <c r="CV492" s="315"/>
      <c r="CW492" s="315"/>
      <c r="CX492" s="315"/>
      <c r="CY492" s="315"/>
      <c r="CZ492" s="315"/>
      <c r="DA492" s="315"/>
      <c r="DB492" s="315"/>
      <c r="DC492" s="315"/>
      <c r="DD492" s="315"/>
      <c r="DE492" s="315"/>
      <c r="DF492" s="315"/>
      <c r="DG492" s="315"/>
      <c r="DH492" s="315"/>
      <c r="DI492" s="315"/>
      <c r="DJ492" s="315"/>
      <c r="DK492" s="315"/>
      <c r="DL492" s="315"/>
      <c r="DM492" s="315"/>
      <c r="DN492" s="315"/>
      <c r="DO492" s="315"/>
      <c r="DP492" s="315"/>
      <c r="DQ492" s="315"/>
      <c r="DR492" s="315"/>
      <c r="DS492" s="315"/>
      <c r="DT492" s="315"/>
      <c r="DU492" s="315"/>
      <c r="DV492" s="315"/>
      <c r="DW492" s="315"/>
      <c r="DX492" s="315"/>
      <c r="DY492" s="315"/>
      <c r="DZ492" s="315"/>
      <c r="EA492" s="315"/>
      <c r="EB492" s="315"/>
      <c r="EC492" s="315"/>
      <c r="ED492" s="315"/>
      <c r="EE492" s="315"/>
      <c r="EF492" s="315"/>
      <c r="EG492" s="315"/>
      <c r="EH492" s="315"/>
      <c r="EI492" s="315"/>
      <c r="EJ492" s="315"/>
      <c r="EK492" s="315"/>
      <c r="EL492" s="315"/>
      <c r="EM492" s="315"/>
      <c r="EN492" s="315"/>
      <c r="EO492" s="315"/>
      <c r="EP492" s="315"/>
      <c r="EQ492" s="315"/>
      <c r="ER492" s="315"/>
      <c r="ES492" s="315"/>
      <c r="ET492" s="315"/>
      <c r="EU492" s="315"/>
      <c r="EV492" s="315"/>
      <c r="EW492" s="315"/>
      <c r="EX492" s="315"/>
      <c r="EY492" s="315"/>
      <c r="EZ492" s="315"/>
      <c r="FA492" s="315"/>
      <c r="FB492" s="315"/>
      <c r="FC492" s="315"/>
      <c r="FD492" s="315"/>
      <c r="FE492" s="315"/>
      <c r="FF492" s="315"/>
      <c r="FG492" s="315"/>
      <c r="FH492" s="315"/>
      <c r="FI492" s="315"/>
      <c r="FJ492" s="315"/>
      <c r="FK492" s="315"/>
      <c r="FL492" s="315"/>
      <c r="FM492" s="315"/>
      <c r="FN492" s="315"/>
      <c r="FO492" s="315"/>
    </row>
    <row r="493" s="11" customFormat="1" ht="30" hidden="1" customHeight="1" outlineLevel="1" spans="1:171">
      <c r="A493" s="317"/>
      <c r="B493" s="320" t="s">
        <v>134</v>
      </c>
      <c r="C493" s="298">
        <f t="shared" ref="C493:AG493" si="378">C492-C491</f>
        <v>0</v>
      </c>
      <c r="D493" s="298">
        <f t="shared" si="378"/>
        <v>0</v>
      </c>
      <c r="E493" s="298">
        <f t="shared" si="378"/>
        <v>0</v>
      </c>
      <c r="F493" s="298">
        <f t="shared" si="378"/>
        <v>0</v>
      </c>
      <c r="G493" s="298">
        <f t="shared" si="378"/>
        <v>0</v>
      </c>
      <c r="H493" s="298">
        <f t="shared" si="378"/>
        <v>0</v>
      </c>
      <c r="I493" s="298">
        <f t="shared" si="378"/>
        <v>0</v>
      </c>
      <c r="J493" s="298">
        <f t="shared" si="378"/>
        <v>0</v>
      </c>
      <c r="K493" s="298">
        <f t="shared" si="378"/>
        <v>0</v>
      </c>
      <c r="L493" s="298">
        <f t="shared" si="378"/>
        <v>0</v>
      </c>
      <c r="M493" s="298">
        <f t="shared" si="378"/>
        <v>0</v>
      </c>
      <c r="N493" s="298">
        <f t="shared" si="378"/>
        <v>0</v>
      </c>
      <c r="O493" s="298">
        <f t="shared" si="378"/>
        <v>0</v>
      </c>
      <c r="P493" s="298">
        <f t="shared" si="378"/>
        <v>0</v>
      </c>
      <c r="Q493" s="298">
        <f t="shared" si="378"/>
        <v>0</v>
      </c>
      <c r="R493" s="298">
        <f t="shared" si="378"/>
        <v>0</v>
      </c>
      <c r="S493" s="298">
        <f t="shared" si="378"/>
        <v>0</v>
      </c>
      <c r="T493" s="298">
        <f t="shared" si="378"/>
        <v>0</v>
      </c>
      <c r="U493" s="298">
        <f t="shared" si="378"/>
        <v>0</v>
      </c>
      <c r="V493" s="298">
        <f t="shared" si="378"/>
        <v>0</v>
      </c>
      <c r="W493" s="298">
        <f t="shared" si="378"/>
        <v>0</v>
      </c>
      <c r="X493" s="298">
        <f t="shared" si="378"/>
        <v>0</v>
      </c>
      <c r="Y493" s="298">
        <f t="shared" si="378"/>
        <v>0</v>
      </c>
      <c r="Z493" s="298">
        <f t="shared" si="378"/>
        <v>0</v>
      </c>
      <c r="AA493" s="298">
        <f t="shared" si="378"/>
        <v>2240</v>
      </c>
      <c r="AB493" s="298">
        <f t="shared" si="378"/>
        <v>6409</v>
      </c>
      <c r="AC493" s="298">
        <f t="shared" si="378"/>
        <v>6561</v>
      </c>
      <c r="AD493" s="298">
        <f t="shared" si="378"/>
        <v>0</v>
      </c>
      <c r="AE493" s="298">
        <f t="shared" si="378"/>
        <v>0</v>
      </c>
      <c r="AF493" s="298">
        <f t="shared" si="378"/>
        <v>0</v>
      </c>
      <c r="AG493" s="298">
        <f t="shared" si="378"/>
        <v>0</v>
      </c>
      <c r="AH493" s="156">
        <f t="shared" si="375"/>
        <v>15210</v>
      </c>
      <c r="AI493" s="28"/>
      <c r="AJ493" s="290"/>
      <c r="AK493" s="24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315"/>
      <c r="AY493" s="315"/>
      <c r="AZ493" s="315"/>
      <c r="BA493" s="315"/>
      <c r="BB493" s="315"/>
      <c r="BC493" s="315"/>
      <c r="BD493" s="315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</row>
    <row r="494" s="17" customFormat="1" ht="30" hidden="1" customHeight="1" outlineLevel="1" spans="1:171">
      <c r="A494" s="321" t="s">
        <v>173</v>
      </c>
      <c r="B494" s="49">
        <v>2025</v>
      </c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E494" s="112"/>
      <c r="AF494" s="112"/>
      <c r="AG494" s="112"/>
      <c r="AH494" s="316">
        <f t="shared" si="375"/>
        <v>0</v>
      </c>
      <c r="AI494" s="28"/>
      <c r="AJ494" s="290"/>
      <c r="AK494" s="57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315"/>
      <c r="AX494" s="1"/>
      <c r="AY494" s="1"/>
      <c r="AZ494" s="1"/>
      <c r="BA494" s="1"/>
      <c r="BB494" s="1"/>
      <c r="BC494" s="1"/>
      <c r="BD494" s="1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</row>
    <row r="495" s="17" customFormat="1" ht="30" hidden="1" customHeight="1" outlineLevel="1" spans="1:171">
      <c r="A495" s="321"/>
      <c r="B495" s="266">
        <v>2026</v>
      </c>
      <c r="C495" s="170">
        <f t="shared" ref="C495:AG495" si="379">C500+C501</f>
        <v>0</v>
      </c>
      <c r="D495" s="170">
        <f t="shared" si="379"/>
        <v>0</v>
      </c>
      <c r="E495" s="170">
        <f t="shared" si="379"/>
        <v>0</v>
      </c>
      <c r="F495" s="170">
        <f t="shared" si="379"/>
        <v>0</v>
      </c>
      <c r="G495" s="170">
        <f t="shared" si="379"/>
        <v>0</v>
      </c>
      <c r="H495" s="170">
        <f t="shared" si="379"/>
        <v>0</v>
      </c>
      <c r="I495" s="170">
        <f t="shared" si="379"/>
        <v>0</v>
      </c>
      <c r="J495" s="170">
        <f t="shared" si="379"/>
        <v>0</v>
      </c>
      <c r="K495" s="170">
        <f t="shared" si="379"/>
        <v>0</v>
      </c>
      <c r="L495" s="170">
        <f t="shared" si="379"/>
        <v>0</v>
      </c>
      <c r="M495" s="170">
        <f t="shared" si="379"/>
        <v>0</v>
      </c>
      <c r="N495" s="170">
        <f t="shared" si="379"/>
        <v>0</v>
      </c>
      <c r="O495" s="170">
        <f t="shared" si="379"/>
        <v>0</v>
      </c>
      <c r="P495" s="170">
        <f t="shared" si="379"/>
        <v>0</v>
      </c>
      <c r="Q495" s="170">
        <f t="shared" si="379"/>
        <v>0</v>
      </c>
      <c r="R495" s="170">
        <f t="shared" si="379"/>
        <v>0</v>
      </c>
      <c r="S495" s="170">
        <f t="shared" si="379"/>
        <v>0</v>
      </c>
      <c r="T495" s="170">
        <f t="shared" si="379"/>
        <v>0</v>
      </c>
      <c r="U495" s="170">
        <f t="shared" si="379"/>
        <v>0</v>
      </c>
      <c r="V495" s="170">
        <f t="shared" si="379"/>
        <v>0</v>
      </c>
      <c r="W495" s="170">
        <f t="shared" si="379"/>
        <v>0</v>
      </c>
      <c r="X495" s="170">
        <f t="shared" si="379"/>
        <v>0</v>
      </c>
      <c r="Y495" s="170">
        <f t="shared" si="379"/>
        <v>0</v>
      </c>
      <c r="Z495" s="170">
        <f t="shared" si="379"/>
        <v>0</v>
      </c>
      <c r="AA495" s="170">
        <f t="shared" si="379"/>
        <v>0</v>
      </c>
      <c r="AB495" s="170">
        <f t="shared" si="379"/>
        <v>0</v>
      </c>
      <c r="AC495" s="170">
        <f t="shared" si="379"/>
        <v>0</v>
      </c>
      <c r="AD495" s="170">
        <f t="shared" si="379"/>
        <v>0</v>
      </c>
      <c r="AE495" s="170">
        <f t="shared" si="379"/>
        <v>0</v>
      </c>
      <c r="AF495" s="170">
        <f t="shared" si="379"/>
        <v>0</v>
      </c>
      <c r="AG495" s="171">
        <f t="shared" si="379"/>
        <v>0</v>
      </c>
      <c r="AH495" s="170">
        <f t="shared" si="375"/>
        <v>0</v>
      </c>
      <c r="AI495" s="28"/>
      <c r="AJ495" s="290"/>
      <c r="AK495" s="57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</row>
    <row r="496" s="17" customFormat="1" ht="30" hidden="1" customHeight="1" outlineLevel="1" spans="1:171">
      <c r="A496" s="321"/>
      <c r="B496" s="322" t="s">
        <v>134</v>
      </c>
      <c r="C496" s="170">
        <f t="shared" ref="C496:AG496" si="380">C495-C494</f>
        <v>0</v>
      </c>
      <c r="D496" s="170">
        <f t="shared" si="380"/>
        <v>0</v>
      </c>
      <c r="E496" s="170">
        <f t="shared" si="380"/>
        <v>0</v>
      </c>
      <c r="F496" s="170">
        <f t="shared" si="380"/>
        <v>0</v>
      </c>
      <c r="G496" s="170">
        <f t="shared" si="380"/>
        <v>0</v>
      </c>
      <c r="H496" s="170">
        <f t="shared" si="380"/>
        <v>0</v>
      </c>
      <c r="I496" s="170">
        <f t="shared" si="380"/>
        <v>0</v>
      </c>
      <c r="J496" s="170">
        <f t="shared" si="380"/>
        <v>0</v>
      </c>
      <c r="K496" s="170">
        <f t="shared" si="380"/>
        <v>0</v>
      </c>
      <c r="L496" s="170">
        <f t="shared" si="380"/>
        <v>0</v>
      </c>
      <c r="M496" s="170">
        <f t="shared" si="380"/>
        <v>0</v>
      </c>
      <c r="N496" s="170">
        <f t="shared" si="380"/>
        <v>0</v>
      </c>
      <c r="O496" s="170">
        <f t="shared" si="380"/>
        <v>0</v>
      </c>
      <c r="P496" s="170">
        <f t="shared" si="380"/>
        <v>0</v>
      </c>
      <c r="Q496" s="170">
        <f t="shared" si="380"/>
        <v>0</v>
      </c>
      <c r="R496" s="170">
        <f t="shared" si="380"/>
        <v>0</v>
      </c>
      <c r="S496" s="170">
        <f t="shared" si="380"/>
        <v>0</v>
      </c>
      <c r="T496" s="170">
        <f t="shared" si="380"/>
        <v>0</v>
      </c>
      <c r="U496" s="170">
        <f t="shared" si="380"/>
        <v>0</v>
      </c>
      <c r="V496" s="170">
        <f t="shared" si="380"/>
        <v>0</v>
      </c>
      <c r="W496" s="170">
        <f t="shared" si="380"/>
        <v>0</v>
      </c>
      <c r="X496" s="170">
        <f t="shared" si="380"/>
        <v>0</v>
      </c>
      <c r="Y496" s="170">
        <f t="shared" si="380"/>
        <v>0</v>
      </c>
      <c r="Z496" s="170">
        <f t="shared" si="380"/>
        <v>0</v>
      </c>
      <c r="AA496" s="170">
        <f t="shared" si="380"/>
        <v>0</v>
      </c>
      <c r="AB496" s="170">
        <f t="shared" si="380"/>
        <v>0</v>
      </c>
      <c r="AC496" s="170">
        <f t="shared" si="380"/>
        <v>0</v>
      </c>
      <c r="AD496" s="170">
        <f t="shared" si="380"/>
        <v>0</v>
      </c>
      <c r="AE496" s="170">
        <f t="shared" si="380"/>
        <v>0</v>
      </c>
      <c r="AF496" s="170">
        <f t="shared" si="380"/>
        <v>0</v>
      </c>
      <c r="AG496" s="171">
        <f t="shared" si="380"/>
        <v>0</v>
      </c>
      <c r="AH496" s="170">
        <f t="shared" si="375"/>
        <v>0</v>
      </c>
      <c r="AI496" s="28"/>
      <c r="AJ496" s="290"/>
      <c r="AK496" s="57"/>
      <c r="AL496" s="315"/>
      <c r="AM496" s="315"/>
      <c r="AN496" s="315"/>
      <c r="AO496" s="315"/>
      <c r="AP496" s="315"/>
      <c r="AQ496" s="315"/>
      <c r="AR496" s="315"/>
      <c r="AS496" s="315"/>
      <c r="AT496" s="1"/>
      <c r="AU496" s="315"/>
      <c r="AV496" s="31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</row>
    <row r="497" s="17" customFormat="1" ht="30" customHeight="1" collapsed="1" spans="1:171">
      <c r="A497" s="323" t="s">
        <v>174</v>
      </c>
      <c r="B497" s="49">
        <v>2025</v>
      </c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  <c r="AA497" s="170"/>
      <c r="AB497" s="170"/>
      <c r="AC497" s="170"/>
      <c r="AD497" s="170"/>
      <c r="AE497" s="170"/>
      <c r="AF497" s="170"/>
      <c r="AG497" s="171"/>
      <c r="AH497" s="170"/>
      <c r="AI497" s="28"/>
      <c r="AJ497" s="290"/>
      <c r="AK497" s="57"/>
      <c r="AL497" s="315"/>
      <c r="AM497" s="315"/>
      <c r="AN497" s="315"/>
      <c r="AO497" s="315"/>
      <c r="AP497" s="315"/>
      <c r="AQ497" s="315"/>
      <c r="AR497" s="315"/>
      <c r="AS497" s="315"/>
      <c r="AT497" s="1"/>
      <c r="AU497" s="315"/>
      <c r="AV497" s="31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</row>
    <row r="498" s="18" customFormat="1" ht="30" customHeight="1" spans="1:171">
      <c r="A498" s="323"/>
      <c r="B498" s="324" t="s">
        <v>175</v>
      </c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243"/>
      <c r="AH498" s="152">
        <f>SUM(C498:AG498)</f>
        <v>0</v>
      </c>
      <c r="AI498" s="28"/>
      <c r="AJ498" s="370"/>
      <c r="AK498" s="326"/>
      <c r="AL498" s="1"/>
      <c r="AM498" s="1"/>
      <c r="AN498" s="1"/>
      <c r="AO498" s="1"/>
      <c r="AP498" s="1"/>
      <c r="AQ498" s="1"/>
      <c r="AR498" s="1"/>
      <c r="AS498" s="1"/>
      <c r="AT498" s="315"/>
      <c r="AU498" s="1"/>
      <c r="AV498" s="1"/>
      <c r="AW498" s="5"/>
      <c r="AX498" s="5"/>
      <c r="AY498" s="5"/>
      <c r="AZ498" s="5"/>
      <c r="BA498" s="5"/>
      <c r="BB498" s="5"/>
      <c r="BC498" s="5"/>
      <c r="BD498" s="5"/>
      <c r="BE498" s="325"/>
      <c r="BF498" s="325"/>
      <c r="BG498" s="325"/>
      <c r="BH498" s="325"/>
      <c r="BI498" s="325"/>
      <c r="BJ498" s="325"/>
      <c r="BK498" s="325"/>
      <c r="BL498" s="325"/>
      <c r="BM498" s="325"/>
      <c r="BN498" s="325"/>
      <c r="BO498" s="325"/>
      <c r="BP498" s="325"/>
      <c r="BQ498" s="325"/>
      <c r="BR498" s="325"/>
      <c r="BS498" s="325"/>
      <c r="BT498" s="325"/>
      <c r="BU498" s="325"/>
      <c r="BV498" s="325"/>
      <c r="BW498" s="325"/>
      <c r="BX498" s="325"/>
      <c r="BY498" s="325"/>
      <c r="BZ498" s="325"/>
      <c r="CA498" s="325"/>
      <c r="CB498" s="325"/>
      <c r="CC498" s="325"/>
      <c r="CD498" s="325"/>
      <c r="CE498" s="325"/>
      <c r="CF498" s="325"/>
      <c r="CG498" s="325"/>
      <c r="CH498" s="325"/>
      <c r="CI498" s="325"/>
      <c r="CJ498" s="325"/>
      <c r="CK498" s="325"/>
      <c r="CL498" s="325"/>
      <c r="CM498" s="325"/>
      <c r="CN498" s="325"/>
      <c r="CO498" s="325"/>
      <c r="CP498" s="325"/>
      <c r="CQ498" s="325"/>
      <c r="CR498" s="325"/>
      <c r="CS498" s="325"/>
      <c r="CT498" s="325"/>
      <c r="CU498" s="325"/>
      <c r="CV498" s="325"/>
      <c r="CW498" s="325"/>
      <c r="CX498" s="325"/>
      <c r="CY498" s="325"/>
      <c r="CZ498" s="325"/>
      <c r="DA498" s="325"/>
      <c r="DB498" s="325"/>
      <c r="DC498" s="325"/>
      <c r="DD498" s="325"/>
      <c r="DE498" s="325"/>
      <c r="DF498" s="325"/>
      <c r="DG498" s="325"/>
      <c r="DH498" s="325"/>
      <c r="DI498" s="325"/>
      <c r="DJ498" s="325"/>
      <c r="DK498" s="325"/>
      <c r="DL498" s="325"/>
      <c r="DM498" s="325"/>
      <c r="DN498" s="325"/>
      <c r="DO498" s="325"/>
      <c r="DP498" s="325"/>
      <c r="DQ498" s="325"/>
      <c r="DR498" s="325"/>
      <c r="DS498" s="325"/>
      <c r="DT498" s="325"/>
      <c r="DU498" s="325"/>
      <c r="DV498" s="325"/>
      <c r="DW498" s="325"/>
      <c r="DX498" s="325"/>
      <c r="DY498" s="325"/>
      <c r="DZ498" s="325"/>
      <c r="EA498" s="325"/>
      <c r="EB498" s="325"/>
      <c r="EC498" s="325"/>
      <c r="ED498" s="325"/>
      <c r="EE498" s="325"/>
      <c r="EF498" s="325"/>
      <c r="EG498" s="325"/>
      <c r="EH498" s="325"/>
      <c r="EI498" s="325"/>
      <c r="EJ498" s="325"/>
      <c r="EK498" s="325"/>
      <c r="EL498" s="325"/>
      <c r="EM498" s="325"/>
      <c r="EN498" s="325"/>
      <c r="EO498" s="325"/>
      <c r="EP498" s="325"/>
      <c r="EQ498" s="325"/>
      <c r="ER498" s="325"/>
      <c r="ES498" s="325"/>
      <c r="ET498" s="325"/>
      <c r="EU498" s="325"/>
      <c r="EV498" s="325"/>
      <c r="EW498" s="325"/>
      <c r="EX498" s="325"/>
      <c r="EY498" s="325"/>
      <c r="EZ498" s="325"/>
      <c r="FA498" s="325"/>
      <c r="FB498" s="325"/>
      <c r="FC498" s="325"/>
      <c r="FD498" s="325"/>
      <c r="FE498" s="325"/>
      <c r="FF498" s="325"/>
      <c r="FG498" s="325"/>
      <c r="FH498" s="325"/>
      <c r="FI498" s="325"/>
      <c r="FJ498" s="325"/>
      <c r="FK498" s="325"/>
      <c r="FL498" s="325"/>
      <c r="FM498" s="325"/>
      <c r="FN498" s="325"/>
      <c r="FO498" s="325"/>
    </row>
    <row r="499" s="17" customFormat="1" ht="30" customHeight="1" spans="1:171">
      <c r="A499" s="327" t="s">
        <v>176</v>
      </c>
      <c r="B499" s="322" t="s">
        <v>177</v>
      </c>
      <c r="C499" s="156">
        <f t="shared" ref="C499:AG499" si="381">C199+C346</f>
        <v>0</v>
      </c>
      <c r="D499" s="156">
        <f t="shared" si="381"/>
        <v>0</v>
      </c>
      <c r="E499" s="156">
        <f t="shared" si="381"/>
        <v>0</v>
      </c>
      <c r="F499" s="156">
        <f t="shared" si="381"/>
        <v>0</v>
      </c>
      <c r="G499" s="156">
        <f t="shared" si="381"/>
        <v>0</v>
      </c>
      <c r="H499" s="156">
        <f t="shared" si="381"/>
        <v>0</v>
      </c>
      <c r="I499" s="156">
        <f t="shared" si="381"/>
        <v>0</v>
      </c>
      <c r="J499" s="156">
        <f t="shared" si="381"/>
        <v>0</v>
      </c>
      <c r="K499" s="156">
        <f t="shared" si="381"/>
        <v>0</v>
      </c>
      <c r="L499" s="156">
        <f t="shared" si="381"/>
        <v>0</v>
      </c>
      <c r="M499" s="156">
        <f t="shared" si="381"/>
        <v>0</v>
      </c>
      <c r="N499" s="156">
        <f t="shared" si="381"/>
        <v>0</v>
      </c>
      <c r="O499" s="156">
        <f t="shared" si="381"/>
        <v>0</v>
      </c>
      <c r="P499" s="156">
        <f t="shared" si="381"/>
        <v>0</v>
      </c>
      <c r="Q499" s="156">
        <f t="shared" si="381"/>
        <v>0</v>
      </c>
      <c r="R499" s="156">
        <f t="shared" si="381"/>
        <v>0</v>
      </c>
      <c r="S499" s="156">
        <f t="shared" si="381"/>
        <v>0</v>
      </c>
      <c r="T499" s="156">
        <f t="shared" si="381"/>
        <v>0</v>
      </c>
      <c r="U499" s="156">
        <f t="shared" si="381"/>
        <v>0</v>
      </c>
      <c r="V499" s="156">
        <f t="shared" si="381"/>
        <v>0</v>
      </c>
      <c r="W499" s="156">
        <f t="shared" si="381"/>
        <v>0</v>
      </c>
      <c r="X499" s="156">
        <f t="shared" si="381"/>
        <v>0</v>
      </c>
      <c r="Y499" s="156">
        <f t="shared" si="381"/>
        <v>0</v>
      </c>
      <c r="Z499" s="156">
        <f t="shared" si="381"/>
        <v>0</v>
      </c>
      <c r="AA499" s="156">
        <f t="shared" si="381"/>
        <v>2240</v>
      </c>
      <c r="AB499" s="156">
        <f t="shared" si="381"/>
        <v>6409</v>
      </c>
      <c r="AC499" s="156">
        <f t="shared" si="381"/>
        <v>6561</v>
      </c>
      <c r="AD499" s="156">
        <f t="shared" si="381"/>
        <v>0</v>
      </c>
      <c r="AE499" s="156">
        <f t="shared" si="381"/>
        <v>0</v>
      </c>
      <c r="AF499" s="156">
        <f t="shared" si="381"/>
        <v>0</v>
      </c>
      <c r="AG499" s="157">
        <f t="shared" si="381"/>
        <v>0</v>
      </c>
      <c r="AH499" s="156">
        <f>SUM(C499:AG499)</f>
        <v>15210</v>
      </c>
      <c r="AI499" s="28"/>
      <c r="AJ499" s="290"/>
      <c r="AK499" s="57"/>
      <c r="AL499" s="325"/>
      <c r="AM499" s="325"/>
      <c r="AN499" s="325"/>
      <c r="AO499" s="325"/>
      <c r="AP499" s="325"/>
      <c r="AQ499" s="325"/>
      <c r="AR499" s="325"/>
      <c r="AS499" s="325"/>
      <c r="AT499" s="6"/>
      <c r="AU499" s="325"/>
      <c r="AV499" s="325"/>
      <c r="AW499" s="325"/>
      <c r="AX499" s="325"/>
      <c r="AY499" s="325"/>
      <c r="AZ499" s="325"/>
      <c r="BA499" s="325"/>
      <c r="BB499" s="325"/>
      <c r="BC499" s="325"/>
      <c r="BD499" s="32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</row>
    <row r="500" s="17" customFormat="1" ht="30" customHeight="1" spans="1:171">
      <c r="A500" s="328"/>
      <c r="B500" s="329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  <c r="AB500" s="151"/>
      <c r="AC500" s="151"/>
      <c r="AD500" s="151"/>
      <c r="AE500" s="151"/>
      <c r="AF500" s="151"/>
      <c r="AG500" s="153"/>
      <c r="AH500" s="151">
        <f>SUM(C500:AG500)</f>
        <v>0</v>
      </c>
      <c r="AI500" s="28">
        <v>0</v>
      </c>
      <c r="AJ500" s="419"/>
      <c r="AK500" s="57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</row>
    <row r="501" s="17" customFormat="1" ht="30" customHeight="1" spans="1:171">
      <c r="A501" s="330"/>
      <c r="B501" s="33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  <c r="AB501" s="151"/>
      <c r="AC501" s="151"/>
      <c r="AD501" s="151"/>
      <c r="AE501" s="151"/>
      <c r="AF501" s="151"/>
      <c r="AG501" s="153"/>
      <c r="AH501" s="151">
        <f>SUM(C501:AG501)</f>
        <v>0</v>
      </c>
      <c r="AI501" s="28">
        <v>0</v>
      </c>
      <c r="AJ501" s="419"/>
      <c r="AK501" s="57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</row>
    <row r="502" s="1" customFormat="1" spans="1:171">
      <c r="A502" s="332"/>
      <c r="B502" s="315"/>
      <c r="C502" s="333"/>
      <c r="D502" s="333"/>
      <c r="E502" s="333"/>
      <c r="F502" s="333"/>
      <c r="G502" s="333"/>
      <c r="H502" s="333"/>
      <c r="I502" s="333"/>
      <c r="J502" s="333"/>
      <c r="K502" s="333"/>
      <c r="L502" s="333"/>
      <c r="M502" s="333"/>
      <c r="N502" s="333"/>
      <c r="O502" s="333"/>
      <c r="P502" s="333"/>
      <c r="Q502" s="333"/>
      <c r="R502" s="333"/>
      <c r="S502" s="333"/>
      <c r="T502" s="333"/>
      <c r="U502" s="333"/>
      <c r="V502" s="333"/>
      <c r="W502" s="333"/>
      <c r="X502" s="333"/>
      <c r="Y502" s="333"/>
      <c r="Z502" s="333"/>
      <c r="AA502" s="333"/>
      <c r="AB502" s="333"/>
      <c r="AC502" s="333"/>
      <c r="AD502" s="333"/>
      <c r="AE502" s="333"/>
      <c r="AF502" s="333"/>
      <c r="AG502" s="333"/>
      <c r="AH502" s="333"/>
      <c r="AI502" s="23"/>
      <c r="AJ502" s="290"/>
      <c r="AK502" s="24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</row>
    <row r="503" s="1" customFormat="1" spans="1:171">
      <c r="A503" s="332"/>
      <c r="B503" s="315"/>
      <c r="C503" s="333"/>
      <c r="D503" s="333"/>
      <c r="E503" s="333"/>
      <c r="F503" s="333"/>
      <c r="G503" s="333"/>
      <c r="H503" s="333"/>
      <c r="I503" s="333"/>
      <c r="J503" s="333"/>
      <c r="K503" s="333"/>
      <c r="L503" s="333"/>
      <c r="M503" s="333"/>
      <c r="N503" s="333"/>
      <c r="O503" s="333"/>
      <c r="P503" s="333"/>
      <c r="Q503" s="333"/>
      <c r="R503" s="333"/>
      <c r="S503" s="333"/>
      <c r="T503" s="333"/>
      <c r="U503" s="333"/>
      <c r="V503" s="333"/>
      <c r="W503" s="333"/>
      <c r="X503" s="333"/>
      <c r="Y503" s="333"/>
      <c r="Z503" s="333"/>
      <c r="AA503" s="333"/>
      <c r="AB503" s="333"/>
      <c r="AC503" s="333"/>
      <c r="AD503" s="333"/>
      <c r="AE503" s="333"/>
      <c r="AF503" s="333"/>
      <c r="AG503" s="333"/>
      <c r="AH503" s="333"/>
      <c r="AI503" s="23"/>
      <c r="AJ503" s="290"/>
      <c r="AK503" s="24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 s="5" customFormat="1" ht="30" customHeight="1" spans="1:171">
      <c r="A504" s="334" t="s">
        <v>180</v>
      </c>
      <c r="B504" s="334"/>
      <c r="C504" s="420">
        <f>'2026底表'!C504</f>
        <v>0</v>
      </c>
      <c r="D504" s="420">
        <f>'2026底表'!D504</f>
        <v>0</v>
      </c>
      <c r="E504" s="420">
        <f>'2026底表'!E504</f>
        <v>0</v>
      </c>
      <c r="F504" s="420">
        <f>'2026底表'!F504</f>
        <v>0</v>
      </c>
      <c r="G504" s="420">
        <f>'2026底表'!G504</f>
        <v>0</v>
      </c>
      <c r="H504" s="420">
        <f>'2026底表'!H504</f>
        <v>0</v>
      </c>
      <c r="I504" s="420">
        <f>'2026底表'!I504</f>
        <v>0</v>
      </c>
      <c r="J504" s="420">
        <f>'2026底表'!J504</f>
        <v>0</v>
      </c>
      <c r="K504" s="420">
        <f>'2026底表'!K504</f>
        <v>0</v>
      </c>
      <c r="L504" s="420">
        <f>'2026底表'!L504</f>
        <v>0</v>
      </c>
      <c r="M504" s="420">
        <f>'2026底表'!M504</f>
        <v>0</v>
      </c>
      <c r="N504" s="420">
        <f>'2026底表'!N504</f>
        <v>0</v>
      </c>
      <c r="O504" s="420">
        <f>'2026底表'!O504</f>
        <v>0</v>
      </c>
      <c r="P504" s="420">
        <f>'2026底表'!P504</f>
        <v>0</v>
      </c>
      <c r="Q504" s="420">
        <f>'2026底表'!Q504</f>
        <v>0</v>
      </c>
      <c r="R504" s="420">
        <f>'2026底表'!R504</f>
        <v>0</v>
      </c>
      <c r="S504" s="420">
        <f>'2026底表'!S504</f>
        <v>0</v>
      </c>
      <c r="T504" s="420">
        <f>'2026底表'!T504</f>
        <v>0</v>
      </c>
      <c r="U504" s="420">
        <f>'2026底表'!U504</f>
        <v>0</v>
      </c>
      <c r="V504" s="420">
        <f>'2026底表'!V504</f>
        <v>0</v>
      </c>
      <c r="W504" s="420">
        <f>'2026底表'!W504</f>
        <v>0</v>
      </c>
      <c r="X504" s="420">
        <f>'2026底表'!X504</f>
        <v>0</v>
      </c>
      <c r="Y504" s="420">
        <f>'2026底表'!Y504</f>
        <v>0</v>
      </c>
      <c r="Z504" s="420">
        <f>'2026底表'!Z504</f>
        <v>0</v>
      </c>
      <c r="AA504" s="420">
        <f>'2026底表'!AA504</f>
        <v>0</v>
      </c>
      <c r="AB504" s="420">
        <f>'2026底表'!AB504</f>
        <v>0</v>
      </c>
      <c r="AC504" s="420">
        <f>'2026底表'!AC504</f>
        <v>0</v>
      </c>
      <c r="AD504" s="420">
        <f>'2026底表'!AD504</f>
        <v>0</v>
      </c>
      <c r="AE504" s="420">
        <f>'2026底表'!AE504</f>
        <v>0</v>
      </c>
      <c r="AF504" s="420">
        <f>'2026底表'!AF504</f>
        <v>0</v>
      </c>
      <c r="AG504" s="420">
        <f>'2026底表'!AG504</f>
        <v>0</v>
      </c>
      <c r="AH504" s="420">
        <f t="shared" ref="AH504:AH508" si="382">SUM(C504:AG504)</f>
        <v>0</v>
      </c>
      <c r="AI504" s="23">
        <v>0</v>
      </c>
      <c r="AJ504" s="290">
        <f>AC504-AI504</f>
        <v>0</v>
      </c>
      <c r="AK504" s="57"/>
      <c r="AW504" s="1"/>
      <c r="AX504" s="1"/>
      <c r="AY504" s="1"/>
      <c r="AZ504" s="1"/>
      <c r="BA504" s="1"/>
      <c r="BB504" s="1"/>
      <c r="BC504" s="1"/>
      <c r="BD504" s="1"/>
    </row>
    <row r="505" s="5" customFormat="1" ht="30" customHeight="1" spans="1:171">
      <c r="A505" s="334" t="s">
        <v>181</v>
      </c>
      <c r="B505" s="334"/>
      <c r="C505" s="420">
        <f>'2026底表'!C505</f>
        <v>0</v>
      </c>
      <c r="D505" s="420">
        <f>'2026底表'!D505</f>
        <v>0</v>
      </c>
      <c r="E505" s="420">
        <f>'2026底表'!E505</f>
        <v>0</v>
      </c>
      <c r="F505" s="420">
        <f>'2026底表'!F505</f>
        <v>0</v>
      </c>
      <c r="G505" s="420">
        <f>'2026底表'!G505</f>
        <v>0</v>
      </c>
      <c r="H505" s="420">
        <f>'2026底表'!H505</f>
        <v>0</v>
      </c>
      <c r="I505" s="420">
        <f>'2026底表'!I505</f>
        <v>0</v>
      </c>
      <c r="J505" s="420">
        <f>'2026底表'!J505</f>
        <v>0</v>
      </c>
      <c r="K505" s="420">
        <f>'2026底表'!K505</f>
        <v>0</v>
      </c>
      <c r="L505" s="420">
        <f>'2026底表'!L505</f>
        <v>0</v>
      </c>
      <c r="M505" s="420">
        <f>'2026底表'!M505</f>
        <v>0</v>
      </c>
      <c r="N505" s="420">
        <f>'2026底表'!N505</f>
        <v>0</v>
      </c>
      <c r="O505" s="420">
        <f>'2026底表'!O505</f>
        <v>0</v>
      </c>
      <c r="P505" s="420">
        <f>'2026底表'!P505</f>
        <v>0</v>
      </c>
      <c r="Q505" s="420">
        <f>'2026底表'!Q505</f>
        <v>0</v>
      </c>
      <c r="R505" s="420">
        <f>'2026底表'!R505</f>
        <v>0</v>
      </c>
      <c r="S505" s="420">
        <f>'2026底表'!S505</f>
        <v>0</v>
      </c>
      <c r="T505" s="420">
        <f>'2026底表'!T505</f>
        <v>0</v>
      </c>
      <c r="U505" s="420">
        <f>'2026底表'!U505</f>
        <v>0</v>
      </c>
      <c r="V505" s="420">
        <f>'2026底表'!V505</f>
        <v>0</v>
      </c>
      <c r="W505" s="420">
        <f>'2026底表'!W505</f>
        <v>0</v>
      </c>
      <c r="X505" s="420">
        <f>'2026底表'!X505</f>
        <v>0</v>
      </c>
      <c r="Y505" s="420">
        <f>'2026底表'!Y505</f>
        <v>0</v>
      </c>
      <c r="Z505" s="420">
        <f>'2026底表'!Z505</f>
        <v>0</v>
      </c>
      <c r="AA505" s="420">
        <f>'2026底表'!AA505</f>
        <v>0</v>
      </c>
      <c r="AB505" s="420">
        <f>'2026底表'!AB505</f>
        <v>0</v>
      </c>
      <c r="AC505" s="420">
        <f>'2026底表'!AC505</f>
        <v>0</v>
      </c>
      <c r="AD505" s="420">
        <f>'2026底表'!AD505</f>
        <v>0</v>
      </c>
      <c r="AE505" s="420">
        <f>'2026底表'!AE505</f>
        <v>0</v>
      </c>
      <c r="AF505" s="420">
        <f>'2026底表'!AF505</f>
        <v>0</v>
      </c>
      <c r="AG505" s="420">
        <f>'2026底表'!AG505</f>
        <v>0</v>
      </c>
      <c r="AH505" s="420">
        <f t="shared" si="382"/>
        <v>0</v>
      </c>
      <c r="AI505" s="23">
        <v>0</v>
      </c>
      <c r="AJ505" s="290">
        <f>AC505-AI505</f>
        <v>0</v>
      </c>
      <c r="AK505" s="57"/>
      <c r="AW505" s="1"/>
    </row>
    <row r="506" s="5" customFormat="1" ht="30" customHeight="1" spans="1:171">
      <c r="A506" s="334" t="s">
        <v>182</v>
      </c>
      <c r="B506" s="334"/>
      <c r="C506" s="420">
        <f>'2026底表'!C506</f>
        <v>0</v>
      </c>
      <c r="D506" s="420">
        <f>'2026底表'!D506</f>
        <v>0</v>
      </c>
      <c r="E506" s="420">
        <f>'2026底表'!E506</f>
        <v>0</v>
      </c>
      <c r="F506" s="420">
        <f>'2026底表'!F506</f>
        <v>0</v>
      </c>
      <c r="G506" s="420">
        <f>'2026底表'!G506</f>
        <v>0</v>
      </c>
      <c r="H506" s="420">
        <f>'2026底表'!H506</f>
        <v>0</v>
      </c>
      <c r="I506" s="420">
        <f>'2026底表'!I506</f>
        <v>0</v>
      </c>
      <c r="J506" s="420">
        <f>'2026底表'!J506</f>
        <v>0</v>
      </c>
      <c r="K506" s="420">
        <f>'2026底表'!K506</f>
        <v>0</v>
      </c>
      <c r="L506" s="420">
        <f>'2026底表'!L506</f>
        <v>0</v>
      </c>
      <c r="M506" s="420">
        <f>'2026底表'!M506</f>
        <v>0</v>
      </c>
      <c r="N506" s="420">
        <f>'2026底表'!N506</f>
        <v>0</v>
      </c>
      <c r="O506" s="420">
        <f>'2026底表'!O506</f>
        <v>0</v>
      </c>
      <c r="P506" s="420">
        <f>'2026底表'!P506</f>
        <v>0</v>
      </c>
      <c r="Q506" s="420">
        <f>'2026底表'!Q506</f>
        <v>0</v>
      </c>
      <c r="R506" s="420">
        <f>'2026底表'!R506</f>
        <v>0</v>
      </c>
      <c r="S506" s="420">
        <f>'2026底表'!S506</f>
        <v>0</v>
      </c>
      <c r="T506" s="420">
        <f>'2026底表'!T506</f>
        <v>0</v>
      </c>
      <c r="U506" s="420">
        <f>'2026底表'!U506</f>
        <v>0</v>
      </c>
      <c r="V506" s="420">
        <f>'2026底表'!V506</f>
        <v>0</v>
      </c>
      <c r="W506" s="420">
        <f>'2026底表'!W506</f>
        <v>0</v>
      </c>
      <c r="X506" s="420">
        <f>'2026底表'!X506</f>
        <v>0</v>
      </c>
      <c r="Y506" s="420">
        <f>'2026底表'!Y506</f>
        <v>0</v>
      </c>
      <c r="Z506" s="420">
        <f>'2026底表'!Z506</f>
        <v>0</v>
      </c>
      <c r="AA506" s="420">
        <f>'2026底表'!AA506</f>
        <v>0</v>
      </c>
      <c r="AB506" s="420">
        <f>'2026底表'!AB506</f>
        <v>0</v>
      </c>
      <c r="AC506" s="420">
        <f>'2026底表'!AC506</f>
        <v>0</v>
      </c>
      <c r="AD506" s="420">
        <f>'2026底表'!AD506</f>
        <v>0</v>
      </c>
      <c r="AE506" s="420">
        <f>'2026底表'!AE506</f>
        <v>0</v>
      </c>
      <c r="AF506" s="420">
        <f>'2026底表'!AF506</f>
        <v>0</v>
      </c>
      <c r="AG506" s="420">
        <f>'2026底表'!AG506</f>
        <v>0</v>
      </c>
      <c r="AH506" s="420">
        <f t="shared" si="382"/>
        <v>0</v>
      </c>
      <c r="AI506" s="23">
        <v>0</v>
      </c>
      <c r="AJ506" s="290">
        <f>AC506-AI506</f>
        <v>0</v>
      </c>
      <c r="AK506" s="57"/>
      <c r="AM506" s="1"/>
      <c r="AN506" s="1"/>
      <c r="AO506" s="1"/>
      <c r="AP506" s="1"/>
      <c r="AQ506" s="1"/>
      <c r="AR506" s="1"/>
      <c r="AS506" s="1"/>
      <c r="AU506" s="1"/>
      <c r="AV506" s="1"/>
    </row>
    <row r="507" s="5" customFormat="1" ht="30" customHeight="1" spans="1:171">
      <c r="A507" s="334" t="s">
        <v>183</v>
      </c>
      <c r="B507" s="334"/>
      <c r="C507" s="420">
        <f>'2026底表'!C507</f>
        <v>0</v>
      </c>
      <c r="D507" s="420">
        <f>'2026底表'!D507</f>
        <v>0</v>
      </c>
      <c r="E507" s="420">
        <f>'2026底表'!E507</f>
        <v>0</v>
      </c>
      <c r="F507" s="420">
        <f>'2026底表'!F507</f>
        <v>0</v>
      </c>
      <c r="G507" s="420">
        <f>'2026底表'!G507</f>
        <v>0</v>
      </c>
      <c r="H507" s="420">
        <f>'2026底表'!H507</f>
        <v>0</v>
      </c>
      <c r="I507" s="420">
        <f>'2026底表'!I507</f>
        <v>0</v>
      </c>
      <c r="J507" s="420">
        <f>'2026底表'!J507</f>
        <v>0</v>
      </c>
      <c r="K507" s="420">
        <f>'2026底表'!K507</f>
        <v>0</v>
      </c>
      <c r="L507" s="420">
        <f>'2026底表'!L507</f>
        <v>0</v>
      </c>
      <c r="M507" s="420">
        <f>'2026底表'!M507</f>
        <v>0</v>
      </c>
      <c r="N507" s="420">
        <f>'2026底表'!N507</f>
        <v>0</v>
      </c>
      <c r="O507" s="420">
        <f>'2026底表'!O507</f>
        <v>0</v>
      </c>
      <c r="P507" s="420">
        <f>'2026底表'!P507</f>
        <v>0</v>
      </c>
      <c r="Q507" s="420">
        <f>'2026底表'!Q507</f>
        <v>0</v>
      </c>
      <c r="R507" s="420">
        <f>'2026底表'!R507</f>
        <v>0</v>
      </c>
      <c r="S507" s="420">
        <f>'2026底表'!S507</f>
        <v>0</v>
      </c>
      <c r="T507" s="420">
        <f>'2026底表'!T507</f>
        <v>0</v>
      </c>
      <c r="U507" s="420">
        <f>'2026底表'!U507</f>
        <v>0</v>
      </c>
      <c r="V507" s="420">
        <f>'2026底表'!V507</f>
        <v>0</v>
      </c>
      <c r="W507" s="420">
        <f>'2026底表'!W507</f>
        <v>0</v>
      </c>
      <c r="X507" s="420">
        <f>'2026底表'!X507</f>
        <v>0</v>
      </c>
      <c r="Y507" s="420">
        <f>'2026底表'!Y507</f>
        <v>0</v>
      </c>
      <c r="Z507" s="420">
        <f>'2026底表'!Z507</f>
        <v>0</v>
      </c>
      <c r="AA507" s="420">
        <f>'2026底表'!AA507</f>
        <v>0</v>
      </c>
      <c r="AB507" s="420">
        <f>'2026底表'!AB507</f>
        <v>0</v>
      </c>
      <c r="AC507" s="420">
        <f>'2026底表'!AC507</f>
        <v>0</v>
      </c>
      <c r="AD507" s="420">
        <f>'2026底表'!AD507</f>
        <v>0</v>
      </c>
      <c r="AE507" s="420">
        <f>'2026底表'!AE507</f>
        <v>0</v>
      </c>
      <c r="AF507" s="420">
        <f>'2026底表'!AF507</f>
        <v>0</v>
      </c>
      <c r="AG507" s="420">
        <f>'2026底表'!AG507</f>
        <v>0</v>
      </c>
      <c r="AH507" s="420">
        <f t="shared" si="382"/>
        <v>0</v>
      </c>
      <c r="AI507" s="23">
        <v>0</v>
      </c>
      <c r="AJ507" s="290">
        <f>AC507-AI507</f>
        <v>0</v>
      </c>
      <c r="AK507" s="57"/>
      <c r="AT507" s="1"/>
      <c r="AU507" s="1"/>
      <c r="AV507" s="1"/>
    </row>
    <row r="508" s="5" customFormat="1" ht="30" customHeight="1" spans="1:171">
      <c r="A508" s="334" t="s">
        <v>184</v>
      </c>
      <c r="B508" s="334"/>
      <c r="C508" s="421">
        <f t="shared" ref="C508:AG508" si="383">C504+C505+C506+C507</f>
        <v>0</v>
      </c>
      <c r="D508" s="421">
        <f t="shared" si="383"/>
        <v>0</v>
      </c>
      <c r="E508" s="421">
        <f t="shared" si="383"/>
        <v>0</v>
      </c>
      <c r="F508" s="421">
        <f t="shared" si="383"/>
        <v>0</v>
      </c>
      <c r="G508" s="421">
        <f t="shared" si="383"/>
        <v>0</v>
      </c>
      <c r="H508" s="421">
        <f t="shared" si="383"/>
        <v>0</v>
      </c>
      <c r="I508" s="421">
        <f t="shared" si="383"/>
        <v>0</v>
      </c>
      <c r="J508" s="421">
        <f t="shared" si="383"/>
        <v>0</v>
      </c>
      <c r="K508" s="421">
        <f t="shared" si="383"/>
        <v>0</v>
      </c>
      <c r="L508" s="421">
        <f t="shared" si="383"/>
        <v>0</v>
      </c>
      <c r="M508" s="421">
        <f t="shared" si="383"/>
        <v>0</v>
      </c>
      <c r="N508" s="421">
        <f t="shared" si="383"/>
        <v>0</v>
      </c>
      <c r="O508" s="421">
        <f t="shared" si="383"/>
        <v>0</v>
      </c>
      <c r="P508" s="421">
        <f t="shared" si="383"/>
        <v>0</v>
      </c>
      <c r="Q508" s="421">
        <f t="shared" si="383"/>
        <v>0</v>
      </c>
      <c r="R508" s="421">
        <f t="shared" si="383"/>
        <v>0</v>
      </c>
      <c r="S508" s="421">
        <f t="shared" si="383"/>
        <v>0</v>
      </c>
      <c r="T508" s="421">
        <f t="shared" si="383"/>
        <v>0</v>
      </c>
      <c r="U508" s="421">
        <f t="shared" si="383"/>
        <v>0</v>
      </c>
      <c r="V508" s="421">
        <f t="shared" si="383"/>
        <v>0</v>
      </c>
      <c r="W508" s="421">
        <f t="shared" si="383"/>
        <v>0</v>
      </c>
      <c r="X508" s="421">
        <f t="shared" si="383"/>
        <v>0</v>
      </c>
      <c r="Y508" s="421">
        <f t="shared" si="383"/>
        <v>0</v>
      </c>
      <c r="Z508" s="421">
        <f t="shared" si="383"/>
        <v>0</v>
      </c>
      <c r="AA508" s="421">
        <f t="shared" si="383"/>
        <v>0</v>
      </c>
      <c r="AB508" s="421">
        <f t="shared" si="383"/>
        <v>0</v>
      </c>
      <c r="AC508" s="421">
        <f t="shared" si="383"/>
        <v>0</v>
      </c>
      <c r="AD508" s="421">
        <f t="shared" si="383"/>
        <v>0</v>
      </c>
      <c r="AE508" s="421">
        <f t="shared" si="383"/>
        <v>0</v>
      </c>
      <c r="AF508" s="421">
        <f t="shared" si="383"/>
        <v>0</v>
      </c>
      <c r="AG508" s="421">
        <f t="shared" si="383"/>
        <v>0</v>
      </c>
      <c r="AH508" s="421">
        <f t="shared" si="382"/>
        <v>0</v>
      </c>
      <c r="AI508" s="23"/>
      <c r="AJ508" s="290"/>
      <c r="AK508" s="57"/>
      <c r="AT508" s="1"/>
    </row>
    <row r="509" s="5" customFormat="1" ht="30" customHeight="1" spans="1:171">
      <c r="A509" s="335"/>
      <c r="B509" s="335"/>
      <c r="C509" s="333"/>
      <c r="D509" s="333"/>
      <c r="E509" s="333"/>
      <c r="F509" s="333"/>
      <c r="G509" s="333"/>
      <c r="H509" s="333"/>
      <c r="I509" s="333"/>
      <c r="J509" s="333"/>
      <c r="K509" s="333"/>
      <c r="L509" s="333"/>
      <c r="M509" s="333"/>
      <c r="N509" s="333"/>
      <c r="O509" s="333"/>
      <c r="P509" s="333"/>
      <c r="Q509" s="333"/>
      <c r="R509" s="333"/>
      <c r="S509" s="333"/>
      <c r="T509" s="333"/>
      <c r="U509" s="333"/>
      <c r="V509" s="333"/>
      <c r="W509" s="333"/>
      <c r="X509" s="333"/>
      <c r="Y509" s="333"/>
      <c r="Z509" s="333"/>
      <c r="AA509" s="333"/>
      <c r="AB509" s="333"/>
      <c r="AC509" s="333"/>
      <c r="AD509" s="333"/>
      <c r="AE509" s="333"/>
      <c r="AF509" s="333"/>
      <c r="AG509" s="333"/>
      <c r="AH509" s="333"/>
      <c r="AI509" s="23"/>
      <c r="AJ509" s="290"/>
      <c r="AK509" s="57"/>
    </row>
    <row r="510" s="5" customFormat="1" ht="30" customHeight="1" spans="1:171">
      <c r="A510" s="335"/>
      <c r="B510" s="335"/>
      <c r="C510" s="333"/>
      <c r="D510" s="333"/>
      <c r="E510" s="333"/>
      <c r="F510" s="333"/>
      <c r="G510" s="333"/>
      <c r="H510" s="333"/>
      <c r="I510" s="333"/>
      <c r="J510" s="333"/>
      <c r="K510" s="333"/>
      <c r="L510" s="333"/>
      <c r="M510" s="333"/>
      <c r="N510" s="333"/>
      <c r="O510" s="333"/>
      <c r="P510" s="333"/>
      <c r="Q510" s="333"/>
      <c r="R510" s="333"/>
      <c r="S510" s="333"/>
      <c r="T510" s="333"/>
      <c r="U510" s="333"/>
      <c r="V510" s="333"/>
      <c r="W510" s="333"/>
      <c r="X510" s="333"/>
      <c r="Y510" s="333"/>
      <c r="Z510" s="333"/>
      <c r="AA510" s="333"/>
      <c r="AB510" s="333"/>
      <c r="AC510" s="333"/>
      <c r="AD510" s="333"/>
      <c r="AE510" s="333"/>
      <c r="AF510" s="333"/>
      <c r="AG510" s="333"/>
      <c r="AH510" s="333"/>
      <c r="AI510" s="23"/>
      <c r="AJ510" s="290"/>
      <c r="AK510" s="57"/>
    </row>
    <row r="511" s="5" customFormat="1" ht="30" customHeight="1" spans="1:171">
      <c r="A511" s="334" t="s">
        <v>185</v>
      </c>
      <c r="B511" s="334"/>
      <c r="C511" s="420">
        <f>'2026底表'!C511</f>
        <v>0</v>
      </c>
      <c r="D511" s="420">
        <f>'2026底表'!D511</f>
        <v>0</v>
      </c>
      <c r="E511" s="420">
        <f>'2026底表'!E511</f>
        <v>0</v>
      </c>
      <c r="F511" s="420">
        <f>'2026底表'!F511</f>
        <v>0</v>
      </c>
      <c r="G511" s="420">
        <f>'2026底表'!G511</f>
        <v>0</v>
      </c>
      <c r="H511" s="420">
        <f>'2026底表'!H511</f>
        <v>0</v>
      </c>
      <c r="I511" s="420">
        <f>'2026底表'!I511</f>
        <v>0</v>
      </c>
      <c r="J511" s="420">
        <f>'2026底表'!J511</f>
        <v>0</v>
      </c>
      <c r="K511" s="420">
        <f>'2026底表'!K511</f>
        <v>0</v>
      </c>
      <c r="L511" s="420">
        <f>'2026底表'!L511</f>
        <v>0</v>
      </c>
      <c r="M511" s="420">
        <f>'2026底表'!M511</f>
        <v>0</v>
      </c>
      <c r="N511" s="420">
        <f>'2026底表'!N511</f>
        <v>0</v>
      </c>
      <c r="O511" s="420">
        <f>'2026底表'!O511</f>
        <v>0</v>
      </c>
      <c r="P511" s="420">
        <f>'2026底表'!P511</f>
        <v>0</v>
      </c>
      <c r="Q511" s="420">
        <f>'2026底表'!Q511</f>
        <v>0</v>
      </c>
      <c r="R511" s="420">
        <f>'2026底表'!R511</f>
        <v>0</v>
      </c>
      <c r="S511" s="420">
        <f>'2026底表'!S511</f>
        <v>0</v>
      </c>
      <c r="T511" s="420">
        <f>'2026底表'!T511</f>
        <v>0</v>
      </c>
      <c r="U511" s="420">
        <f>'2026底表'!U511</f>
        <v>0</v>
      </c>
      <c r="V511" s="420">
        <f>'2026底表'!V511</f>
        <v>0</v>
      </c>
      <c r="W511" s="420">
        <f>'2026底表'!W511</f>
        <v>0</v>
      </c>
      <c r="X511" s="420">
        <f>'2026底表'!X511</f>
        <v>0</v>
      </c>
      <c r="Y511" s="420">
        <f>'2026底表'!Y511</f>
        <v>0</v>
      </c>
      <c r="Z511" s="420">
        <f>'2026底表'!Z511</f>
        <v>0</v>
      </c>
      <c r="AA511" s="420">
        <f>'2026底表'!AA511</f>
        <v>2159</v>
      </c>
      <c r="AB511" s="420">
        <f>'2026底表'!AB511</f>
        <v>6016</v>
      </c>
      <c r="AC511" s="420">
        <f>'2026底表'!AC511</f>
        <v>5897</v>
      </c>
      <c r="AD511" s="420">
        <f>'2026底表'!AD511</f>
        <v>0</v>
      </c>
      <c r="AE511" s="420">
        <f>'2026底表'!AE511</f>
        <v>0</v>
      </c>
      <c r="AF511" s="420">
        <f>'2026底表'!AF511</f>
        <v>0</v>
      </c>
      <c r="AG511" s="420">
        <f>'2026底表'!AG511</f>
        <v>0</v>
      </c>
      <c r="AH511" s="420">
        <f t="shared" ref="AH511:AH516" si="384">SUM(C511:AG511)</f>
        <v>14072</v>
      </c>
      <c r="AI511" s="23">
        <v>5897</v>
      </c>
      <c r="AJ511" s="290">
        <f>AC511-AI511</f>
        <v>0</v>
      </c>
      <c r="AK511" s="57"/>
    </row>
    <row r="512" s="5" customFormat="1" ht="30" customHeight="1" spans="1:171">
      <c r="A512" s="334" t="s">
        <v>186</v>
      </c>
      <c r="B512" s="334"/>
      <c r="C512" s="420">
        <f>'2026底表'!C512</f>
        <v>0</v>
      </c>
      <c r="D512" s="420">
        <f>'2026底表'!D512</f>
        <v>0</v>
      </c>
      <c r="E512" s="420">
        <f>'2026底表'!E512</f>
        <v>0</v>
      </c>
      <c r="F512" s="420">
        <f>'2026底表'!F512</f>
        <v>0</v>
      </c>
      <c r="G512" s="420">
        <f>'2026底表'!G512</f>
        <v>0</v>
      </c>
      <c r="H512" s="420">
        <f>'2026底表'!H512</f>
        <v>0</v>
      </c>
      <c r="I512" s="420">
        <f>'2026底表'!I512</f>
        <v>0</v>
      </c>
      <c r="J512" s="420">
        <f>'2026底表'!J512</f>
        <v>0</v>
      </c>
      <c r="K512" s="420">
        <f>'2026底表'!K512</f>
        <v>0</v>
      </c>
      <c r="L512" s="420">
        <f>'2026底表'!L512</f>
        <v>0</v>
      </c>
      <c r="M512" s="420">
        <f>'2026底表'!M512</f>
        <v>0</v>
      </c>
      <c r="N512" s="420">
        <f>'2026底表'!N512</f>
        <v>0</v>
      </c>
      <c r="O512" s="420">
        <f>'2026底表'!O512</f>
        <v>0</v>
      </c>
      <c r="P512" s="420">
        <f>'2026底表'!P512</f>
        <v>0</v>
      </c>
      <c r="Q512" s="420">
        <f>'2026底表'!Q512</f>
        <v>0</v>
      </c>
      <c r="R512" s="420">
        <f>'2026底表'!R512</f>
        <v>0</v>
      </c>
      <c r="S512" s="420">
        <f>'2026底表'!S512</f>
        <v>0</v>
      </c>
      <c r="T512" s="420">
        <f>'2026底表'!T512</f>
        <v>0</v>
      </c>
      <c r="U512" s="420">
        <f>'2026底表'!U512</f>
        <v>0</v>
      </c>
      <c r="V512" s="420">
        <f>'2026底表'!V512</f>
        <v>0</v>
      </c>
      <c r="W512" s="420">
        <f>'2026底表'!W512</f>
        <v>0</v>
      </c>
      <c r="X512" s="420">
        <f>'2026底表'!X512</f>
        <v>0</v>
      </c>
      <c r="Y512" s="420">
        <f>'2026底表'!Y512</f>
        <v>0</v>
      </c>
      <c r="Z512" s="420">
        <f>'2026底表'!Z512</f>
        <v>0</v>
      </c>
      <c r="AA512" s="420">
        <f>'2026底表'!AA512</f>
        <v>0</v>
      </c>
      <c r="AB512" s="420">
        <f>'2026底表'!AB512</f>
        <v>0</v>
      </c>
      <c r="AC512" s="420">
        <f>'2026底表'!AC512</f>
        <v>0</v>
      </c>
      <c r="AD512" s="420">
        <f>'2026底表'!AD512</f>
        <v>0</v>
      </c>
      <c r="AE512" s="420">
        <f>'2026底表'!AE512</f>
        <v>0</v>
      </c>
      <c r="AF512" s="420">
        <f>'2026底表'!AF512</f>
        <v>0</v>
      </c>
      <c r="AG512" s="420">
        <f>'2026底表'!AG512</f>
        <v>0</v>
      </c>
      <c r="AH512" s="420">
        <f t="shared" si="384"/>
        <v>0</v>
      </c>
      <c r="AI512" s="23">
        <v>0</v>
      </c>
      <c r="AJ512" s="290">
        <f>AC512-AI512</f>
        <v>0</v>
      </c>
      <c r="AK512" s="57"/>
    </row>
    <row r="513" s="5" customFormat="1" ht="30" customHeight="1" spans="1:56">
      <c r="A513" s="334" t="s">
        <v>187</v>
      </c>
      <c r="B513" s="334"/>
      <c r="C513" s="420">
        <f>'2026底表'!C513</f>
        <v>0</v>
      </c>
      <c r="D513" s="420">
        <f>'2026底表'!D513</f>
        <v>0</v>
      </c>
      <c r="E513" s="420">
        <f>'2026底表'!E513</f>
        <v>0</v>
      </c>
      <c r="F513" s="420">
        <f>'2026底表'!F513</f>
        <v>0</v>
      </c>
      <c r="G513" s="420">
        <f>'2026底表'!G513</f>
        <v>0</v>
      </c>
      <c r="H513" s="420">
        <f>'2026底表'!H513</f>
        <v>0</v>
      </c>
      <c r="I513" s="420">
        <f>'2026底表'!I513</f>
        <v>0</v>
      </c>
      <c r="J513" s="420">
        <f>'2026底表'!J513</f>
        <v>0</v>
      </c>
      <c r="K513" s="420">
        <f>'2026底表'!K513</f>
        <v>0</v>
      </c>
      <c r="L513" s="420">
        <f>'2026底表'!L513</f>
        <v>0</v>
      </c>
      <c r="M513" s="420">
        <f>'2026底表'!M513</f>
        <v>0</v>
      </c>
      <c r="N513" s="420">
        <f>'2026底表'!N513</f>
        <v>0</v>
      </c>
      <c r="O513" s="420">
        <f>'2026底表'!O513</f>
        <v>0</v>
      </c>
      <c r="P513" s="420">
        <f>'2026底表'!P513</f>
        <v>0</v>
      </c>
      <c r="Q513" s="420">
        <f>'2026底表'!Q513</f>
        <v>0</v>
      </c>
      <c r="R513" s="420">
        <f>'2026底表'!R513</f>
        <v>0</v>
      </c>
      <c r="S513" s="420">
        <f>'2026底表'!S513</f>
        <v>0</v>
      </c>
      <c r="T513" s="420">
        <f>'2026底表'!T513</f>
        <v>0</v>
      </c>
      <c r="U513" s="420">
        <f>'2026底表'!U513</f>
        <v>0</v>
      </c>
      <c r="V513" s="420">
        <f>'2026底表'!V513</f>
        <v>0</v>
      </c>
      <c r="W513" s="420">
        <f>'2026底表'!W513</f>
        <v>0</v>
      </c>
      <c r="X513" s="420">
        <f>'2026底表'!X513</f>
        <v>0</v>
      </c>
      <c r="Y513" s="420">
        <f>'2026底表'!Y513</f>
        <v>0</v>
      </c>
      <c r="Z513" s="420">
        <f>'2026底表'!Z513</f>
        <v>0</v>
      </c>
      <c r="AA513" s="420">
        <f>'2026底表'!AA513</f>
        <v>0</v>
      </c>
      <c r="AB513" s="420">
        <f>'2026底表'!AB513</f>
        <v>0</v>
      </c>
      <c r="AC513" s="420">
        <f>'2026底表'!AC513</f>
        <v>0</v>
      </c>
      <c r="AD513" s="420">
        <f>'2026底表'!AD513</f>
        <v>0</v>
      </c>
      <c r="AE513" s="420">
        <f>'2026底表'!AE513</f>
        <v>0</v>
      </c>
      <c r="AF513" s="420">
        <f>'2026底表'!AF513</f>
        <v>0</v>
      </c>
      <c r="AG513" s="420">
        <f>'2026底表'!AG513</f>
        <v>0</v>
      </c>
      <c r="AH513" s="420">
        <f t="shared" si="384"/>
        <v>0</v>
      </c>
      <c r="AI513" s="23">
        <v>0</v>
      </c>
      <c r="AJ513" s="290">
        <f>AC513-AI513</f>
        <v>0</v>
      </c>
      <c r="AK513" s="57"/>
    </row>
    <row r="514" s="5" customFormat="1" ht="30" customHeight="1" spans="1:56">
      <c r="A514" s="335" t="s">
        <v>188</v>
      </c>
      <c r="B514" s="335"/>
      <c r="C514" s="422">
        <f t="shared" ref="C514:AG514" si="385">C513+C512+C511</f>
        <v>0</v>
      </c>
      <c r="D514" s="422">
        <f t="shared" si="385"/>
        <v>0</v>
      </c>
      <c r="E514" s="422">
        <f t="shared" si="385"/>
        <v>0</v>
      </c>
      <c r="F514" s="422">
        <f t="shared" si="385"/>
        <v>0</v>
      </c>
      <c r="G514" s="422">
        <f t="shared" si="385"/>
        <v>0</v>
      </c>
      <c r="H514" s="422">
        <f t="shared" si="385"/>
        <v>0</v>
      </c>
      <c r="I514" s="422">
        <f t="shared" si="385"/>
        <v>0</v>
      </c>
      <c r="J514" s="422">
        <f t="shared" si="385"/>
        <v>0</v>
      </c>
      <c r="K514" s="422">
        <f t="shared" si="385"/>
        <v>0</v>
      </c>
      <c r="L514" s="422">
        <f t="shared" si="385"/>
        <v>0</v>
      </c>
      <c r="M514" s="422">
        <f t="shared" si="385"/>
        <v>0</v>
      </c>
      <c r="N514" s="422">
        <f t="shared" si="385"/>
        <v>0</v>
      </c>
      <c r="O514" s="422">
        <f t="shared" si="385"/>
        <v>0</v>
      </c>
      <c r="P514" s="422">
        <f t="shared" si="385"/>
        <v>0</v>
      </c>
      <c r="Q514" s="422">
        <f t="shared" si="385"/>
        <v>0</v>
      </c>
      <c r="R514" s="422">
        <f t="shared" si="385"/>
        <v>0</v>
      </c>
      <c r="S514" s="422">
        <f t="shared" si="385"/>
        <v>0</v>
      </c>
      <c r="T514" s="422">
        <f t="shared" si="385"/>
        <v>0</v>
      </c>
      <c r="U514" s="422">
        <f t="shared" si="385"/>
        <v>0</v>
      </c>
      <c r="V514" s="422">
        <f t="shared" si="385"/>
        <v>0</v>
      </c>
      <c r="W514" s="422">
        <f t="shared" si="385"/>
        <v>0</v>
      </c>
      <c r="X514" s="422">
        <f t="shared" si="385"/>
        <v>0</v>
      </c>
      <c r="Y514" s="422">
        <f t="shared" si="385"/>
        <v>0</v>
      </c>
      <c r="Z514" s="422">
        <f t="shared" si="385"/>
        <v>0</v>
      </c>
      <c r="AA514" s="422">
        <f t="shared" si="385"/>
        <v>2159</v>
      </c>
      <c r="AB514" s="422">
        <f t="shared" si="385"/>
        <v>6016</v>
      </c>
      <c r="AC514" s="422">
        <f t="shared" si="385"/>
        <v>5897</v>
      </c>
      <c r="AD514" s="422">
        <f t="shared" si="385"/>
        <v>0</v>
      </c>
      <c r="AE514" s="422">
        <f t="shared" si="385"/>
        <v>0</v>
      </c>
      <c r="AF514" s="422">
        <f t="shared" si="385"/>
        <v>0</v>
      </c>
      <c r="AG514" s="422">
        <f t="shared" si="385"/>
        <v>0</v>
      </c>
      <c r="AH514" s="422">
        <f t="shared" si="384"/>
        <v>14072</v>
      </c>
      <c r="AI514" s="23"/>
      <c r="AJ514" s="419"/>
      <c r="AK514" s="57"/>
    </row>
    <row r="515" s="5" customFormat="1" ht="30" customHeight="1" spans="1:56">
      <c r="A515" s="335" t="s">
        <v>189</v>
      </c>
      <c r="B515" s="335"/>
      <c r="C515" s="333"/>
      <c r="D515" s="333"/>
      <c r="E515" s="333"/>
      <c r="F515" s="333"/>
      <c r="G515" s="333"/>
      <c r="H515" s="333"/>
      <c r="I515" s="333"/>
      <c r="J515" s="333"/>
      <c r="K515" s="333"/>
      <c r="L515" s="333"/>
      <c r="M515" s="333"/>
      <c r="N515" s="333"/>
      <c r="O515" s="333"/>
      <c r="P515" s="333"/>
      <c r="Q515" s="333"/>
      <c r="R515" s="333"/>
      <c r="S515" s="333"/>
      <c r="T515" s="333"/>
      <c r="U515" s="333"/>
      <c r="V515" s="333"/>
      <c r="W515" s="333"/>
      <c r="X515" s="333"/>
      <c r="Y515" s="333"/>
      <c r="Z515" s="333"/>
      <c r="AA515" s="333"/>
      <c r="AB515" s="333"/>
      <c r="AC515" s="333"/>
      <c r="AD515" s="333"/>
      <c r="AE515" s="333"/>
      <c r="AF515" s="333"/>
      <c r="AG515" s="333"/>
      <c r="AH515" s="333">
        <f t="shared" si="384"/>
        <v>0</v>
      </c>
      <c r="AI515" s="23"/>
      <c r="AJ515" s="290"/>
      <c r="AK515" s="57"/>
    </row>
    <row r="516" s="5" customFormat="1" ht="30" customHeight="1" spans="1:56">
      <c r="A516" s="335" t="s">
        <v>190</v>
      </c>
      <c r="B516" s="335"/>
      <c r="C516" s="421">
        <f t="shared" ref="C516:AG516" si="386">C500+C501-C469-C492</f>
        <v>0</v>
      </c>
      <c r="D516" s="421">
        <f t="shared" si="386"/>
        <v>0</v>
      </c>
      <c r="E516" s="421">
        <f t="shared" si="386"/>
        <v>0</v>
      </c>
      <c r="F516" s="421">
        <f t="shared" si="386"/>
        <v>0</v>
      </c>
      <c r="G516" s="421">
        <f t="shared" si="386"/>
        <v>0</v>
      </c>
      <c r="H516" s="421">
        <f t="shared" si="386"/>
        <v>0</v>
      </c>
      <c r="I516" s="421">
        <f t="shared" si="386"/>
        <v>0</v>
      </c>
      <c r="J516" s="421">
        <f t="shared" si="386"/>
        <v>0</v>
      </c>
      <c r="K516" s="421">
        <f t="shared" si="386"/>
        <v>0</v>
      </c>
      <c r="L516" s="421">
        <f t="shared" si="386"/>
        <v>0</v>
      </c>
      <c r="M516" s="421">
        <f t="shared" si="386"/>
        <v>0</v>
      </c>
      <c r="N516" s="421">
        <f t="shared" si="386"/>
        <v>0</v>
      </c>
      <c r="O516" s="421">
        <f t="shared" si="386"/>
        <v>0</v>
      </c>
      <c r="P516" s="421">
        <f t="shared" si="386"/>
        <v>0</v>
      </c>
      <c r="Q516" s="421">
        <f t="shared" si="386"/>
        <v>0</v>
      </c>
      <c r="R516" s="421">
        <f t="shared" si="386"/>
        <v>0</v>
      </c>
      <c r="S516" s="421">
        <f t="shared" si="386"/>
        <v>0</v>
      </c>
      <c r="T516" s="421">
        <f t="shared" si="386"/>
        <v>0</v>
      </c>
      <c r="U516" s="421">
        <f t="shared" si="386"/>
        <v>0</v>
      </c>
      <c r="V516" s="421">
        <f t="shared" si="386"/>
        <v>0</v>
      </c>
      <c r="W516" s="421">
        <f t="shared" si="386"/>
        <v>0</v>
      </c>
      <c r="X516" s="421">
        <f t="shared" si="386"/>
        <v>0</v>
      </c>
      <c r="Y516" s="421">
        <f t="shared" si="386"/>
        <v>0</v>
      </c>
      <c r="Z516" s="421">
        <f t="shared" si="386"/>
        <v>0</v>
      </c>
      <c r="AA516" s="421">
        <f t="shared" si="386"/>
        <v>-2240</v>
      </c>
      <c r="AB516" s="421">
        <f t="shared" si="386"/>
        <v>-6409</v>
      </c>
      <c r="AC516" s="421">
        <f t="shared" si="386"/>
        <v>-6561</v>
      </c>
      <c r="AD516" s="421">
        <f t="shared" si="386"/>
        <v>0</v>
      </c>
      <c r="AE516" s="421">
        <f t="shared" si="386"/>
        <v>0</v>
      </c>
      <c r="AF516" s="421">
        <f t="shared" si="386"/>
        <v>0</v>
      </c>
      <c r="AG516" s="421">
        <f t="shared" si="386"/>
        <v>0</v>
      </c>
      <c r="AH516" s="421">
        <f t="shared" si="384"/>
        <v>-15210</v>
      </c>
      <c r="AI516" s="23"/>
      <c r="AJ516" s="419"/>
      <c r="AK516" s="57"/>
    </row>
    <row r="517" s="1" customFormat="1" spans="1:56">
      <c r="A517" s="339"/>
      <c r="B517" s="315"/>
      <c r="C517" s="345"/>
      <c r="D517" s="345"/>
      <c r="E517" s="345"/>
      <c r="F517" s="345"/>
      <c r="G517" s="345"/>
      <c r="H517" s="345"/>
      <c r="I517" s="345"/>
      <c r="J517" s="345"/>
      <c r="K517" s="345"/>
      <c r="L517" s="345"/>
      <c r="M517" s="345"/>
      <c r="N517" s="345"/>
      <c r="O517" s="345"/>
      <c r="P517" s="345"/>
      <c r="Q517" s="345"/>
      <c r="R517" s="345"/>
      <c r="S517" s="345"/>
      <c r="T517" s="345"/>
      <c r="U517" s="345"/>
      <c r="V517" s="345"/>
      <c r="W517" s="345"/>
      <c r="X517" s="345"/>
      <c r="Y517" s="345"/>
      <c r="Z517" s="345"/>
      <c r="AA517" s="345"/>
      <c r="AB517" s="345"/>
      <c r="AC517" s="345"/>
      <c r="AD517" s="345"/>
      <c r="AE517" s="345"/>
      <c r="AF517" s="345"/>
      <c r="AG517" s="345"/>
      <c r="AH517" s="345"/>
      <c r="AI517" s="23"/>
      <c r="AJ517" s="389"/>
      <c r="AK517" s="24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</row>
    <row r="518" s="1" customFormat="1" spans="1:56">
      <c r="A518" s="2" t="s">
        <v>191</v>
      </c>
      <c r="B518" s="2"/>
      <c r="C518" s="345"/>
      <c r="D518" s="345"/>
      <c r="E518" s="345"/>
      <c r="F518" s="345"/>
      <c r="G518" s="345"/>
      <c r="H518" s="345"/>
      <c r="I518" s="345"/>
      <c r="J518" s="345"/>
      <c r="K518" s="345"/>
      <c r="L518" s="345"/>
      <c r="M518" s="345"/>
      <c r="N518" s="345"/>
      <c r="O518" s="345"/>
      <c r="P518" s="345"/>
      <c r="Q518" s="345"/>
      <c r="R518" s="345"/>
      <c r="S518" s="345"/>
      <c r="T518" s="345"/>
      <c r="U518" s="345"/>
      <c r="V518" s="345"/>
      <c r="W518" s="345"/>
      <c r="X518" s="345"/>
      <c r="Y518" s="345"/>
      <c r="Z518" s="345"/>
      <c r="AA518" s="345"/>
      <c r="AB518" s="345"/>
      <c r="AC518" s="345"/>
      <c r="AD518" s="345"/>
      <c r="AE518" s="345"/>
      <c r="AF518" s="345"/>
      <c r="AG518" s="345"/>
      <c r="AH518" s="345"/>
      <c r="AI518" s="23"/>
      <c r="AJ518" s="389"/>
      <c r="AK518" s="24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 s="1" customFormat="1" spans="1:56">
      <c r="A519" s="2" t="s">
        <v>192</v>
      </c>
      <c r="B519" s="2"/>
      <c r="C519" s="345"/>
      <c r="D519" s="345"/>
      <c r="E519" s="345"/>
      <c r="F519" s="345"/>
      <c r="G519" s="345"/>
      <c r="H519" s="345"/>
      <c r="I519" s="345"/>
      <c r="J519" s="345"/>
      <c r="K519" s="345"/>
      <c r="L519" s="345"/>
      <c r="M519" s="345"/>
      <c r="N519" s="345"/>
      <c r="O519" s="345"/>
      <c r="P519" s="345"/>
      <c r="Q519" s="345"/>
      <c r="R519" s="345"/>
      <c r="S519" s="345"/>
      <c r="T519" s="345"/>
      <c r="U519" s="345"/>
      <c r="V519" s="345"/>
      <c r="W519" s="345"/>
      <c r="X519" s="345"/>
      <c r="Y519" s="345"/>
      <c r="Z519" s="345"/>
      <c r="AA519" s="345"/>
      <c r="AB519" s="345"/>
      <c r="AC519" s="345"/>
      <c r="AD519" s="345"/>
      <c r="AE519" s="345"/>
      <c r="AF519" s="345"/>
      <c r="AG519" s="345"/>
      <c r="AH519" s="345"/>
      <c r="AI519" s="23"/>
      <c r="AJ519" s="389"/>
      <c r="AK519" s="24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</row>
    <row r="520" s="1" customFormat="1" spans="1:56">
      <c r="A520" s="2" t="s">
        <v>193</v>
      </c>
      <c r="B520" s="2"/>
      <c r="C520" s="345"/>
      <c r="D520" s="345"/>
      <c r="E520" s="345"/>
      <c r="F520" s="345"/>
      <c r="G520" s="345"/>
      <c r="H520" s="345"/>
      <c r="I520" s="345"/>
      <c r="J520" s="345"/>
      <c r="K520" s="345"/>
      <c r="L520" s="345"/>
      <c r="M520" s="345"/>
      <c r="N520" s="345"/>
      <c r="O520" s="345"/>
      <c r="P520" s="345"/>
      <c r="Q520" s="345"/>
      <c r="R520" s="345"/>
      <c r="S520" s="345"/>
      <c r="T520" s="345"/>
      <c r="U520" s="345"/>
      <c r="V520" s="345"/>
      <c r="W520" s="345"/>
      <c r="X520" s="345"/>
      <c r="Y520" s="345"/>
      <c r="Z520" s="345"/>
      <c r="AA520" s="345"/>
      <c r="AB520" s="345"/>
      <c r="AC520" s="345"/>
      <c r="AD520" s="345"/>
      <c r="AE520" s="345"/>
      <c r="AF520" s="345"/>
      <c r="AG520" s="345"/>
      <c r="AH520" s="345"/>
      <c r="AI520" s="23"/>
      <c r="AJ520" s="389"/>
      <c r="AK520" s="24"/>
      <c r="AT520" s="5"/>
      <c r="AU520" s="5"/>
      <c r="AV520" s="5"/>
    </row>
    <row r="521" s="1" customFormat="1" spans="1:56">
      <c r="A521" s="339"/>
      <c r="B521" s="315"/>
      <c r="C521" s="345"/>
      <c r="D521" s="345"/>
      <c r="E521" s="345"/>
      <c r="F521" s="345"/>
      <c r="G521" s="345"/>
      <c r="H521" s="345"/>
      <c r="I521" s="345"/>
      <c r="J521" s="345"/>
      <c r="K521" s="345"/>
      <c r="L521" s="345"/>
      <c r="M521" s="345"/>
      <c r="N521" s="345"/>
      <c r="O521" s="345"/>
      <c r="P521" s="345"/>
      <c r="Q521" s="345"/>
      <c r="R521" s="345"/>
      <c r="S521" s="345"/>
      <c r="T521" s="345"/>
      <c r="U521" s="345"/>
      <c r="V521" s="345"/>
      <c r="W521" s="345"/>
      <c r="X521" s="345"/>
      <c r="Y521" s="345"/>
      <c r="Z521" s="345"/>
      <c r="AA521" s="345"/>
      <c r="AB521" s="345"/>
      <c r="AC521" s="345"/>
      <c r="AD521" s="345"/>
      <c r="AE521" s="345"/>
      <c r="AF521" s="345"/>
      <c r="AG521" s="345"/>
      <c r="AH521" s="345"/>
      <c r="AI521" s="23"/>
      <c r="AJ521" s="389"/>
      <c r="AK521"/>
      <c r="AT521" s="5"/>
    </row>
    <row r="522" s="19" customFormat="1" ht="30" customHeight="1" spans="1:56">
      <c r="A522" s="340" t="s">
        <v>382</v>
      </c>
      <c r="B522" s="341"/>
      <c r="C522" s="423">
        <v>0</v>
      </c>
      <c r="D522" s="423">
        <f>C522+D529</f>
        <v>0</v>
      </c>
      <c r="E522" s="423">
        <f>D522+E529</f>
        <v>0</v>
      </c>
      <c r="F522" s="423">
        <f t="shared" ref="F522:AG522" si="387">E522+F529</f>
        <v>0</v>
      </c>
      <c r="G522" s="423">
        <f t="shared" si="387"/>
        <v>0</v>
      </c>
      <c r="H522" s="423">
        <f t="shared" si="387"/>
        <v>0</v>
      </c>
      <c r="I522" s="423">
        <f t="shared" si="387"/>
        <v>0</v>
      </c>
      <c r="J522" s="423">
        <f t="shared" si="387"/>
        <v>0</v>
      </c>
      <c r="K522" s="423">
        <f t="shared" si="387"/>
        <v>0</v>
      </c>
      <c r="L522" s="423">
        <f t="shared" si="387"/>
        <v>0</v>
      </c>
      <c r="M522" s="423">
        <f t="shared" si="387"/>
        <v>0</v>
      </c>
      <c r="N522" s="423">
        <f t="shared" si="387"/>
        <v>0</v>
      </c>
      <c r="O522" s="423">
        <f t="shared" si="387"/>
        <v>0</v>
      </c>
      <c r="P522" s="423">
        <f t="shared" si="387"/>
        <v>0</v>
      </c>
      <c r="Q522" s="423">
        <f t="shared" si="387"/>
        <v>0</v>
      </c>
      <c r="R522" s="423">
        <f t="shared" si="387"/>
        <v>0</v>
      </c>
      <c r="S522" s="423">
        <f t="shared" si="387"/>
        <v>0</v>
      </c>
      <c r="T522" s="423">
        <f t="shared" si="387"/>
        <v>0</v>
      </c>
      <c r="U522" s="423">
        <f t="shared" si="387"/>
        <v>0</v>
      </c>
      <c r="V522" s="423">
        <f t="shared" si="387"/>
        <v>0</v>
      </c>
      <c r="W522" s="423">
        <f t="shared" si="387"/>
        <v>0</v>
      </c>
      <c r="X522" s="423">
        <f t="shared" si="387"/>
        <v>0</v>
      </c>
      <c r="Y522" s="423">
        <f t="shared" si="387"/>
        <v>0</v>
      </c>
      <c r="Z522" s="423">
        <f t="shared" si="387"/>
        <v>0</v>
      </c>
      <c r="AA522" s="423">
        <f t="shared" si="387"/>
        <v>0</v>
      </c>
      <c r="AB522" s="423">
        <f t="shared" si="387"/>
        <v>0</v>
      </c>
      <c r="AC522" s="423">
        <f t="shared" si="387"/>
        <v>0</v>
      </c>
      <c r="AD522" s="423">
        <f t="shared" si="387"/>
        <v>0</v>
      </c>
      <c r="AE522" s="423">
        <f t="shared" si="387"/>
        <v>0</v>
      </c>
      <c r="AF522" s="423">
        <f t="shared" si="387"/>
        <v>0</v>
      </c>
      <c r="AG522" s="423">
        <f t="shared" si="387"/>
        <v>0</v>
      </c>
      <c r="AH522" s="333"/>
      <c r="AI522" s="23"/>
      <c r="AJ522" s="389"/>
      <c r="AK522" s="24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="19" customFormat="1" ht="30" customHeight="1" spans="1:56">
      <c r="A523" s="340" t="s">
        <v>383</v>
      </c>
      <c r="B523" s="341"/>
      <c r="C523" s="342">
        <f t="shared" ref="C523:AG523" si="388">C522*C214/29308</f>
        <v>0</v>
      </c>
      <c r="D523" s="342">
        <f t="shared" si="388"/>
        <v>0</v>
      </c>
      <c r="E523" s="342">
        <f t="shared" si="388"/>
        <v>0</v>
      </c>
      <c r="F523" s="342">
        <f t="shared" si="388"/>
        <v>0</v>
      </c>
      <c r="G523" s="342">
        <f t="shared" si="388"/>
        <v>0</v>
      </c>
      <c r="H523" s="342">
        <f t="shared" si="388"/>
        <v>0</v>
      </c>
      <c r="I523" s="342">
        <f t="shared" si="388"/>
        <v>0</v>
      </c>
      <c r="J523" s="342">
        <f t="shared" si="388"/>
        <v>0</v>
      </c>
      <c r="K523" s="342">
        <f t="shared" si="388"/>
        <v>0</v>
      </c>
      <c r="L523" s="342">
        <f t="shared" si="388"/>
        <v>0</v>
      </c>
      <c r="M523" s="342">
        <f t="shared" si="388"/>
        <v>0</v>
      </c>
      <c r="N523" s="342">
        <f t="shared" si="388"/>
        <v>0</v>
      </c>
      <c r="O523" s="342">
        <f t="shared" si="388"/>
        <v>0</v>
      </c>
      <c r="P523" s="342">
        <f t="shared" si="388"/>
        <v>0</v>
      </c>
      <c r="Q523" s="342">
        <f t="shared" si="388"/>
        <v>0</v>
      </c>
      <c r="R523" s="342">
        <f t="shared" si="388"/>
        <v>0</v>
      </c>
      <c r="S523" s="342">
        <f t="shared" si="388"/>
        <v>0</v>
      </c>
      <c r="T523" s="342">
        <f t="shared" si="388"/>
        <v>0</v>
      </c>
      <c r="U523" s="342">
        <f t="shared" si="388"/>
        <v>0</v>
      </c>
      <c r="V523" s="342">
        <f t="shared" si="388"/>
        <v>0</v>
      </c>
      <c r="W523" s="342">
        <f t="shared" si="388"/>
        <v>0</v>
      </c>
      <c r="X523" s="342">
        <f t="shared" si="388"/>
        <v>0</v>
      </c>
      <c r="Y523" s="342">
        <f t="shared" si="388"/>
        <v>0</v>
      </c>
      <c r="Z523" s="342">
        <f t="shared" si="388"/>
        <v>0</v>
      </c>
      <c r="AA523" s="342">
        <f t="shared" si="388"/>
        <v>0</v>
      </c>
      <c r="AB523" s="342">
        <f t="shared" si="388"/>
        <v>0</v>
      </c>
      <c r="AC523" s="342">
        <f t="shared" si="388"/>
        <v>0</v>
      </c>
      <c r="AD523" s="342">
        <f t="shared" si="388"/>
        <v>0</v>
      </c>
      <c r="AE523" s="342">
        <f t="shared" si="388"/>
        <v>0</v>
      </c>
      <c r="AF523" s="342">
        <f t="shared" si="388"/>
        <v>0</v>
      </c>
      <c r="AG523" s="342">
        <f t="shared" si="388"/>
        <v>0</v>
      </c>
      <c r="AH523" s="342">
        <f t="shared" ref="AH523:AH531" si="389">SUM(C523:AG523)</f>
        <v>0</v>
      </c>
      <c r="AI523" s="23"/>
      <c r="AJ523" s="389"/>
      <c r="AK523" s="24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="19" customFormat="1" ht="30" customHeight="1" spans="1:56">
      <c r="A524" s="340" t="s">
        <v>384</v>
      </c>
      <c r="B524" s="341"/>
      <c r="C524" s="423">
        <v>0</v>
      </c>
      <c r="D524" s="423">
        <f>C524+D531</f>
        <v>0</v>
      </c>
      <c r="E524" s="423">
        <f t="shared" ref="E524:AG524" si="390">D524+E531</f>
        <v>0</v>
      </c>
      <c r="F524" s="423">
        <f t="shared" si="390"/>
        <v>0</v>
      </c>
      <c r="G524" s="423">
        <f t="shared" si="390"/>
        <v>0</v>
      </c>
      <c r="H524" s="423">
        <f t="shared" si="390"/>
        <v>0</v>
      </c>
      <c r="I524" s="423">
        <f t="shared" si="390"/>
        <v>0</v>
      </c>
      <c r="J524" s="423">
        <f t="shared" si="390"/>
        <v>0</v>
      </c>
      <c r="K524" s="423">
        <f t="shared" si="390"/>
        <v>0</v>
      </c>
      <c r="L524" s="423">
        <f t="shared" si="390"/>
        <v>0</v>
      </c>
      <c r="M524" s="423">
        <f t="shared" si="390"/>
        <v>0</v>
      </c>
      <c r="N524" s="423">
        <f t="shared" si="390"/>
        <v>0</v>
      </c>
      <c r="O524" s="423">
        <f t="shared" si="390"/>
        <v>0</v>
      </c>
      <c r="P524" s="423">
        <f t="shared" si="390"/>
        <v>0</v>
      </c>
      <c r="Q524" s="423">
        <f t="shared" si="390"/>
        <v>0</v>
      </c>
      <c r="R524" s="423">
        <f t="shared" si="390"/>
        <v>0</v>
      </c>
      <c r="S524" s="423">
        <f t="shared" si="390"/>
        <v>0</v>
      </c>
      <c r="T524" s="423">
        <f t="shared" si="390"/>
        <v>0</v>
      </c>
      <c r="U524" s="423">
        <f t="shared" si="390"/>
        <v>0</v>
      </c>
      <c r="V524" s="423">
        <f t="shared" si="390"/>
        <v>0</v>
      </c>
      <c r="W524" s="423">
        <f t="shared" si="390"/>
        <v>0</v>
      </c>
      <c r="X524" s="423">
        <f t="shared" si="390"/>
        <v>0</v>
      </c>
      <c r="Y524" s="423">
        <f t="shared" si="390"/>
        <v>0</v>
      </c>
      <c r="Z524" s="423">
        <f t="shared" si="390"/>
        <v>0</v>
      </c>
      <c r="AA524" s="423">
        <f t="shared" si="390"/>
        <v>97</v>
      </c>
      <c r="AB524" s="423">
        <f t="shared" si="390"/>
        <v>130</v>
      </c>
      <c r="AC524" s="423">
        <f>AB524+AC531</f>
        <v>196</v>
      </c>
      <c r="AD524" s="423"/>
      <c r="AE524" s="423"/>
      <c r="AF524" s="423"/>
      <c r="AG524" s="423"/>
      <c r="AH524" s="333"/>
      <c r="AI524" s="23"/>
      <c r="AJ524" s="389"/>
      <c r="AK524" s="24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="19" customFormat="1" ht="30" customHeight="1" spans="1:56">
      <c r="A525" s="340" t="s">
        <v>385</v>
      </c>
      <c r="B525" s="341"/>
      <c r="C525" s="342">
        <f t="shared" ref="C525:AG525" si="391">C524*C361/29308</f>
        <v>0</v>
      </c>
      <c r="D525" s="342">
        <f t="shared" si="391"/>
        <v>0</v>
      </c>
      <c r="E525" s="342">
        <f t="shared" si="391"/>
        <v>0</v>
      </c>
      <c r="F525" s="342">
        <f t="shared" si="391"/>
        <v>0</v>
      </c>
      <c r="G525" s="342">
        <f t="shared" si="391"/>
        <v>0</v>
      </c>
      <c r="H525" s="342">
        <f t="shared" si="391"/>
        <v>0</v>
      </c>
      <c r="I525" s="342">
        <f t="shared" si="391"/>
        <v>0</v>
      </c>
      <c r="J525" s="342">
        <f t="shared" si="391"/>
        <v>0</v>
      </c>
      <c r="K525" s="342">
        <f t="shared" si="391"/>
        <v>0</v>
      </c>
      <c r="L525" s="342">
        <f t="shared" si="391"/>
        <v>0</v>
      </c>
      <c r="M525" s="342">
        <f t="shared" si="391"/>
        <v>0</v>
      </c>
      <c r="N525" s="342">
        <f t="shared" si="391"/>
        <v>0</v>
      </c>
      <c r="O525" s="342">
        <f t="shared" si="391"/>
        <v>0</v>
      </c>
      <c r="P525" s="342">
        <f t="shared" si="391"/>
        <v>0</v>
      </c>
      <c r="Q525" s="342">
        <f t="shared" si="391"/>
        <v>0</v>
      </c>
      <c r="R525" s="342">
        <f t="shared" si="391"/>
        <v>0</v>
      </c>
      <c r="S525" s="342">
        <f t="shared" si="391"/>
        <v>0</v>
      </c>
      <c r="T525" s="342">
        <f t="shared" si="391"/>
        <v>0</v>
      </c>
      <c r="U525" s="342">
        <f t="shared" si="391"/>
        <v>0</v>
      </c>
      <c r="V525" s="342">
        <f t="shared" si="391"/>
        <v>0</v>
      </c>
      <c r="W525" s="342">
        <f t="shared" si="391"/>
        <v>0</v>
      </c>
      <c r="X525" s="342">
        <f t="shared" si="391"/>
        <v>0</v>
      </c>
      <c r="Y525" s="342">
        <f t="shared" si="391"/>
        <v>0</v>
      </c>
      <c r="Z525" s="342">
        <f t="shared" si="391"/>
        <v>0</v>
      </c>
      <c r="AA525" s="342">
        <f t="shared" si="391"/>
        <v>67.9145625767708</v>
      </c>
      <c r="AB525" s="342">
        <f t="shared" si="391"/>
        <v>100.644875119421</v>
      </c>
      <c r="AC525" s="342">
        <f t="shared" si="391"/>
        <v>152.142759656067</v>
      </c>
      <c r="AD525" s="342">
        <f t="shared" si="391"/>
        <v>0</v>
      </c>
      <c r="AE525" s="342">
        <f t="shared" si="391"/>
        <v>0</v>
      </c>
      <c r="AF525" s="342">
        <f t="shared" si="391"/>
        <v>0</v>
      </c>
      <c r="AG525" s="342">
        <f t="shared" si="391"/>
        <v>0</v>
      </c>
      <c r="AH525" s="342">
        <f t="shared" si="389"/>
        <v>320.702197352259</v>
      </c>
      <c r="AI525" s="23"/>
      <c r="AJ525" s="389"/>
      <c r="AK525" s="24"/>
      <c r="AM525" s="1"/>
      <c r="AN525" s="1"/>
      <c r="AO525" s="1"/>
      <c r="AP525" s="1"/>
      <c r="AQ525" s="1"/>
      <c r="AR525" s="1"/>
      <c r="AS525" s="1"/>
      <c r="AT525" s="1"/>
      <c r="AU525" s="1"/>
    </row>
    <row r="526" s="19" customFormat="1" ht="30" customHeight="1" spans="1:56">
      <c r="A526" s="339"/>
      <c r="B526" s="315"/>
      <c r="C526" s="333"/>
      <c r="D526" s="333"/>
      <c r="E526" s="333"/>
      <c r="F526" s="333"/>
      <c r="G526" s="333"/>
      <c r="H526" s="333"/>
      <c r="I526" s="333"/>
      <c r="J526" s="333"/>
      <c r="K526" s="333"/>
      <c r="L526" s="333"/>
      <c r="M526" s="333"/>
      <c r="N526" s="333"/>
      <c r="O526" s="333"/>
      <c r="P526" s="333"/>
      <c r="Q526" s="333"/>
      <c r="R526" s="333"/>
      <c r="S526" s="333"/>
      <c r="T526" s="333"/>
      <c r="U526" s="333"/>
      <c r="V526" s="333"/>
      <c r="W526" s="333"/>
      <c r="X526" s="333"/>
      <c r="Y526" s="333"/>
      <c r="Z526" s="333"/>
      <c r="AA526" s="333"/>
      <c r="AB526" s="333"/>
      <c r="AC526" s="333"/>
      <c r="AD526" s="333"/>
      <c r="AE526" s="333"/>
      <c r="AF526" s="333"/>
      <c r="AG526" s="333"/>
      <c r="AH526" s="333"/>
      <c r="AI526" s="23"/>
      <c r="AJ526" s="389"/>
      <c r="AK526" s="24"/>
      <c r="AL526" s="1"/>
      <c r="AM526" s="1"/>
      <c r="AN526" s="1"/>
      <c r="AO526" s="1"/>
      <c r="AP526" s="1"/>
      <c r="AQ526" s="1" t="s">
        <v>386</v>
      </c>
      <c r="AR526" s="1"/>
      <c r="AS526" s="1"/>
      <c r="AT526" s="1"/>
      <c r="AU526" s="1"/>
    </row>
    <row r="527" s="19" customFormat="1" ht="30" customHeight="1" spans="1:56">
      <c r="A527" s="339"/>
      <c r="B527" s="315"/>
      <c r="C527" s="333"/>
      <c r="D527" s="333"/>
      <c r="E527" s="333"/>
      <c r="F527" s="333"/>
      <c r="G527" s="333"/>
      <c r="H527" s="333"/>
      <c r="I527" s="333"/>
      <c r="J527" s="333"/>
      <c r="K527" s="333"/>
      <c r="L527" s="333"/>
      <c r="M527" s="333"/>
      <c r="N527" s="333"/>
      <c r="O527" s="333"/>
      <c r="P527" s="333"/>
      <c r="Q527" s="333"/>
      <c r="R527" s="333"/>
      <c r="S527" s="333"/>
      <c r="T527" s="333"/>
      <c r="U527" s="333"/>
      <c r="V527" s="333"/>
      <c r="W527" s="333"/>
      <c r="X527" s="333"/>
      <c r="Y527" s="333"/>
      <c r="Z527" s="333"/>
      <c r="AA527" s="333"/>
      <c r="AB527" s="333"/>
      <c r="AC527" s="333"/>
      <c r="AD527" s="333"/>
      <c r="AE527" s="333"/>
      <c r="AF527" s="333"/>
      <c r="AG527" s="333"/>
      <c r="AH527" s="333"/>
      <c r="AI527" s="23"/>
      <c r="AJ527" s="389"/>
      <c r="AK527" s="24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s="1" customFormat="1" ht="28" customHeight="1" spans="1:56">
      <c r="A528" s="343" t="s">
        <v>387</v>
      </c>
      <c r="B528" s="425" t="s">
        <v>197</v>
      </c>
      <c r="C528" s="420">
        <f>'2026底表'!C528</f>
        <v>0</v>
      </c>
      <c r="D528" s="420">
        <f>'2026底表'!D528</f>
        <v>0</v>
      </c>
      <c r="E528" s="420">
        <f>'2026底表'!E528</f>
        <v>0</v>
      </c>
      <c r="F528" s="420">
        <f>'2026底表'!F528</f>
        <v>0</v>
      </c>
      <c r="G528" s="420">
        <f>'2026底表'!G528</f>
        <v>0</v>
      </c>
      <c r="H528" s="420">
        <f>'2026底表'!H528</f>
        <v>0</v>
      </c>
      <c r="I528" s="420">
        <f>'2026底表'!I528</f>
        <v>0</v>
      </c>
      <c r="J528" s="420">
        <f>'2026底表'!J528</f>
        <v>0</v>
      </c>
      <c r="K528" s="420">
        <f>'2026底表'!K528</f>
        <v>0</v>
      </c>
      <c r="L528" s="420">
        <f>'2026底表'!L528</f>
        <v>0</v>
      </c>
      <c r="M528" s="420">
        <f>'2026底表'!M528</f>
        <v>0</v>
      </c>
      <c r="N528" s="420">
        <f>'2026底表'!N528</f>
        <v>0</v>
      </c>
      <c r="O528" s="420">
        <f>'2026底表'!O528</f>
        <v>0</v>
      </c>
      <c r="P528" s="420">
        <f>'2026底表'!P528</f>
        <v>0</v>
      </c>
      <c r="Q528" s="420">
        <f>'2026底表'!Q528</f>
        <v>0</v>
      </c>
      <c r="R528" s="420">
        <f>'2026底表'!R528</f>
        <v>0</v>
      </c>
      <c r="S528" s="420">
        <f>'2026底表'!S528</f>
        <v>0</v>
      </c>
      <c r="T528" s="420">
        <f>'2026底表'!T528</f>
        <v>0</v>
      </c>
      <c r="U528" s="420">
        <f>'2026底表'!U528</f>
        <v>0</v>
      </c>
      <c r="V528" s="420">
        <f>'2026底表'!V528</f>
        <v>0</v>
      </c>
      <c r="W528" s="420">
        <f>'2026底表'!W528</f>
        <v>0</v>
      </c>
      <c r="X528" s="420">
        <f>'2026底表'!X528</f>
        <v>0</v>
      </c>
      <c r="Y528" s="420">
        <f>'2026底表'!Y528</f>
        <v>0</v>
      </c>
      <c r="Z528" s="420">
        <f>'2026底表'!Z528</f>
        <v>0</v>
      </c>
      <c r="AA528" s="420">
        <f>'2026底表'!AA528</f>
        <v>0</v>
      </c>
      <c r="AB528" s="420">
        <f>'2026底表'!AB528</f>
        <v>0</v>
      </c>
      <c r="AC528" s="420">
        <f>'2026底表'!AC528</f>
        <v>0</v>
      </c>
      <c r="AD528" s="420">
        <f>'2026底表'!AD528</f>
        <v>0</v>
      </c>
      <c r="AE528" s="420">
        <f>'2026底表'!AE528</f>
        <v>0</v>
      </c>
      <c r="AF528" s="420">
        <f>'2026底表'!AF528</f>
        <v>0</v>
      </c>
      <c r="AG528" s="420">
        <f>'2026底表'!AG528</f>
        <v>0</v>
      </c>
      <c r="AH528" s="420">
        <f t="shared" si="389"/>
        <v>0</v>
      </c>
      <c r="AI528" s="333">
        <v>0</v>
      </c>
      <c r="AJ528" s="426">
        <f>AC522</f>
        <v>0</v>
      </c>
    </row>
    <row r="529" s="1" customFormat="1" ht="28" customHeight="1" spans="1:72">
      <c r="A529" s="343" t="s">
        <v>387</v>
      </c>
      <c r="B529" s="425" t="s">
        <v>199</v>
      </c>
      <c r="C529" s="423">
        <f t="shared" ref="C529:AG529" si="392">C528-C204</f>
        <v>0</v>
      </c>
      <c r="D529" s="333">
        <f t="shared" si="392"/>
        <v>0</v>
      </c>
      <c r="E529" s="333">
        <f t="shared" si="392"/>
        <v>0</v>
      </c>
      <c r="F529" s="333">
        <f t="shared" si="392"/>
        <v>0</v>
      </c>
      <c r="G529" s="333">
        <f t="shared" si="392"/>
        <v>0</v>
      </c>
      <c r="H529" s="333">
        <f t="shared" si="392"/>
        <v>0</v>
      </c>
      <c r="I529" s="333">
        <f t="shared" si="392"/>
        <v>0</v>
      </c>
      <c r="J529" s="333">
        <f t="shared" si="392"/>
        <v>0</v>
      </c>
      <c r="K529" s="333">
        <f t="shared" si="392"/>
        <v>0</v>
      </c>
      <c r="L529" s="333">
        <f t="shared" si="392"/>
        <v>0</v>
      </c>
      <c r="M529" s="333">
        <f t="shared" si="392"/>
        <v>0</v>
      </c>
      <c r="N529" s="333">
        <f t="shared" si="392"/>
        <v>0</v>
      </c>
      <c r="O529" s="333">
        <f t="shared" si="392"/>
        <v>0</v>
      </c>
      <c r="P529" s="333">
        <f t="shared" si="392"/>
        <v>0</v>
      </c>
      <c r="Q529" s="333">
        <f t="shared" si="392"/>
        <v>0</v>
      </c>
      <c r="R529" s="333">
        <f t="shared" si="392"/>
        <v>0</v>
      </c>
      <c r="S529" s="333">
        <f t="shared" si="392"/>
        <v>0</v>
      </c>
      <c r="T529" s="333">
        <f t="shared" si="392"/>
        <v>0</v>
      </c>
      <c r="U529" s="333">
        <f t="shared" si="392"/>
        <v>0</v>
      </c>
      <c r="V529" s="333">
        <f t="shared" si="392"/>
        <v>0</v>
      </c>
      <c r="W529" s="333">
        <f t="shared" si="392"/>
        <v>0</v>
      </c>
      <c r="X529" s="333">
        <f t="shared" si="392"/>
        <v>0</v>
      </c>
      <c r="Y529" s="333">
        <f t="shared" si="392"/>
        <v>0</v>
      </c>
      <c r="Z529" s="333">
        <f t="shared" si="392"/>
        <v>0</v>
      </c>
      <c r="AA529" s="333">
        <f t="shared" si="392"/>
        <v>0</v>
      </c>
      <c r="AB529" s="333">
        <f t="shared" si="392"/>
        <v>0</v>
      </c>
      <c r="AC529" s="333">
        <f t="shared" si="392"/>
        <v>0</v>
      </c>
      <c r="AD529" s="333">
        <f t="shared" si="392"/>
        <v>0</v>
      </c>
      <c r="AE529" s="333">
        <f t="shared" si="392"/>
        <v>0</v>
      </c>
      <c r="AF529" s="333">
        <f t="shared" si="392"/>
        <v>0</v>
      </c>
      <c r="AG529" s="333">
        <f t="shared" si="392"/>
        <v>0</v>
      </c>
      <c r="AH529" s="333">
        <f t="shared" si="389"/>
        <v>0</v>
      </c>
      <c r="AI529" s="333">
        <v>0</v>
      </c>
      <c r="AJ529" s="427">
        <f>AC529</f>
        <v>0</v>
      </c>
      <c r="AK529" s="24"/>
    </row>
    <row r="530" s="1" customFormat="1" ht="28" customHeight="1" spans="1:72">
      <c r="A530" s="343" t="s">
        <v>146</v>
      </c>
      <c r="B530" s="425" t="s">
        <v>197</v>
      </c>
      <c r="C530" s="420">
        <f>'2026底表'!C530</f>
        <v>0</v>
      </c>
      <c r="D530" s="420">
        <f>'2026底表'!D530</f>
        <v>0</v>
      </c>
      <c r="E530" s="420">
        <f>'2026底表'!E530</f>
        <v>0</v>
      </c>
      <c r="F530" s="420">
        <f>'2026底表'!F530</f>
        <v>0</v>
      </c>
      <c r="G530" s="420">
        <f>'2026底表'!G530</f>
        <v>0</v>
      </c>
      <c r="H530" s="420">
        <f>'2026底表'!H530</f>
        <v>0</v>
      </c>
      <c r="I530" s="420">
        <f>'2026底表'!I530</f>
        <v>0</v>
      </c>
      <c r="J530" s="420">
        <f>'2026底表'!J530</f>
        <v>0</v>
      </c>
      <c r="K530" s="420">
        <f>'2026底表'!K530</f>
        <v>0</v>
      </c>
      <c r="L530" s="420">
        <f>'2026底表'!L530</f>
        <v>0</v>
      </c>
      <c r="M530" s="420">
        <f>'2026底表'!M530</f>
        <v>0</v>
      </c>
      <c r="N530" s="420">
        <f>'2026底表'!N530</f>
        <v>0</v>
      </c>
      <c r="O530" s="420">
        <f>'2026底表'!O530</f>
        <v>0</v>
      </c>
      <c r="P530" s="420">
        <f>'2026底表'!P530</f>
        <v>0</v>
      </c>
      <c r="Q530" s="420">
        <f>'2026底表'!Q530</f>
        <v>0</v>
      </c>
      <c r="R530" s="420">
        <f>'2026底表'!R530</f>
        <v>0</v>
      </c>
      <c r="S530" s="420">
        <f>'2026底表'!S530</f>
        <v>0</v>
      </c>
      <c r="T530" s="420">
        <f>'2026底表'!T530</f>
        <v>0</v>
      </c>
      <c r="U530" s="420">
        <f>'2026底表'!U530</f>
        <v>0</v>
      </c>
      <c r="V530" s="420">
        <f>'2026底表'!V530</f>
        <v>0</v>
      </c>
      <c r="W530" s="420">
        <f>'2026底表'!W530</f>
        <v>0</v>
      </c>
      <c r="X530" s="420">
        <f>'2026底表'!X530</f>
        <v>0</v>
      </c>
      <c r="Y530" s="420">
        <f>'2026底表'!Y530</f>
        <v>0</v>
      </c>
      <c r="Z530" s="420">
        <f>'2026底表'!Z530</f>
        <v>0</v>
      </c>
      <c r="AA530" s="420">
        <f>'2026底表'!AA530</f>
        <v>216</v>
      </c>
      <c r="AB530" s="420">
        <f>'2026底表'!AB530</f>
        <v>340</v>
      </c>
      <c r="AC530" s="420">
        <f>'2026底表'!AC530</f>
        <v>379</v>
      </c>
      <c r="AD530" s="420">
        <f>'2026底表'!AD530</f>
        <v>0</v>
      </c>
      <c r="AE530" s="420">
        <f>'2026底表'!AE530</f>
        <v>0</v>
      </c>
      <c r="AF530" s="420">
        <f>'2026底表'!AF530</f>
        <v>0</v>
      </c>
      <c r="AG530" s="420">
        <f>'2026底表'!AG530</f>
        <v>0</v>
      </c>
      <c r="AH530" s="420">
        <f t="shared" si="389"/>
        <v>935</v>
      </c>
      <c r="AI530" s="23">
        <v>379</v>
      </c>
      <c r="AJ530" s="426">
        <f>AC524</f>
        <v>196</v>
      </c>
      <c r="AK530" s="24"/>
    </row>
    <row r="531" s="1" customFormat="1" ht="28" customHeight="1" spans="1:72">
      <c r="A531" s="343" t="s">
        <v>146</v>
      </c>
      <c r="B531" s="425" t="s">
        <v>199</v>
      </c>
      <c r="C531" s="333">
        <f t="shared" ref="C531:AG531" si="393">C530-C351</f>
        <v>0</v>
      </c>
      <c r="D531" s="333">
        <f t="shared" si="393"/>
        <v>0</v>
      </c>
      <c r="E531" s="333">
        <f t="shared" si="393"/>
        <v>0</v>
      </c>
      <c r="F531" s="333">
        <f t="shared" si="393"/>
        <v>0</v>
      </c>
      <c r="G531" s="333">
        <f t="shared" si="393"/>
        <v>0</v>
      </c>
      <c r="H531" s="333">
        <f t="shared" si="393"/>
        <v>0</v>
      </c>
      <c r="I531" s="333">
        <f t="shared" si="393"/>
        <v>0</v>
      </c>
      <c r="J531" s="333">
        <f t="shared" si="393"/>
        <v>0</v>
      </c>
      <c r="K531" s="333">
        <f t="shared" si="393"/>
        <v>0</v>
      </c>
      <c r="L531" s="333">
        <f t="shared" si="393"/>
        <v>0</v>
      </c>
      <c r="M531" s="333">
        <f t="shared" si="393"/>
        <v>0</v>
      </c>
      <c r="N531" s="333">
        <f t="shared" si="393"/>
        <v>0</v>
      </c>
      <c r="O531" s="333">
        <f t="shared" si="393"/>
        <v>0</v>
      </c>
      <c r="P531" s="333">
        <f t="shared" si="393"/>
        <v>0</v>
      </c>
      <c r="Q531" s="333">
        <f t="shared" si="393"/>
        <v>0</v>
      </c>
      <c r="R531" s="333">
        <f t="shared" si="393"/>
        <v>0</v>
      </c>
      <c r="S531" s="333">
        <f t="shared" si="393"/>
        <v>0</v>
      </c>
      <c r="T531" s="333">
        <f t="shared" si="393"/>
        <v>0</v>
      </c>
      <c r="U531" s="333">
        <f t="shared" si="393"/>
        <v>0</v>
      </c>
      <c r="V531" s="333">
        <f t="shared" si="393"/>
        <v>0</v>
      </c>
      <c r="W531" s="333">
        <f t="shared" si="393"/>
        <v>0</v>
      </c>
      <c r="X531" s="333">
        <f t="shared" si="393"/>
        <v>0</v>
      </c>
      <c r="Y531" s="333">
        <f t="shared" si="393"/>
        <v>0</v>
      </c>
      <c r="Z531" s="333">
        <f t="shared" si="393"/>
        <v>0</v>
      </c>
      <c r="AA531" s="333">
        <f t="shared" si="393"/>
        <v>97</v>
      </c>
      <c r="AB531" s="333">
        <f t="shared" si="393"/>
        <v>33</v>
      </c>
      <c r="AC531" s="333">
        <f t="shared" si="393"/>
        <v>66</v>
      </c>
      <c r="AD531" s="333">
        <f t="shared" si="393"/>
        <v>0</v>
      </c>
      <c r="AE531" s="333">
        <f t="shared" si="393"/>
        <v>0</v>
      </c>
      <c r="AF531" s="333">
        <f t="shared" si="393"/>
        <v>0</v>
      </c>
      <c r="AG531" s="333">
        <f t="shared" si="393"/>
        <v>0</v>
      </c>
      <c r="AH531" s="333">
        <f t="shared" si="389"/>
        <v>196</v>
      </c>
      <c r="AI531" s="333">
        <v>0</v>
      </c>
      <c r="AJ531" s="427">
        <f>AC531</f>
        <v>66</v>
      </c>
      <c r="AK531" s="180" t="s">
        <v>388</v>
      </c>
      <c r="AL531" s="180"/>
    </row>
    <row r="532" s="1" customFormat="1" spans="1:72">
      <c r="A532" s="339"/>
      <c r="C532" s="345"/>
      <c r="D532" s="345"/>
      <c r="E532" s="345"/>
      <c r="F532" s="345"/>
      <c r="G532" s="345"/>
      <c r="H532" s="345"/>
      <c r="I532" s="345"/>
      <c r="J532" s="345"/>
      <c r="K532" s="345"/>
      <c r="L532" s="345"/>
      <c r="M532" s="345"/>
      <c r="N532" s="345"/>
      <c r="O532" s="345"/>
      <c r="P532" s="345"/>
      <c r="Q532" s="345"/>
      <c r="R532" s="345"/>
      <c r="S532" s="345"/>
      <c r="T532" s="345"/>
      <c r="U532" s="345"/>
      <c r="V532" s="345"/>
      <c r="W532" s="345"/>
      <c r="X532" s="345"/>
      <c r="Y532" s="345"/>
      <c r="Z532" s="345"/>
      <c r="AA532" s="345"/>
      <c r="AB532" s="345"/>
      <c r="AC532" s="345"/>
      <c r="AD532" s="345"/>
      <c r="AE532" s="345"/>
      <c r="AF532" s="345"/>
      <c r="AG532" s="345"/>
      <c r="AH532" s="345"/>
      <c r="AI532" s="23"/>
      <c r="AJ532" s="290"/>
      <c r="AK532" s="24"/>
    </row>
    <row r="533" s="1" customFormat="1" spans="1:72">
      <c r="A533" s="3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3"/>
      <c r="AJ533" s="290"/>
      <c r="AK533" s="24"/>
      <c r="AX533"/>
    </row>
    <row r="534" s="1" customFormat="1" spans="1:72">
      <c r="A534" s="339"/>
      <c r="B534" s="315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3"/>
      <c r="AJ534" s="290"/>
      <c r="AK534" s="24"/>
      <c r="AX534"/>
    </row>
    <row r="535" s="19" customFormat="1" ht="29" customHeight="1" spans="1:72">
      <c r="C535" s="434" t="s">
        <v>389</v>
      </c>
      <c r="D535" s="434"/>
      <c r="E535" s="434"/>
      <c r="F535" s="434"/>
      <c r="G535" s="434"/>
      <c r="H535" s="434"/>
      <c r="I535" s="434"/>
      <c r="J535" s="434"/>
      <c r="K535" s="434"/>
      <c r="L535" s="434"/>
      <c r="M535" s="435"/>
      <c r="N535" s="22"/>
      <c r="O535" s="435"/>
      <c r="P535" s="435"/>
      <c r="Q535" s="435"/>
      <c r="R535" s="435"/>
      <c r="S535" s="435"/>
      <c r="T535" s="435"/>
      <c r="U535" s="435"/>
      <c r="V535" s="435"/>
      <c r="W535" s="435"/>
      <c r="X535" s="435"/>
      <c r="Y535" s="435"/>
      <c r="Z535" s="435"/>
      <c r="AA535" s="435"/>
      <c r="AB535" s="436"/>
      <c r="AC535" s="435"/>
      <c r="AD535" s="435"/>
      <c r="AE535" s="435"/>
      <c r="AF535" s="435"/>
      <c r="AG535" s="435"/>
      <c r="AH535" s="435"/>
      <c r="AI535" s="437"/>
      <c r="AJ535" s="290"/>
      <c r="AK535" s="19"/>
      <c r="AM535" s="1"/>
      <c r="AX535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</row>
    <row r="536" s="19" customFormat="1" ht="29" customHeight="1" spans="1:72">
      <c r="C536" s="438" t="s">
        <v>200</v>
      </c>
      <c r="D536" s="438"/>
      <c r="E536" s="439">
        <v>46293</v>
      </c>
      <c r="F536" s="439">
        <v>46294</v>
      </c>
      <c r="G536" s="439">
        <v>46295</v>
      </c>
      <c r="H536" s="439">
        <v>46296</v>
      </c>
      <c r="I536" s="439">
        <v>46297</v>
      </c>
      <c r="J536" s="439">
        <v>46298</v>
      </c>
      <c r="K536" s="439">
        <v>46299</v>
      </c>
      <c r="L536" s="440" t="s">
        <v>390</v>
      </c>
      <c r="M536" s="435"/>
      <c r="N536" s="22"/>
      <c r="O536" s="435"/>
      <c r="P536" s="435"/>
      <c r="Q536" s="435"/>
      <c r="R536" s="435"/>
      <c r="S536" s="435"/>
      <c r="T536" s="435"/>
      <c r="U536" s="435"/>
      <c r="V536" s="435"/>
      <c r="W536" s="435"/>
      <c r="X536" s="435"/>
      <c r="Y536" s="435"/>
      <c r="Z536" s="435"/>
      <c r="AA536" s="435"/>
      <c r="AB536" s="436"/>
      <c r="AC536" s="435"/>
      <c r="AD536" s="435"/>
      <c r="AE536" s="435"/>
      <c r="AF536" s="435"/>
      <c r="AG536" s="435"/>
      <c r="AH536" s="435"/>
      <c r="AI536" s="437"/>
      <c r="AJ536" s="290"/>
      <c r="AK536" s="19"/>
      <c r="AL536" s="1"/>
      <c r="AM536" s="1"/>
      <c r="AX536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</row>
    <row r="537" s="1" customFormat="1" ht="32" customHeight="1" spans="1:72">
      <c r="A537" s="339"/>
      <c r="B537" s="315"/>
      <c r="C537" s="438" t="s">
        <v>391</v>
      </c>
      <c r="D537" s="441" t="s">
        <v>343</v>
      </c>
      <c r="E537" s="440">
        <v>326</v>
      </c>
      <c r="F537" s="440">
        <v>348</v>
      </c>
      <c r="G537" s="440">
        <v>345</v>
      </c>
      <c r="H537" s="440">
        <f>C218</f>
        <v>223</v>
      </c>
      <c r="I537" s="440">
        <f>D218</f>
        <v>283</v>
      </c>
      <c r="J537" s="440">
        <f>E218</f>
        <v>252</v>
      </c>
      <c r="K537" s="440">
        <f>F218</f>
        <v>300</v>
      </c>
      <c r="L537" s="442">
        <f t="shared" ref="L537:L540" si="394">SUM(E537:K537)</f>
        <v>2077</v>
      </c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437"/>
      <c r="AJ537" s="290"/>
      <c r="AK537" s="24"/>
      <c r="AX537"/>
    </row>
    <row r="538" s="1" customFormat="1" ht="29" customHeight="1" spans="1:72">
      <c r="A538" s="339"/>
      <c r="B538" s="315"/>
      <c r="C538" s="438"/>
      <c r="D538" s="441" t="s">
        <v>342</v>
      </c>
      <c r="E538" s="440">
        <v>284</v>
      </c>
      <c r="F538" s="440">
        <v>310</v>
      </c>
      <c r="G538" s="440">
        <v>301</v>
      </c>
      <c r="H538" s="440">
        <f>C219</f>
        <v>278</v>
      </c>
      <c r="I538" s="440">
        <f>D219</f>
        <v>340</v>
      </c>
      <c r="J538" s="440">
        <f>E219</f>
        <v>298</v>
      </c>
      <c r="K538" s="440">
        <f>F219</f>
        <v>287</v>
      </c>
      <c r="L538" s="442">
        <f t="shared" si="394"/>
        <v>2098</v>
      </c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346"/>
      <c r="AJ538"/>
      <c r="AK538" s="24"/>
      <c r="AX538"/>
    </row>
    <row r="539" s="1" customFormat="1" ht="29" customHeight="1" spans="1:72">
      <c r="A539" s="339"/>
      <c r="B539" s="315"/>
      <c r="C539" s="443" t="s">
        <v>392</v>
      </c>
      <c r="D539" s="441" t="s">
        <v>343</v>
      </c>
      <c r="E539" s="440">
        <v>6600</v>
      </c>
      <c r="F539" s="440">
        <v>6000</v>
      </c>
      <c r="G539" s="440">
        <v>6000</v>
      </c>
      <c r="H539" s="440">
        <f>C234*10000</f>
        <v>4800</v>
      </c>
      <c r="I539" s="440">
        <f>D234*10000</f>
        <v>5400</v>
      </c>
      <c r="J539" s="440">
        <f>E234*10000</f>
        <v>5400</v>
      </c>
      <c r="K539" s="440">
        <f>F234*10000</f>
        <v>6000</v>
      </c>
      <c r="L539" s="442">
        <f t="shared" si="394"/>
        <v>40200</v>
      </c>
      <c r="M539" s="22"/>
      <c r="N539" s="333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/>
      <c r="AJ539"/>
      <c r="AK539" s="24"/>
      <c r="AX539"/>
    </row>
    <row r="540" s="1" customFormat="1" ht="29" customHeight="1" spans="1:72">
      <c r="A540" s="339"/>
      <c r="B540" s="315"/>
      <c r="C540" s="444"/>
      <c r="D540" s="441" t="s">
        <v>342</v>
      </c>
      <c r="E540" s="440">
        <v>6600</v>
      </c>
      <c r="F540" s="440">
        <v>6000</v>
      </c>
      <c r="G540" s="440">
        <v>6000</v>
      </c>
      <c r="H540" s="440">
        <f>C235*10000</f>
        <v>5400</v>
      </c>
      <c r="I540" s="440">
        <f>D235*10000</f>
        <v>5400</v>
      </c>
      <c r="J540" s="440">
        <f>E235*10000</f>
        <v>5400</v>
      </c>
      <c r="K540" s="440">
        <f>F235*10000</f>
        <v>5400</v>
      </c>
      <c r="L540" s="442">
        <f t="shared" si="394"/>
        <v>40200</v>
      </c>
      <c r="M540" s="333"/>
      <c r="N540" s="333"/>
      <c r="O540" s="333"/>
      <c r="P540" s="333"/>
      <c r="Q540" s="333"/>
      <c r="R540" s="333"/>
      <c r="S540" s="333"/>
      <c r="T540" s="333"/>
      <c r="U540" s="333"/>
      <c r="V540" s="333"/>
      <c r="W540" s="333"/>
      <c r="X540" s="333"/>
      <c r="Y540" s="333"/>
      <c r="Z540" s="333"/>
      <c r="AA540" s="333"/>
      <c r="AB540" s="333"/>
      <c r="AC540" s="333"/>
      <c r="AD540" s="333"/>
      <c r="AE540" s="333"/>
      <c r="AF540" s="333"/>
      <c r="AG540" s="333"/>
      <c r="AH540" s="333"/>
      <c r="AI540"/>
      <c r="AJ540"/>
      <c r="AK540" s="24"/>
      <c r="AX540"/>
    </row>
    <row r="541" s="1" customFormat="1" ht="29" customHeight="1" spans="1:72">
      <c r="A541" s="339"/>
      <c r="B541" s="315"/>
      <c r="C541" s="445"/>
      <c r="D541" s="446"/>
      <c r="E541" s="446"/>
      <c r="F541" s="446"/>
      <c r="G541" s="446"/>
      <c r="H541" s="446"/>
      <c r="I541" s="446"/>
      <c r="J541" s="446"/>
      <c r="K541" s="446"/>
      <c r="L541" s="446"/>
      <c r="M541" s="333"/>
      <c r="N541" s="333"/>
      <c r="O541" s="333"/>
      <c r="P541" s="333"/>
      <c r="Q541" s="333"/>
      <c r="R541" s="333"/>
      <c r="S541" s="333"/>
      <c r="T541" s="333"/>
      <c r="U541" s="333"/>
      <c r="V541" s="333"/>
      <c r="W541" s="333"/>
      <c r="X541" s="333"/>
      <c r="Y541" s="333"/>
      <c r="Z541" s="333"/>
      <c r="AA541" s="333"/>
      <c r="AB541" s="333"/>
      <c r="AC541" s="333"/>
      <c r="AD541" s="333"/>
      <c r="AE541" s="333"/>
      <c r="AF541" s="333"/>
      <c r="AG541" s="333"/>
      <c r="AH541" s="333"/>
      <c r="AI541"/>
      <c r="AJ541"/>
      <c r="AK541" s="24"/>
      <c r="AX541"/>
    </row>
    <row r="542" s="1" customFormat="1" ht="69" customHeight="1" spans="1:72">
      <c r="A542" s="339"/>
      <c r="B542" s="315"/>
      <c r="C542" s="446"/>
      <c r="D542" s="446"/>
      <c r="E542" s="446"/>
      <c r="F542" s="446"/>
      <c r="G542" s="446"/>
      <c r="H542" s="446"/>
      <c r="I542" s="446"/>
      <c r="J542" s="446"/>
      <c r="K542" s="446"/>
      <c r="L542" s="446"/>
      <c r="M542" s="345"/>
      <c r="N542" s="345"/>
      <c r="O542" s="345"/>
      <c r="P542" s="345"/>
      <c r="Q542" s="345"/>
      <c r="R542" s="345"/>
      <c r="S542" s="345"/>
      <c r="T542" s="345"/>
      <c r="U542" s="345"/>
      <c r="V542" s="345"/>
      <c r="W542" s="345"/>
      <c r="X542" s="345"/>
      <c r="Y542" s="345"/>
      <c r="Z542" s="345"/>
      <c r="AA542" s="345"/>
      <c r="AB542" s="345"/>
      <c r="AC542" s="345"/>
      <c r="AD542" s="345"/>
      <c r="AE542" s="345"/>
      <c r="AF542" s="345"/>
      <c r="AG542" s="345"/>
      <c r="AH542" s="345"/>
      <c r="AI542"/>
      <c r="AJ542"/>
      <c r="AK542" s="24"/>
      <c r="AX542"/>
    </row>
    <row r="543" s="1" customFormat="1" ht="29" customHeight="1" spans="1:72">
      <c r="A543" s="339"/>
      <c r="B543" s="315"/>
      <c r="C543" s="447"/>
      <c r="D543" s="447"/>
      <c r="E543" s="447"/>
      <c r="F543" s="447"/>
      <c r="G543" s="447"/>
      <c r="H543" s="447"/>
      <c r="I543" s="447"/>
      <c r="J543" s="447"/>
      <c r="K543" s="447"/>
      <c r="L543" s="447"/>
      <c r="M543" s="345"/>
      <c r="N543" s="345"/>
      <c r="O543" s="345"/>
      <c r="P543" s="345"/>
      <c r="Q543" s="345"/>
      <c r="R543" s="345"/>
      <c r="S543" s="345"/>
      <c r="T543" s="345"/>
      <c r="U543" s="345"/>
      <c r="V543" s="345"/>
      <c r="W543" s="345"/>
      <c r="X543" s="345"/>
      <c r="Y543" s="345"/>
      <c r="Z543" s="345"/>
      <c r="AA543" s="345"/>
      <c r="AB543" s="345"/>
      <c r="AC543" s="345"/>
      <c r="AD543" s="345"/>
      <c r="AE543" s="345"/>
      <c r="AF543" s="345"/>
      <c r="AG543" s="345"/>
      <c r="AH543" s="345"/>
      <c r="AI543"/>
      <c r="AJ543"/>
      <c r="AK543" s="24"/>
      <c r="AX543"/>
    </row>
    <row r="544" s="1" customFormat="1" ht="27" customHeight="1" spans="1:72">
      <c r="A544" s="339"/>
      <c r="B544" s="315"/>
      <c r="C544" s="345"/>
      <c r="D544" s="345"/>
      <c r="E544" s="345"/>
      <c r="F544" s="345"/>
      <c r="G544" s="345"/>
      <c r="H544" s="345"/>
      <c r="I544" s="345"/>
      <c r="J544" s="345"/>
      <c r="K544" s="345"/>
      <c r="L544" s="345"/>
      <c r="M544" s="345"/>
      <c r="N544" s="345"/>
      <c r="O544" s="345"/>
      <c r="P544" s="345"/>
      <c r="Q544" s="345"/>
      <c r="R544" s="345"/>
      <c r="S544" s="345"/>
      <c r="T544" s="345"/>
      <c r="U544" s="345"/>
      <c r="V544" s="345"/>
      <c r="W544" s="345"/>
      <c r="X544" s="345"/>
      <c r="Y544" s="345"/>
      <c r="Z544" s="345"/>
      <c r="AA544" s="345"/>
      <c r="AB544" s="345"/>
      <c r="AC544" s="345"/>
      <c r="AD544" s="345"/>
      <c r="AE544" s="345"/>
      <c r="AF544" s="345"/>
      <c r="AG544" s="345"/>
      <c r="AH544" s="345"/>
      <c r="AI544"/>
      <c r="AJ544"/>
      <c r="AK544" s="24"/>
      <c r="AX544"/>
    </row>
    <row r="545" s="1" customFormat="1" ht="30" customHeight="1" spans="1:50">
      <c r="A545" s="339"/>
      <c r="B545" s="315"/>
      <c r="C545" s="434" t="s">
        <v>393</v>
      </c>
      <c r="D545" s="434"/>
      <c r="E545" s="434"/>
      <c r="F545" s="434"/>
      <c r="G545" s="434"/>
      <c r="H545" s="434"/>
      <c r="I545" s="434"/>
      <c r="J545" s="434"/>
      <c r="K545" s="434"/>
      <c r="L545" s="434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/>
      <c r="AJ545"/>
      <c r="AK545" s="24"/>
      <c r="AX545"/>
    </row>
    <row r="546" s="1" customFormat="1" ht="30" customHeight="1" spans="1:50">
      <c r="A546" s="339"/>
      <c r="B546" s="315"/>
      <c r="C546" s="448" t="s">
        <v>200</v>
      </c>
      <c r="D546" s="449"/>
      <c r="E546" s="439">
        <v>46300</v>
      </c>
      <c r="F546" s="439">
        <v>46301</v>
      </c>
      <c r="G546" s="439">
        <v>46302</v>
      </c>
      <c r="H546" s="439">
        <v>46303</v>
      </c>
      <c r="I546" s="439">
        <v>46304</v>
      </c>
      <c r="J546" s="439">
        <v>46305</v>
      </c>
      <c r="K546" s="439">
        <v>46306</v>
      </c>
      <c r="L546" s="434" t="s">
        <v>390</v>
      </c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3"/>
      <c r="AJ546"/>
      <c r="AK546" s="24"/>
    </row>
    <row r="547" s="1" customFormat="1" ht="30" customHeight="1" spans="1:50">
      <c r="A547" s="339"/>
      <c r="B547" s="315"/>
      <c r="C547" s="450" t="s">
        <v>394</v>
      </c>
      <c r="D547" s="441" t="s">
        <v>343</v>
      </c>
      <c r="E547" s="440">
        <f>G218</f>
        <v>249</v>
      </c>
      <c r="F547" s="440">
        <f t="shared" ref="F547:K547" si="395">H218</f>
        <v>224</v>
      </c>
      <c r="G547" s="440">
        <f t="shared" si="395"/>
        <v>272</v>
      </c>
      <c r="H547" s="440">
        <f t="shared" si="395"/>
        <v>327</v>
      </c>
      <c r="I547" s="440">
        <f t="shared" si="395"/>
        <v>394</v>
      </c>
      <c r="J547" s="440">
        <f t="shared" si="395"/>
        <v>431</v>
      </c>
      <c r="K547" s="440">
        <f t="shared" si="395"/>
        <v>655</v>
      </c>
      <c r="L547" s="441">
        <f>SUM(E547:K547)</f>
        <v>2552</v>
      </c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3"/>
      <c r="AJ547" s="290"/>
      <c r="AK547" s="24"/>
    </row>
    <row r="548" s="1" customFormat="1" ht="30" customHeight="1" spans="1:50">
      <c r="A548" s="339"/>
      <c r="B548" s="315"/>
      <c r="C548" s="451"/>
      <c r="D548" s="441" t="s">
        <v>342</v>
      </c>
      <c r="E548" s="440">
        <f>G219</f>
        <v>267</v>
      </c>
      <c r="F548" s="440">
        <f t="shared" ref="F548:K548" si="396">H219</f>
        <v>234</v>
      </c>
      <c r="G548" s="440">
        <f t="shared" si="396"/>
        <v>232</v>
      </c>
      <c r="H548" s="440">
        <f t="shared" si="396"/>
        <v>307</v>
      </c>
      <c r="I548" s="440">
        <f t="shared" si="396"/>
        <v>262</v>
      </c>
      <c r="J548" s="440">
        <f t="shared" si="396"/>
        <v>272</v>
      </c>
      <c r="K548" s="440">
        <f t="shared" si="396"/>
        <v>235</v>
      </c>
      <c r="L548" s="441">
        <f>SUM(E548:K548)</f>
        <v>1809</v>
      </c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3"/>
      <c r="AJ548" s="290"/>
      <c r="AK548" s="24"/>
    </row>
    <row r="549" s="1" customFormat="1" ht="30" customHeight="1" spans="1:50">
      <c r="A549" s="339"/>
      <c r="B549" s="315"/>
      <c r="C549" s="450" t="s">
        <v>392</v>
      </c>
      <c r="D549" s="441" t="s">
        <v>343</v>
      </c>
      <c r="E549" s="440">
        <f>G234*10000</f>
        <v>5400</v>
      </c>
      <c r="F549" s="440">
        <f t="shared" ref="F549:K549" si="397">H234*10000</f>
        <v>6000</v>
      </c>
      <c r="G549" s="440">
        <f t="shared" si="397"/>
        <v>5400</v>
      </c>
      <c r="H549" s="440">
        <f t="shared" si="397"/>
        <v>7200</v>
      </c>
      <c r="I549" s="440">
        <f t="shared" si="397"/>
        <v>10800</v>
      </c>
      <c r="J549" s="440">
        <f t="shared" si="397"/>
        <v>12600</v>
      </c>
      <c r="K549" s="440">
        <f t="shared" si="397"/>
        <v>14400</v>
      </c>
      <c r="L549" s="441">
        <f>SUM(E549:K549)</f>
        <v>61800</v>
      </c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3"/>
      <c r="AJ549" s="290"/>
      <c r="AK549" s="24"/>
    </row>
    <row r="550" s="1" customFormat="1" ht="30" customHeight="1" spans="1:50">
      <c r="A550" s="339"/>
      <c r="B550" s="315"/>
      <c r="C550" s="451"/>
      <c r="D550" s="441" t="s">
        <v>342</v>
      </c>
      <c r="E550" s="440">
        <f>G235*10000</f>
        <v>5400</v>
      </c>
      <c r="F550" s="440">
        <f t="shared" ref="F550:K550" si="398">H235*10000</f>
        <v>5400</v>
      </c>
      <c r="G550" s="440">
        <f t="shared" si="398"/>
        <v>4800</v>
      </c>
      <c r="H550" s="440">
        <f t="shared" si="398"/>
        <v>7200</v>
      </c>
      <c r="I550" s="440">
        <f t="shared" si="398"/>
        <v>6000</v>
      </c>
      <c r="J550" s="440">
        <f t="shared" si="398"/>
        <v>7200</v>
      </c>
      <c r="K550" s="440">
        <f t="shared" si="398"/>
        <v>9000</v>
      </c>
      <c r="L550" s="441">
        <f>SUM(E550:K550)</f>
        <v>45000</v>
      </c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3"/>
      <c r="AJ550" s="290"/>
      <c r="AK550" s="24"/>
    </row>
    <row r="551" s="1" customFormat="1" ht="30" customHeight="1" spans="1:50">
      <c r="A551" s="339"/>
      <c r="B551" s="315"/>
      <c r="C551" s="445" t="s">
        <v>395</v>
      </c>
      <c r="D551" s="445"/>
      <c r="E551" s="445"/>
      <c r="F551" s="445"/>
      <c r="G551" s="445"/>
      <c r="H551" s="445"/>
      <c r="I551" s="445"/>
      <c r="J551" s="445"/>
      <c r="K551" s="445"/>
      <c r="L551" s="445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3"/>
      <c r="AJ551" s="290"/>
      <c r="AK551" s="24"/>
    </row>
    <row r="552" s="1" customFormat="1" ht="43" customHeight="1" spans="1:50">
      <c r="A552" s="339"/>
      <c r="B552" s="315"/>
      <c r="C552" s="445"/>
      <c r="D552" s="445"/>
      <c r="E552" s="445"/>
      <c r="F552" s="445"/>
      <c r="G552" s="445"/>
      <c r="H552" s="445"/>
      <c r="I552" s="445"/>
      <c r="J552" s="445"/>
      <c r="K552" s="445"/>
      <c r="L552" s="445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3"/>
      <c r="AJ552" s="290"/>
      <c r="AK552" s="24"/>
    </row>
    <row r="553" s="1" customFormat="1" ht="30" customHeight="1" spans="1:50">
      <c r="A553" s="339"/>
      <c r="B553" s="315"/>
      <c r="C553" s="452"/>
      <c r="D553" s="452"/>
      <c r="E553" s="452"/>
      <c r="F553" s="452"/>
      <c r="G553" s="452"/>
      <c r="H553" s="452"/>
      <c r="I553" s="452"/>
      <c r="J553" s="452"/>
      <c r="K553" s="452"/>
      <c r="L553" s="45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3"/>
      <c r="AJ553" s="290"/>
      <c r="AK553" s="24"/>
    </row>
    <row r="554" s="1" customFormat="1" ht="30" customHeight="1" spans="1:50">
      <c r="A554" s="339"/>
      <c r="B554" s="315"/>
      <c r="C554" s="452"/>
      <c r="D554" s="452"/>
      <c r="E554" s="452"/>
      <c r="F554" s="452"/>
      <c r="G554" s="452"/>
      <c r="H554" s="452"/>
      <c r="I554" s="452"/>
      <c r="J554" s="452"/>
      <c r="K554" s="452"/>
      <c r="L554" s="45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3"/>
      <c r="AJ554" s="290"/>
      <c r="AK554" s="24"/>
    </row>
    <row r="555" s="1" customFormat="1" ht="30" customHeight="1" spans="1:50">
      <c r="A555" s="339"/>
      <c r="B555" s="315"/>
      <c r="C555" s="434" t="s">
        <v>396</v>
      </c>
      <c r="D555" s="434"/>
      <c r="E555" s="434"/>
      <c r="F555" s="434"/>
      <c r="G555" s="434"/>
      <c r="H555" s="434"/>
      <c r="I555" s="434"/>
      <c r="J555" s="434"/>
      <c r="K555" s="434"/>
      <c r="L555" s="434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3"/>
      <c r="AJ555" s="290"/>
      <c r="AK555" s="24"/>
    </row>
    <row r="556" s="1" customFormat="1" ht="30" customHeight="1" spans="1:50">
      <c r="A556" s="339"/>
      <c r="B556" s="315"/>
      <c r="C556" s="448" t="s">
        <v>200</v>
      </c>
      <c r="D556" s="449"/>
      <c r="E556" s="439">
        <v>46307</v>
      </c>
      <c r="F556" s="439">
        <v>46308</v>
      </c>
      <c r="G556" s="439">
        <v>46309</v>
      </c>
      <c r="H556" s="439">
        <v>46310</v>
      </c>
      <c r="I556" s="439">
        <v>46311</v>
      </c>
      <c r="J556" s="439">
        <v>46312</v>
      </c>
      <c r="K556" s="439">
        <v>46313</v>
      </c>
      <c r="L556" s="434" t="s">
        <v>390</v>
      </c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3"/>
      <c r="AJ556" s="290"/>
      <c r="AK556" s="24"/>
    </row>
    <row r="557" s="1" customFormat="1" ht="30" customHeight="1" spans="1:50">
      <c r="A557" s="339"/>
      <c r="B557" s="315"/>
      <c r="C557" s="450" t="s">
        <v>394</v>
      </c>
      <c r="D557" s="441" t="s">
        <v>343</v>
      </c>
      <c r="E557" s="453">
        <f>N218</f>
        <v>267</v>
      </c>
      <c r="F557" s="453">
        <f t="shared" ref="F557:K557" si="399">O218</f>
        <v>952</v>
      </c>
      <c r="G557" s="453">
        <f t="shared" si="399"/>
        <v>432</v>
      </c>
      <c r="H557" s="453">
        <f t="shared" si="399"/>
        <v>938</v>
      </c>
      <c r="I557" s="453">
        <f t="shared" si="399"/>
        <v>993</v>
      </c>
      <c r="J557" s="453">
        <f t="shared" si="399"/>
        <v>4255</v>
      </c>
      <c r="K557" s="453">
        <f t="shared" si="399"/>
        <v>732</v>
      </c>
      <c r="L557" s="441">
        <f>SUM(E557:K557)</f>
        <v>8569</v>
      </c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3"/>
      <c r="AJ557" s="290"/>
      <c r="AK557" s="24"/>
    </row>
    <row r="558" s="1" customFormat="1" ht="30" customHeight="1" spans="1:50">
      <c r="A558" s="339"/>
      <c r="B558" s="315"/>
      <c r="C558" s="451"/>
      <c r="D558" s="441" t="s">
        <v>342</v>
      </c>
      <c r="E558" s="453">
        <f>N219</f>
        <v>286</v>
      </c>
      <c r="F558" s="453">
        <f t="shared" ref="F558:K558" si="400">O219</f>
        <v>319</v>
      </c>
      <c r="G558" s="453">
        <f t="shared" si="400"/>
        <v>317</v>
      </c>
      <c r="H558" s="453">
        <f t="shared" si="400"/>
        <v>226</v>
      </c>
      <c r="I558" s="453">
        <f t="shared" si="400"/>
        <v>609</v>
      </c>
      <c r="J558" s="453">
        <f t="shared" si="400"/>
        <v>1318</v>
      </c>
      <c r="K558" s="453">
        <f t="shared" si="400"/>
        <v>2849</v>
      </c>
      <c r="L558" s="441">
        <f t="shared" ref="L558:L560" si="401">SUM(E558:K558)</f>
        <v>5924</v>
      </c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3"/>
      <c r="AJ558" s="290"/>
      <c r="AK558" s="24"/>
    </row>
    <row r="559" s="1" customFormat="1" ht="30" customHeight="1" spans="1:50">
      <c r="A559" s="339"/>
      <c r="B559" s="315"/>
      <c r="C559" s="450" t="s">
        <v>392</v>
      </c>
      <c r="D559" s="441" t="s">
        <v>343</v>
      </c>
      <c r="E559" s="440">
        <f>N234*10000</f>
        <v>10200</v>
      </c>
      <c r="F559" s="440">
        <f t="shared" ref="F559:K559" si="402">O234*10000</f>
        <v>14400</v>
      </c>
      <c r="G559" s="440">
        <f t="shared" si="402"/>
        <v>11400</v>
      </c>
      <c r="H559" s="440">
        <f t="shared" si="402"/>
        <v>15600</v>
      </c>
      <c r="I559" s="440">
        <f t="shared" si="402"/>
        <v>21600</v>
      </c>
      <c r="J559" s="440">
        <f t="shared" si="402"/>
        <v>20400</v>
      </c>
      <c r="K559" s="440">
        <f t="shared" si="402"/>
        <v>18000</v>
      </c>
      <c r="L559" s="441">
        <f t="shared" si="401"/>
        <v>111600</v>
      </c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3"/>
      <c r="AJ559" s="290"/>
      <c r="AK559" s="24"/>
    </row>
    <row r="560" s="1" customFormat="1" ht="30" customHeight="1" spans="1:50">
      <c r="A560" s="339"/>
      <c r="B560" s="315"/>
      <c r="C560" s="451"/>
      <c r="D560" s="441" t="s">
        <v>342</v>
      </c>
      <c r="E560" s="440">
        <f>N235*10000</f>
        <v>10800</v>
      </c>
      <c r="F560" s="440">
        <f t="shared" ref="F560:K560" si="403">O235*10000</f>
        <v>13800</v>
      </c>
      <c r="G560" s="440">
        <f t="shared" si="403"/>
        <v>19800</v>
      </c>
      <c r="H560" s="440">
        <f t="shared" si="403"/>
        <v>12600</v>
      </c>
      <c r="I560" s="440">
        <f t="shared" si="403"/>
        <v>17400</v>
      </c>
      <c r="J560" s="440">
        <f t="shared" si="403"/>
        <v>22800</v>
      </c>
      <c r="K560" s="440">
        <f t="shared" si="403"/>
        <v>22800</v>
      </c>
      <c r="L560" s="441">
        <f t="shared" si="401"/>
        <v>120000</v>
      </c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3"/>
      <c r="AJ560" s="290"/>
      <c r="AK560" s="24"/>
    </row>
    <row r="561" s="1" customFormat="1" ht="30" customHeight="1" spans="1:37">
      <c r="A561" s="339"/>
      <c r="B561" s="315"/>
      <c r="C561" s="446"/>
      <c r="D561" s="446"/>
      <c r="E561" s="446"/>
      <c r="F561" s="446"/>
      <c r="G561" s="446"/>
      <c r="H561" s="446"/>
      <c r="I561" s="446"/>
      <c r="J561" s="446"/>
      <c r="K561" s="446"/>
      <c r="L561" s="446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3"/>
      <c r="AJ561" s="290"/>
      <c r="AK561" s="24"/>
    </row>
    <row r="562" s="1" customFormat="1" ht="30" customHeight="1" spans="1:37">
      <c r="A562" s="339"/>
      <c r="B562" s="315"/>
      <c r="C562" s="446"/>
      <c r="D562" s="446"/>
      <c r="E562" s="446"/>
      <c r="F562" s="446"/>
      <c r="G562" s="446"/>
      <c r="H562" s="446"/>
      <c r="I562" s="446"/>
      <c r="J562" s="446"/>
      <c r="K562" s="446"/>
      <c r="L562" s="446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3"/>
      <c r="AJ562" s="290"/>
      <c r="AK562" s="24"/>
    </row>
    <row r="563" s="1" customFormat="1" ht="32" customHeight="1" spans="1:37">
      <c r="A563" s="339"/>
      <c r="B563" s="315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3"/>
      <c r="AJ563" s="290"/>
      <c r="AK563" s="24"/>
    </row>
    <row r="564" s="1" customFormat="1" ht="32" customHeight="1" spans="1:37">
      <c r="A564" s="339"/>
      <c r="B564" s="315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3"/>
      <c r="AJ564" s="290"/>
      <c r="AK564" s="24"/>
    </row>
    <row r="565" s="1" customFormat="1" ht="30" customHeight="1" spans="1:37">
      <c r="A565" s="339"/>
      <c r="B565" s="315"/>
      <c r="C565" s="434" t="s">
        <v>397</v>
      </c>
      <c r="D565" s="434"/>
      <c r="E565" s="434"/>
      <c r="F565" s="434"/>
      <c r="G565" s="434"/>
      <c r="H565" s="434"/>
      <c r="I565" s="434"/>
      <c r="J565" s="434"/>
      <c r="K565" s="434"/>
      <c r="L565" s="434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3"/>
      <c r="AJ565" s="290"/>
      <c r="AK565" s="24"/>
    </row>
    <row r="566" s="1" customFormat="1" ht="30" customHeight="1" spans="1:37">
      <c r="A566" s="339"/>
      <c r="B566" s="315"/>
      <c r="C566" s="448" t="s">
        <v>200</v>
      </c>
      <c r="D566" s="449"/>
      <c r="E566" s="439">
        <v>46314</v>
      </c>
      <c r="F566" s="439">
        <v>46315</v>
      </c>
      <c r="G566" s="439">
        <v>46316</v>
      </c>
      <c r="H566" s="439">
        <v>46317</v>
      </c>
      <c r="I566" s="439">
        <v>46318</v>
      </c>
      <c r="J566" s="439">
        <v>46319</v>
      </c>
      <c r="K566" s="439">
        <v>46320</v>
      </c>
      <c r="L566" s="434" t="s">
        <v>390</v>
      </c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3"/>
      <c r="AJ566" s="290"/>
      <c r="AK566" s="24"/>
    </row>
    <row r="567" s="1" customFormat="1" ht="30" customHeight="1" spans="1:37">
      <c r="A567" s="339"/>
      <c r="B567" s="315"/>
      <c r="C567" s="450" t="s">
        <v>394</v>
      </c>
      <c r="D567" s="441" t="s">
        <v>343</v>
      </c>
      <c r="E567" s="453">
        <f>U218</f>
        <v>639</v>
      </c>
      <c r="F567" s="453">
        <f t="shared" ref="F567:K567" si="404">V218</f>
        <v>768</v>
      </c>
      <c r="G567" s="453">
        <f t="shared" si="404"/>
        <v>471</v>
      </c>
      <c r="H567" s="453">
        <f t="shared" si="404"/>
        <v>646</v>
      </c>
      <c r="I567" s="453">
        <f t="shared" si="404"/>
        <v>822</v>
      </c>
      <c r="J567" s="453">
        <f t="shared" si="404"/>
        <v>1267</v>
      </c>
      <c r="K567" s="453">
        <f t="shared" si="404"/>
        <v>1410</v>
      </c>
      <c r="L567" s="441">
        <f>SUM(E567:K567)</f>
        <v>6023</v>
      </c>
      <c r="M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3"/>
      <c r="AJ567" s="290"/>
      <c r="AK567" s="24"/>
    </row>
    <row r="568" s="1" customFormat="1" ht="30" customHeight="1" spans="1:37">
      <c r="A568" s="339"/>
      <c r="B568" s="315"/>
      <c r="C568" s="451"/>
      <c r="D568" s="441" t="s">
        <v>398</v>
      </c>
      <c r="E568" s="453">
        <f>U219</f>
        <v>866</v>
      </c>
      <c r="F568" s="453">
        <f t="shared" ref="F568:K568" si="405">V219</f>
        <v>524</v>
      </c>
      <c r="G568" s="453">
        <f t="shared" si="405"/>
        <v>460</v>
      </c>
      <c r="H568" s="453">
        <f t="shared" si="405"/>
        <v>466</v>
      </c>
      <c r="I568" s="453">
        <f t="shared" si="405"/>
        <v>453</v>
      </c>
      <c r="J568" s="453">
        <f t="shared" si="405"/>
        <v>502</v>
      </c>
      <c r="K568" s="453">
        <f t="shared" si="405"/>
        <v>413</v>
      </c>
      <c r="L568" s="441">
        <f t="shared" ref="L568:L570" si="406">SUM(E568:K568)</f>
        <v>3684</v>
      </c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3"/>
      <c r="AJ568" s="290"/>
      <c r="AK568" s="24"/>
    </row>
    <row r="569" s="1" customFormat="1" ht="30" customHeight="1" spans="1:37">
      <c r="A569" s="339"/>
      <c r="B569" s="315"/>
      <c r="C569" s="450" t="s">
        <v>392</v>
      </c>
      <c r="D569" s="441" t="s">
        <v>343</v>
      </c>
      <c r="E569" s="440">
        <f>U234*10000</f>
        <v>19800</v>
      </c>
      <c r="F569" s="440">
        <f t="shared" ref="F569:K569" si="407">V234*10000</f>
        <v>23400</v>
      </c>
      <c r="G569" s="440">
        <f t="shared" si="407"/>
        <v>24000</v>
      </c>
      <c r="H569" s="440">
        <f t="shared" si="407"/>
        <v>23400</v>
      </c>
      <c r="I569" s="440">
        <f t="shared" si="407"/>
        <v>33600</v>
      </c>
      <c r="J569" s="440">
        <f t="shared" si="407"/>
        <v>32400</v>
      </c>
      <c r="K569" s="440">
        <f t="shared" si="407"/>
        <v>31800</v>
      </c>
      <c r="L569" s="441">
        <f t="shared" si="406"/>
        <v>188400</v>
      </c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3"/>
      <c r="AJ569" s="290"/>
      <c r="AK569" s="24"/>
    </row>
    <row r="570" s="1" customFormat="1" ht="30" customHeight="1" spans="1:37">
      <c r="A570" s="339"/>
      <c r="B570" s="315"/>
      <c r="C570" s="451"/>
      <c r="D570" s="454" t="s">
        <v>398</v>
      </c>
      <c r="E570" s="440">
        <f>U235*10000</f>
        <v>17400</v>
      </c>
      <c r="F570" s="440">
        <f t="shared" ref="F570:K570" si="408">V235*10000</f>
        <v>19200</v>
      </c>
      <c r="G570" s="440">
        <f t="shared" si="408"/>
        <v>18600</v>
      </c>
      <c r="H570" s="440">
        <f t="shared" si="408"/>
        <v>40800</v>
      </c>
      <c r="I570" s="440">
        <f t="shared" si="408"/>
        <v>31800</v>
      </c>
      <c r="J570" s="440">
        <f t="shared" si="408"/>
        <v>28800</v>
      </c>
      <c r="K570" s="440">
        <f t="shared" si="408"/>
        <v>52800</v>
      </c>
      <c r="L570" s="441">
        <f t="shared" si="406"/>
        <v>209400</v>
      </c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3"/>
      <c r="AJ570" s="290"/>
      <c r="AK570" s="24"/>
    </row>
    <row r="571" s="1" customFormat="1" ht="30" customHeight="1" spans="1:37">
      <c r="A571" s="339"/>
      <c r="B571" s="315"/>
      <c r="C571" s="445"/>
      <c r="D571" s="446"/>
      <c r="E571" s="446"/>
      <c r="F571" s="446"/>
      <c r="G571" s="446"/>
      <c r="H571" s="446"/>
      <c r="I571" s="446"/>
      <c r="J571" s="446"/>
      <c r="K571" s="446"/>
      <c r="L571" s="446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3"/>
      <c r="AJ571" s="290"/>
      <c r="AK571" s="24"/>
    </row>
    <row r="572" s="1" customFormat="1" ht="30" customHeight="1" spans="1:37">
      <c r="A572" s="339"/>
      <c r="B572" s="315"/>
      <c r="C572" s="446"/>
      <c r="D572" s="446"/>
      <c r="E572" s="446"/>
      <c r="F572" s="446"/>
      <c r="G572" s="446"/>
      <c r="H572" s="446"/>
      <c r="I572" s="446"/>
      <c r="J572" s="446"/>
      <c r="K572" s="446"/>
      <c r="L572" s="446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3"/>
      <c r="AJ572" s="290"/>
      <c r="AK572" s="24"/>
    </row>
    <row r="573" s="1" customFormat="1" spans="1:37">
      <c r="A573" s="339"/>
      <c r="B573" s="315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3"/>
      <c r="AJ573" s="290"/>
      <c r="AK573" s="24"/>
    </row>
    <row r="574" s="1" customFormat="1" spans="1:37">
      <c r="A574" s="339"/>
      <c r="B574" s="315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3"/>
      <c r="AJ574" s="290"/>
      <c r="AK574" s="24"/>
    </row>
    <row r="575" s="1" customFormat="1" spans="1:37">
      <c r="A575" s="339"/>
      <c r="B575" s="315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3"/>
      <c r="AJ575" s="290"/>
      <c r="AK575" s="24"/>
    </row>
    <row r="576" s="1" customFormat="1" spans="1:37">
      <c r="A576" s="339"/>
      <c r="B576" s="315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3"/>
      <c r="AJ576" s="290"/>
      <c r="AK576" s="24"/>
    </row>
    <row r="577" s="1" customFormat="1" spans="1:37">
      <c r="A577" s="339"/>
      <c r="B577" s="315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3"/>
      <c r="AJ577" s="290"/>
      <c r="AK577" s="24"/>
    </row>
    <row r="578" s="1" customFormat="1" spans="1:37">
      <c r="A578" s="339"/>
      <c r="B578" s="315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3"/>
      <c r="AJ578" s="290"/>
      <c r="AK578" s="24"/>
    </row>
    <row r="579" s="1" customFormat="1" spans="1:37">
      <c r="A579" s="339"/>
      <c r="B579" s="315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3"/>
      <c r="AJ579" s="290"/>
      <c r="AK579" s="24"/>
    </row>
    <row r="580" s="1" customFormat="1" spans="1:37">
      <c r="A580" s="339"/>
      <c r="B580" s="315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3"/>
      <c r="AJ580" s="290"/>
      <c r="AK580" s="24"/>
    </row>
    <row r="581" s="1" customFormat="1" spans="1:37">
      <c r="A581" s="339"/>
      <c r="B581" s="315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3"/>
      <c r="AJ581" s="290"/>
      <c r="AK581" s="24"/>
    </row>
    <row r="582" s="1" customFormat="1" spans="1:37">
      <c r="A582" s="339"/>
      <c r="B582" s="315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3"/>
      <c r="AJ582" s="290"/>
      <c r="AK582" s="24"/>
    </row>
    <row r="583" s="1" customFormat="1" spans="1:37">
      <c r="A583" s="339"/>
      <c r="B583" s="315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3"/>
      <c r="AJ583" s="290"/>
      <c r="AK583" s="24"/>
    </row>
    <row r="584" s="1" customFormat="1" spans="1:37">
      <c r="A584" s="339"/>
      <c r="B584" s="315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3"/>
      <c r="AJ584" s="290"/>
      <c r="AK584" s="24"/>
    </row>
    <row r="585" s="1" customFormat="1" spans="1:37">
      <c r="A585" s="339"/>
      <c r="B585" s="315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3"/>
      <c r="AJ585" s="290"/>
      <c r="AK585" s="24"/>
    </row>
    <row r="586" s="1" customFormat="1" spans="1:37">
      <c r="A586" s="339"/>
      <c r="B586" s="315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3"/>
      <c r="AJ586" s="290"/>
      <c r="AK586" s="24"/>
    </row>
    <row r="587" s="1" customFormat="1" spans="1:37">
      <c r="A587" s="339"/>
      <c r="B587" s="315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3"/>
      <c r="AJ587" s="290"/>
      <c r="AK587" s="24"/>
    </row>
    <row r="588" s="1" customFormat="1" spans="1:37">
      <c r="A588" s="339"/>
      <c r="B588" s="315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3"/>
      <c r="AJ588" s="290"/>
      <c r="AK588" s="24"/>
    </row>
    <row r="589" s="1" customFormat="1" spans="1:37">
      <c r="A589" s="339"/>
      <c r="B589" s="315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3"/>
      <c r="AJ589" s="290"/>
      <c r="AK589" s="24"/>
    </row>
    <row r="590" s="1" customFormat="1" spans="1:37">
      <c r="A590" s="339"/>
      <c r="B590" s="315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3"/>
      <c r="AJ590" s="290"/>
      <c r="AK590" s="24"/>
    </row>
    <row r="591" s="1" customFormat="1" spans="1:37">
      <c r="A591" s="339"/>
      <c r="B591" s="315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3"/>
      <c r="AJ591" s="290"/>
      <c r="AK591" s="24"/>
    </row>
    <row r="592" s="1" customFormat="1" spans="1:37">
      <c r="A592" s="339"/>
      <c r="B592" s="315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3"/>
      <c r="AJ592" s="290"/>
      <c r="AK592" s="24"/>
    </row>
    <row r="593" s="1" customFormat="1" spans="1:37">
      <c r="A593" s="339"/>
      <c r="B593" s="315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3"/>
      <c r="AJ593" s="290"/>
      <c r="AK593" s="24"/>
    </row>
    <row r="594" s="1" customFormat="1" spans="1:37">
      <c r="A594" s="339"/>
      <c r="B594" s="315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3"/>
      <c r="AJ594" s="290"/>
      <c r="AK594" s="24"/>
    </row>
    <row r="595" s="1" customFormat="1" spans="1:37">
      <c r="A595" s="339"/>
      <c r="B595" s="315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3"/>
      <c r="AJ595" s="290"/>
      <c r="AK595" s="24"/>
    </row>
    <row r="596" s="1" customFormat="1" spans="1:37">
      <c r="A596" s="339"/>
      <c r="B596" s="315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3"/>
      <c r="AJ596" s="290"/>
      <c r="AK596" s="24"/>
    </row>
    <row r="597" s="1" customFormat="1" spans="1:37">
      <c r="A597" s="339"/>
      <c r="B597" s="315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3"/>
      <c r="AJ597" s="290"/>
      <c r="AK597" s="24"/>
    </row>
    <row r="598" s="1" customFormat="1" spans="1:37">
      <c r="A598" s="339"/>
      <c r="B598" s="315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3"/>
      <c r="AJ598" s="290"/>
      <c r="AK598" s="24"/>
    </row>
    <row r="599" s="1" customFormat="1" spans="1:37">
      <c r="A599" s="339"/>
      <c r="B599" s="315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3"/>
      <c r="AJ599" s="290"/>
      <c r="AK599" s="24"/>
    </row>
    <row r="600" s="1" customFormat="1" spans="1:37">
      <c r="A600" s="339"/>
      <c r="B600" s="315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3"/>
      <c r="AJ600" s="290"/>
      <c r="AK600" s="24"/>
    </row>
    <row r="601" s="1" customFormat="1" spans="1:37">
      <c r="A601" s="339"/>
      <c r="B601" s="315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3"/>
      <c r="AJ601" s="290"/>
      <c r="AK601" s="24"/>
    </row>
    <row r="602" s="1" customFormat="1" spans="1:37">
      <c r="A602" s="339"/>
      <c r="B602" s="315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3"/>
      <c r="AJ602" s="290"/>
      <c r="AK602" s="24"/>
    </row>
    <row r="603" s="1" customFormat="1" spans="1:37">
      <c r="A603" s="339"/>
      <c r="B603" s="315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3"/>
      <c r="AJ603" s="290"/>
      <c r="AK603" s="24"/>
    </row>
    <row r="604" s="1" customFormat="1" spans="1:37">
      <c r="A604" s="339"/>
      <c r="B604" s="315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3"/>
      <c r="AJ604" s="290"/>
      <c r="AK604" s="24"/>
    </row>
    <row r="605" s="1" customFormat="1" spans="1:37">
      <c r="A605" s="339"/>
      <c r="B605" s="315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3"/>
      <c r="AJ605" s="290"/>
      <c r="AK605" s="24"/>
    </row>
    <row r="606" s="1" customFormat="1" spans="1:37">
      <c r="A606" s="339"/>
      <c r="B606" s="315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3"/>
      <c r="AJ606" s="290"/>
      <c r="AK606" s="24"/>
    </row>
    <row r="607" s="1" customFormat="1" spans="1:37">
      <c r="A607" s="339"/>
      <c r="B607" s="315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3"/>
      <c r="AJ607" s="290"/>
      <c r="AK607" s="24"/>
    </row>
    <row r="608" s="1" customFormat="1" spans="1:37">
      <c r="A608" s="339"/>
      <c r="B608" s="315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3"/>
      <c r="AJ608" s="290"/>
      <c r="AK608" s="24"/>
    </row>
    <row r="609" s="1" customFormat="1" spans="1:37">
      <c r="A609" s="339"/>
      <c r="B609" s="315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3"/>
      <c r="AJ609" s="290"/>
      <c r="AK609" s="24"/>
    </row>
    <row r="610" s="1" customFormat="1" spans="1:37">
      <c r="A610" s="339"/>
      <c r="B610" s="315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3"/>
      <c r="AJ610" s="290"/>
      <c r="AK610" s="24"/>
    </row>
    <row r="611" s="1" customFormat="1" spans="1:37">
      <c r="A611" s="339"/>
      <c r="B611" s="315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3"/>
      <c r="AJ611" s="290"/>
      <c r="AK611" s="24"/>
    </row>
    <row r="612" s="1" customFormat="1" spans="1:37">
      <c r="A612" s="339"/>
      <c r="B612" s="315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3"/>
      <c r="AJ612" s="290"/>
      <c r="AK612" s="24"/>
    </row>
    <row r="613" s="1" customFormat="1" spans="1:37">
      <c r="A613" s="339"/>
      <c r="B613" s="315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3"/>
      <c r="AJ613" s="290"/>
      <c r="AK613" s="24"/>
    </row>
    <row r="614" s="1" customFormat="1" spans="1:37">
      <c r="A614" s="339"/>
      <c r="B614" s="315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3"/>
      <c r="AJ614" s="290"/>
      <c r="AK614" s="24"/>
    </row>
    <row r="615" s="1" customFormat="1" spans="1:37">
      <c r="A615" s="339"/>
      <c r="B615" s="315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3"/>
      <c r="AJ615" s="290"/>
      <c r="AK615" s="24"/>
    </row>
    <row r="616" s="1" customFormat="1" spans="1:37">
      <c r="A616" s="339"/>
      <c r="B616" s="315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3"/>
      <c r="AJ616" s="290"/>
      <c r="AK616" s="24"/>
    </row>
    <row r="617" s="1" customFormat="1" spans="1:37">
      <c r="A617" s="339"/>
      <c r="B617" s="315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3"/>
      <c r="AJ617" s="290"/>
      <c r="AK617" s="24"/>
    </row>
    <row r="618" s="1" customFormat="1" spans="1:37">
      <c r="A618" s="339"/>
      <c r="B618" s="315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3"/>
      <c r="AJ618" s="290"/>
      <c r="AK618" s="24"/>
    </row>
    <row r="619" s="1" customFormat="1" spans="1:37">
      <c r="A619" s="339"/>
      <c r="B619" s="315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3"/>
      <c r="AJ619" s="290"/>
      <c r="AK619" s="24"/>
    </row>
    <row r="620" s="1" customFormat="1" spans="1:37">
      <c r="A620" s="339"/>
      <c r="B620" s="315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3"/>
      <c r="AJ620" s="290"/>
      <c r="AK620" s="24"/>
    </row>
    <row r="621" s="1" customFormat="1" spans="1:37">
      <c r="A621" s="339"/>
      <c r="B621" s="315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3"/>
      <c r="AJ621" s="290"/>
      <c r="AK621" s="24"/>
    </row>
    <row r="622" s="1" customFormat="1" spans="1:37">
      <c r="A622" s="339"/>
      <c r="B622" s="315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3"/>
      <c r="AJ622" s="290"/>
      <c r="AK622" s="24"/>
    </row>
    <row r="623" s="1" customFormat="1" spans="1:37">
      <c r="A623" s="339"/>
      <c r="B623" s="315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3"/>
      <c r="AJ623" s="290"/>
      <c r="AK623" s="24"/>
    </row>
    <row r="624" s="1" customFormat="1" spans="1:37">
      <c r="A624" s="339"/>
      <c r="B624" s="315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3"/>
      <c r="AJ624" s="290"/>
      <c r="AK624" s="24"/>
    </row>
    <row r="625" s="1" customFormat="1" spans="1:37">
      <c r="A625" s="339"/>
      <c r="B625" s="315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3"/>
      <c r="AJ625" s="290"/>
      <c r="AK625" s="24"/>
    </row>
    <row r="626" s="1" customFormat="1" spans="1:37">
      <c r="A626" s="339"/>
      <c r="B626" s="315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3"/>
      <c r="AJ626" s="290"/>
      <c r="AK626" s="24"/>
    </row>
    <row r="627" s="1" customFormat="1" spans="1:37">
      <c r="A627" s="339"/>
      <c r="B627" s="315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3"/>
      <c r="AJ627" s="290"/>
      <c r="AK627" s="24"/>
    </row>
    <row r="628" s="1" customFormat="1" spans="1:37">
      <c r="A628" s="339"/>
      <c r="B628" s="315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3"/>
      <c r="AJ628" s="290"/>
      <c r="AK628" s="24"/>
    </row>
    <row r="629" s="1" customFormat="1" spans="1:37">
      <c r="A629" s="339"/>
      <c r="B629" s="315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3"/>
      <c r="AJ629" s="290"/>
      <c r="AK629" s="24"/>
    </row>
    <row r="630" s="1" customFormat="1" spans="1:37">
      <c r="A630" s="339"/>
      <c r="B630" s="315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3"/>
      <c r="AJ630" s="290"/>
      <c r="AK630" s="24"/>
    </row>
    <row r="631" s="1" customFormat="1" spans="1:37">
      <c r="A631" s="339"/>
      <c r="B631" s="315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3"/>
      <c r="AJ631" s="290"/>
      <c r="AK631" s="24"/>
    </row>
    <row r="632" s="1" customFormat="1" spans="1:37">
      <c r="A632" s="339"/>
      <c r="B632" s="315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3"/>
      <c r="AJ632" s="290"/>
      <c r="AK632" s="24"/>
    </row>
    <row r="633" s="1" customFormat="1" spans="1:37">
      <c r="A633" s="339"/>
      <c r="B633" s="315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3"/>
      <c r="AJ633" s="290"/>
      <c r="AK633" s="24"/>
    </row>
    <row r="634" s="1" customFormat="1" spans="1:37">
      <c r="A634" s="339"/>
      <c r="B634" s="315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3"/>
      <c r="AJ634" s="290"/>
      <c r="AK634" s="24"/>
    </row>
    <row r="635" s="1" customFormat="1" spans="1:37">
      <c r="A635" s="339"/>
      <c r="B635" s="315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3"/>
      <c r="AJ635" s="290"/>
      <c r="AK635" s="24"/>
    </row>
    <row r="636" s="1" customFormat="1" spans="1:37">
      <c r="A636" s="339"/>
      <c r="B636" s="315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3"/>
      <c r="AJ636" s="290"/>
      <c r="AK636" s="24"/>
    </row>
    <row r="637" s="1" customFormat="1" spans="1:37">
      <c r="A637" s="339"/>
      <c r="B637" s="315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3"/>
      <c r="AJ637" s="290"/>
      <c r="AK637" s="24"/>
    </row>
    <row r="638" s="1" customFormat="1" spans="1:37">
      <c r="A638" s="339"/>
      <c r="B638" s="315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3"/>
      <c r="AJ638" s="290"/>
      <c r="AK638" s="24"/>
    </row>
    <row r="639" s="1" customFormat="1" spans="1:37">
      <c r="A639" s="339"/>
      <c r="B639" s="315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3"/>
      <c r="AJ639" s="290"/>
      <c r="AK639" s="24"/>
    </row>
    <row r="640" s="1" customFormat="1" spans="1:37">
      <c r="A640" s="339"/>
      <c r="B640" s="315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3"/>
      <c r="AJ640" s="290"/>
      <c r="AK640" s="24"/>
    </row>
    <row r="641" s="1" customFormat="1" spans="1:37">
      <c r="A641" s="339"/>
      <c r="B641" s="315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3"/>
      <c r="AJ641" s="290"/>
      <c r="AK641" s="24"/>
    </row>
    <row r="642" s="1" customFormat="1" spans="1:37">
      <c r="A642" s="339"/>
      <c r="B642" s="315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3"/>
      <c r="AJ642" s="290"/>
      <c r="AK642" s="24"/>
    </row>
    <row r="643" s="1" customFormat="1" spans="1:37">
      <c r="A643" s="339"/>
      <c r="B643" s="315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3"/>
      <c r="AJ643" s="290"/>
      <c r="AK643" s="24"/>
    </row>
    <row r="644" s="1" customFormat="1" spans="1:37">
      <c r="A644" s="339"/>
      <c r="B644" s="315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3"/>
      <c r="AJ644" s="290"/>
      <c r="AK644" s="24"/>
    </row>
    <row r="645" s="1" customFormat="1" spans="1:37">
      <c r="A645" s="339"/>
      <c r="B645" s="315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3"/>
      <c r="AJ645" s="290"/>
      <c r="AK645" s="24"/>
    </row>
    <row r="646" s="1" customFormat="1" spans="1:37">
      <c r="A646" s="339"/>
      <c r="B646" s="315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3"/>
      <c r="AJ646" s="290"/>
      <c r="AK646" s="24"/>
    </row>
    <row r="647" s="1" customFormat="1" spans="1:37">
      <c r="A647" s="339"/>
      <c r="B647" s="315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3"/>
      <c r="AJ647" s="290"/>
      <c r="AK647" s="24"/>
    </row>
    <row r="648" s="1" customFormat="1" spans="1:37">
      <c r="A648" s="339"/>
      <c r="B648" s="315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3"/>
      <c r="AJ648" s="290"/>
      <c r="AK648" s="24"/>
    </row>
    <row r="649" s="1" customFormat="1" spans="1:37">
      <c r="A649" s="339"/>
      <c r="B649" s="315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3"/>
      <c r="AJ649" s="290"/>
      <c r="AK649" s="24"/>
    </row>
    <row r="650" s="1" customFormat="1" spans="1:37">
      <c r="A650" s="339"/>
      <c r="B650" s="315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3"/>
      <c r="AJ650" s="290"/>
      <c r="AK650" s="24"/>
    </row>
    <row r="651" s="1" customFormat="1" spans="1:37">
      <c r="A651" s="20"/>
      <c r="B651" s="21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3"/>
      <c r="AJ651" s="290"/>
      <c r="AK651" s="24"/>
    </row>
    <row r="652" s="1" customFormat="1" spans="1:37">
      <c r="A652" s="20"/>
      <c r="B652" s="21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3"/>
      <c r="AJ652" s="290"/>
      <c r="AK652" s="24"/>
    </row>
  </sheetData>
  <mergeCells count="175">
    <mergeCell ref="AL216:AO216"/>
    <mergeCell ref="AL217:AO217"/>
    <mergeCell ref="AL250:AS250"/>
    <mergeCell ref="AL251:AN251"/>
    <mergeCell ref="AM283:AP283"/>
    <mergeCell ref="AM284:AP284"/>
    <mergeCell ref="AM302:AP302"/>
    <mergeCell ref="AM303:AP303"/>
    <mergeCell ref="A500:B500"/>
    <mergeCell ref="A501:B501"/>
    <mergeCell ref="A504:B504"/>
    <mergeCell ref="A505:B505"/>
    <mergeCell ref="A506:B506"/>
    <mergeCell ref="A507:B507"/>
    <mergeCell ref="A508:B508"/>
    <mergeCell ref="A511:B511"/>
    <mergeCell ref="A512:B512"/>
    <mergeCell ref="A513:B513"/>
    <mergeCell ref="A514:B514"/>
    <mergeCell ref="A515:B515"/>
    <mergeCell ref="A516:B516"/>
    <mergeCell ref="A518:B518"/>
    <mergeCell ref="A519:B519"/>
    <mergeCell ref="A520:B520"/>
    <mergeCell ref="A522:B522"/>
    <mergeCell ref="A523:B523"/>
    <mergeCell ref="A524:B524"/>
    <mergeCell ref="A525:B525"/>
    <mergeCell ref="AK531:AM531"/>
    <mergeCell ref="C535:L535"/>
    <mergeCell ref="C536:D536"/>
    <mergeCell ref="C545:L545"/>
    <mergeCell ref="C546:D546"/>
    <mergeCell ref="C555:L555"/>
    <mergeCell ref="C556:D556"/>
    <mergeCell ref="C565:L565"/>
    <mergeCell ref="C566:D566"/>
    <mergeCell ref="A2:A7"/>
    <mergeCell ref="A9:A11"/>
    <mergeCell ref="A12:A16"/>
    <mergeCell ref="A17:A21"/>
    <mergeCell ref="A22:A26"/>
    <mergeCell ref="A27:A31"/>
    <mergeCell ref="A32:A36"/>
    <mergeCell ref="A37:A41"/>
    <mergeCell ref="A42:A44"/>
    <mergeCell ref="A45:A49"/>
    <mergeCell ref="A50:A54"/>
    <mergeCell ref="A55:A59"/>
    <mergeCell ref="A60:A64"/>
    <mergeCell ref="A65:A69"/>
    <mergeCell ref="A70:A74"/>
    <mergeCell ref="A75:A77"/>
    <mergeCell ref="A78:A80"/>
    <mergeCell ref="A81:A85"/>
    <mergeCell ref="A86:A90"/>
    <mergeCell ref="A91:A95"/>
    <mergeCell ref="A96:A100"/>
    <mergeCell ref="A101:A105"/>
    <mergeCell ref="A106:A110"/>
    <mergeCell ref="A111:A115"/>
    <mergeCell ref="A116:A118"/>
    <mergeCell ref="A119:A121"/>
    <mergeCell ref="A122:A124"/>
    <mergeCell ref="A125:A126"/>
    <mergeCell ref="A127:A129"/>
    <mergeCell ref="A130:A132"/>
    <mergeCell ref="A133:A135"/>
    <mergeCell ref="A136:A138"/>
    <mergeCell ref="A139:A143"/>
    <mergeCell ref="A144:A149"/>
    <mergeCell ref="A150:A154"/>
    <mergeCell ref="A155:A159"/>
    <mergeCell ref="A160:A164"/>
    <mergeCell ref="A165:A166"/>
    <mergeCell ref="A167:A168"/>
    <mergeCell ref="A170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19"/>
    <mergeCell ref="A221:A225"/>
    <mergeCell ref="A226:A228"/>
    <mergeCell ref="A229:A233"/>
    <mergeCell ref="A234:A238"/>
    <mergeCell ref="A239:A240"/>
    <mergeCell ref="A241:A245"/>
    <mergeCell ref="A246:A250"/>
    <mergeCell ref="A251:A255"/>
    <mergeCell ref="A256:A260"/>
    <mergeCell ref="A261:A264"/>
    <mergeCell ref="A265:A267"/>
    <mergeCell ref="A268:A270"/>
    <mergeCell ref="A271:A275"/>
    <mergeCell ref="A276:A281"/>
    <mergeCell ref="A282:A286"/>
    <mergeCell ref="A287:A291"/>
    <mergeCell ref="A292:A296"/>
    <mergeCell ref="A297:A298"/>
    <mergeCell ref="A299:A303"/>
    <mergeCell ref="A304:A306"/>
    <mergeCell ref="A307:A309"/>
    <mergeCell ref="A310:A314"/>
    <mergeCell ref="A315:A319"/>
    <mergeCell ref="A320:A324"/>
    <mergeCell ref="A325:A329"/>
    <mergeCell ref="A330:A331"/>
    <mergeCell ref="A332:A333"/>
    <mergeCell ref="A335:A336"/>
    <mergeCell ref="A337:A338"/>
    <mergeCell ref="A342:A344"/>
    <mergeCell ref="A345:A349"/>
    <mergeCell ref="A350:A354"/>
    <mergeCell ref="A355:A359"/>
    <mergeCell ref="A360:A364"/>
    <mergeCell ref="A365:A369"/>
    <mergeCell ref="A370:A372"/>
    <mergeCell ref="A373:A377"/>
    <mergeCell ref="A378:A382"/>
    <mergeCell ref="A383:A387"/>
    <mergeCell ref="A388:A392"/>
    <mergeCell ref="A393:A395"/>
    <mergeCell ref="A396:A398"/>
    <mergeCell ref="A399:A403"/>
    <mergeCell ref="A404:A408"/>
    <mergeCell ref="A409:A411"/>
    <mergeCell ref="A412:A414"/>
    <mergeCell ref="A415:A416"/>
    <mergeCell ref="A417:A421"/>
    <mergeCell ref="A422:A424"/>
    <mergeCell ref="A425:A426"/>
    <mergeCell ref="A429:A431"/>
    <mergeCell ref="A432:A434"/>
    <mergeCell ref="A435:A437"/>
    <mergeCell ref="A438:A440"/>
    <mergeCell ref="A441:A443"/>
    <mergeCell ref="A444:A446"/>
    <mergeCell ref="A447:A449"/>
    <mergeCell ref="A450:A452"/>
    <mergeCell ref="A453:A455"/>
    <mergeCell ref="A459:A461"/>
    <mergeCell ref="A462:A464"/>
    <mergeCell ref="A465:A467"/>
    <mergeCell ref="A468:A470"/>
    <mergeCell ref="A471:A473"/>
    <mergeCell ref="A475:A477"/>
    <mergeCell ref="A478:A480"/>
    <mergeCell ref="A481:A483"/>
    <mergeCell ref="A484:A486"/>
    <mergeCell ref="A488:A490"/>
    <mergeCell ref="A491:A493"/>
    <mergeCell ref="A494:A496"/>
    <mergeCell ref="A497:A498"/>
    <mergeCell ref="C537:C538"/>
    <mergeCell ref="C539:C540"/>
    <mergeCell ref="C547:C548"/>
    <mergeCell ref="C549:C550"/>
    <mergeCell ref="C557:C558"/>
    <mergeCell ref="C559:C560"/>
    <mergeCell ref="C567:C568"/>
    <mergeCell ref="C569:C570"/>
    <mergeCell ref="AL210:AS215"/>
    <mergeCell ref="AU210:BB215"/>
    <mergeCell ref="AL247:AS249"/>
    <mergeCell ref="AU247:BB249"/>
    <mergeCell ref="C541:L542"/>
    <mergeCell ref="C551:L552"/>
    <mergeCell ref="C561:L562"/>
    <mergeCell ref="C571:L572"/>
  </mergeCells>
  <pageMargins left="0.75" right="0.75" top="1" bottom="1" header="0.5" footer="0.5"/>
  <pageSetup paperSize="9" orientation="portrait"/>
  <headerFooter/>
  <ignoredErrors>
    <ignoredError sqref="AO308" evalError="1" formula="1" unlockedFormula="1"/>
    <ignoredError sqref="A8:AH342 A343:AB343 AD343:AH343 A344:AH350 A351:AB351 AD351:AH351 A352:AH523 A524:AA524 AD524:AH524 A525:AH652 AJ309:FO339 AK340:FO340 AJ341:FO345 AK346:FO346 AJ347:FO350 AK351:FO351 AJ352:FO365 AK366:FO366 AJ367:FO370 AK371:FO371 AJ372:FO373 AK374:FO374 AJ375:FO378 AK379:FO379 AJ380:FO383 AK384:FO384 AJ385:FO388 AK389:FO389 AJ390:FO459 AK460:FO460 AJ461:FO462 AK463:FO463 AJ464:FO465 AK466:FO466 AJ467:FO468 AK469:FO469 AJ470:FO471 AK472:FO472 AJ473:FO475 AK476:FO476 AJ477:FO478 AK479:FO479 AJ480:FO481 AK482:FO482 AJ483:FO503 AK504:FO507 AJ508:FO510 AK511:FO513 AJ514:FO525 AJ526:AP526 AR526:FO526 AJ527:FO527 AK528:FO530 AL531:FO531 AJ532:FO652 A1:AH4 A5:AC7 AE5:AH7 AK1:FO1 AJ2:FO173 AK174:FO174 AJ175:FO175 AJ176:AL176 AN176:FO176 AJ177:FO178 AK179:FO179 AJ180:FO193 AK194:FO194 AJ195:FO203 AK204:FO204 AJ205:FO208 AK209:FO209 AJ210:FO218 AK219:FO220 AJ221:FO226 AK227:FO227 AJ228:FO229 AK230:FO230 AJ231:FO241 AK242:FO242 AJ243:FO246 AK247 AT247:FO249 AJ248:AK249 AJ250:FO265 AK266:FO266 AJ267:FO307 AJ308:AN308 AP308:FO308" evalError="1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6321" name="Spinner 1" r:id="rId4">
              <controlPr defaultSize="0">
                <anchor moveWithCells="1">
                  <from>
                    <xdr:col>38</xdr:col>
                    <xdr:colOff>887730</xdr:colOff>
                    <xdr:row>174</xdr:row>
                    <xdr:rowOff>374650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2" name="Spinner 2" r:id="rId5">
              <controlPr defaultSize="0">
                <anchor moveWithCells="1">
                  <from>
                    <xdr:col>38</xdr:col>
                    <xdr:colOff>875030</xdr:colOff>
                    <xdr:row>174</xdr:row>
                    <xdr:rowOff>374650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3" name="Spinner 3" r:id="rId6">
              <controlPr defaultSize="0">
                <anchor moveWithCells="1">
                  <from>
                    <xdr:col>38</xdr:col>
                    <xdr:colOff>887730</xdr:colOff>
                    <xdr:row>174</xdr:row>
                    <xdr:rowOff>374650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4" name="Spinner 4" r:id="rId7">
              <controlPr defaultSize="0">
                <anchor moveWithCells="1">
                  <from>
                    <xdr:col>38</xdr:col>
                    <xdr:colOff>875030</xdr:colOff>
                    <xdr:row>174</xdr:row>
                    <xdr:rowOff>374650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O608"/>
  <sheetViews>
    <sheetView zoomScale="80" zoomScaleNormal="80" workbookViewId="0">
      <pane xSplit="3" ySplit="1" topLeftCell="Q2" activePane="bottomRight" state="frozen"/>
      <selection/>
      <selection pane="topRight"/>
      <selection pane="bottomLeft"/>
      <selection pane="bottomRight" activeCell="X171" sqref="X171"/>
    </sheetView>
  </sheetViews>
  <sheetFormatPr defaultColWidth="9.64166666666667" defaultRowHeight="13.5"/>
  <cols>
    <col min="1" max="1" width="11.775" style="20" customWidth="1"/>
    <col min="2" max="2" width="11.775" style="21" customWidth="1"/>
    <col min="3" max="4" width="11.775" style="22" customWidth="1" outlineLevel="1"/>
    <col min="5" max="5" width="13.5916666666667" style="22" customWidth="1" outlineLevel="1"/>
    <col min="6" max="11" width="11.775" style="22" customWidth="1" outlineLevel="1"/>
    <col min="12" max="12" width="11.775" style="22" customWidth="1"/>
    <col min="13" max="15" width="12.4916666666667" style="22" customWidth="1" outlineLevel="1"/>
    <col min="16" max="16" width="11.775" style="22" customWidth="1" outlineLevel="1"/>
    <col min="17" max="17" width="12.0333333333333" style="22" customWidth="1" outlineLevel="1"/>
    <col min="18" max="18" width="11.775" style="22" customWidth="1" outlineLevel="1"/>
    <col min="19" max="19" width="13.5833333333333" style="22" customWidth="1" outlineLevel="1"/>
    <col min="20" max="21" width="11.775" style="22" customWidth="1" outlineLevel="1"/>
    <col min="22" max="22" width="11.775" style="22" customWidth="1"/>
    <col min="23" max="32" width="11.775" style="22" customWidth="1" outlineLevel="1"/>
    <col min="33" max="33" width="11.775" style="22" customWidth="1"/>
    <col min="34" max="34" width="13.1333333333333" style="22" customWidth="1"/>
    <col min="35" max="35" width="11.775" style="23" customWidth="1" outlineLevel="2"/>
    <col min="36" max="36" width="11.775" style="290" customWidth="1"/>
    <col min="37" max="37" width="18.1333333333333" style="24" customWidth="1"/>
    <col min="38" max="38" width="29.2166666666667" style="1" customWidth="1"/>
    <col min="39" max="39" width="14.3666666666667" style="1" customWidth="1"/>
    <col min="40" max="40" width="16.25" style="1" customWidth="1"/>
    <col min="41" max="41" width="12.9166666666667" style="1" customWidth="1"/>
    <col min="42" max="42" width="12.1833333333333" style="1" customWidth="1"/>
    <col min="43" max="43" width="18.1333333333333" style="1" customWidth="1"/>
    <col min="44" max="44" width="14.8583333333333" style="1" customWidth="1"/>
    <col min="45" max="45" width="15.3583333333333" style="1" customWidth="1"/>
    <col min="46" max="46" width="11.775" style="1" customWidth="1"/>
    <col min="47" max="47" width="13.0583333333333" style="1" customWidth="1"/>
    <col min="48" max="48" width="13.8916666666667" style="1" customWidth="1"/>
    <col min="49" max="49" width="13.3333333333333" style="1" customWidth="1"/>
    <col min="50" max="50" width="16.6083333333333" style="1" customWidth="1"/>
    <col min="51" max="51" width="13.5833333333333" style="1" customWidth="1"/>
    <col min="52" max="52" width="14.525" style="1" customWidth="1"/>
    <col min="53" max="53" width="11.775" style="1" customWidth="1"/>
    <col min="54" max="54" width="16.4083333333333" style="1" customWidth="1"/>
    <col min="55" max="56" width="11.775" style="1" customWidth="1"/>
    <col min="57" max="16226" width="11.775" style="1"/>
    <col min="16227" max="16384" width="9.64166666666667" style="1"/>
  </cols>
  <sheetData>
    <row r="1" s="1" customFormat="1" ht="30" customHeight="1" spans="1:171">
      <c r="A1" s="25" t="s">
        <v>0</v>
      </c>
      <c r="B1" s="26" t="s">
        <v>1</v>
      </c>
      <c r="C1" s="27">
        <v>46327</v>
      </c>
      <c r="D1" s="27">
        <v>46328</v>
      </c>
      <c r="E1" s="27">
        <v>46329</v>
      </c>
      <c r="F1" s="27">
        <v>46330</v>
      </c>
      <c r="G1" s="27">
        <v>46331</v>
      </c>
      <c r="H1" s="27">
        <v>46332</v>
      </c>
      <c r="I1" s="27">
        <v>46333</v>
      </c>
      <c r="J1" s="27">
        <v>46334</v>
      </c>
      <c r="K1" s="27">
        <v>46335</v>
      </c>
      <c r="L1" s="27">
        <v>46336</v>
      </c>
      <c r="M1" s="27">
        <v>46337</v>
      </c>
      <c r="N1" s="27">
        <v>46338</v>
      </c>
      <c r="O1" s="27">
        <v>46339</v>
      </c>
      <c r="P1" s="27">
        <v>46340</v>
      </c>
      <c r="Q1" s="27">
        <v>46341</v>
      </c>
      <c r="R1" s="27">
        <v>46342</v>
      </c>
      <c r="S1" s="27">
        <v>46343</v>
      </c>
      <c r="T1" s="27">
        <v>46344</v>
      </c>
      <c r="U1" s="27">
        <v>46345</v>
      </c>
      <c r="V1" s="27">
        <v>46346</v>
      </c>
      <c r="W1" s="27">
        <v>46347</v>
      </c>
      <c r="X1" s="27">
        <v>46348</v>
      </c>
      <c r="Y1" s="27">
        <v>46349</v>
      </c>
      <c r="Z1" s="27">
        <v>46350</v>
      </c>
      <c r="AA1" s="27">
        <v>46351</v>
      </c>
      <c r="AB1" s="27">
        <v>46352</v>
      </c>
      <c r="AC1" s="27">
        <v>46353</v>
      </c>
      <c r="AD1" s="27">
        <v>46354</v>
      </c>
      <c r="AE1" s="27">
        <v>46355</v>
      </c>
      <c r="AF1" s="27">
        <v>46356</v>
      </c>
      <c r="AG1" s="27">
        <v>46357</v>
      </c>
      <c r="AH1" s="347"/>
      <c r="AI1" s="27"/>
      <c r="AJ1" s="290" t="s">
        <v>399</v>
      </c>
      <c r="AK1" s="24"/>
      <c r="AU1" s="29">
        <f>U129</f>
        <v>0</v>
      </c>
    </row>
    <row r="2" s="1" customFormat="1" ht="30" customHeight="1" spans="1:171">
      <c r="A2" s="30" t="s">
        <v>2</v>
      </c>
      <c r="B2" s="31" t="s">
        <v>3</v>
      </c>
      <c r="C2" s="32">
        <v>4</v>
      </c>
      <c r="D2" s="348">
        <v>3</v>
      </c>
      <c r="E2" s="171">
        <v>3</v>
      </c>
      <c r="F2" s="171">
        <v>12</v>
      </c>
      <c r="G2" s="171">
        <v>12</v>
      </c>
      <c r="H2" s="171">
        <v>9</v>
      </c>
      <c r="I2" s="171">
        <v>9</v>
      </c>
      <c r="J2" s="171">
        <v>11</v>
      </c>
      <c r="K2" s="171">
        <v>5</v>
      </c>
      <c r="L2" s="171">
        <v>-4</v>
      </c>
      <c r="M2" s="171">
        <v>-5</v>
      </c>
      <c r="N2" s="171">
        <v>0</v>
      </c>
      <c r="O2" s="171">
        <v>7</v>
      </c>
      <c r="P2" s="171">
        <v>-1</v>
      </c>
      <c r="Q2" s="171">
        <v>7</v>
      </c>
      <c r="R2" s="171">
        <v>2</v>
      </c>
      <c r="S2" s="171">
        <v>2</v>
      </c>
      <c r="T2" s="171">
        <v>2</v>
      </c>
      <c r="U2" s="171">
        <v>2</v>
      </c>
      <c r="V2" s="171">
        <v>4</v>
      </c>
      <c r="W2" s="171">
        <v>9</v>
      </c>
      <c r="X2" s="171">
        <v>8</v>
      </c>
      <c r="Y2" s="171">
        <v>7</v>
      </c>
      <c r="Z2" s="171">
        <v>0</v>
      </c>
      <c r="AA2" s="171">
        <v>1</v>
      </c>
      <c r="AB2" s="171">
        <v>0</v>
      </c>
      <c r="AC2" s="171">
        <v>0</v>
      </c>
      <c r="AD2" s="171">
        <v>4</v>
      </c>
      <c r="AE2" s="171">
        <v>5</v>
      </c>
      <c r="AF2" s="171">
        <v>-1</v>
      </c>
      <c r="AG2" s="32"/>
      <c r="AH2" s="349"/>
      <c r="AI2" s="28"/>
      <c r="AJ2" s="290"/>
      <c r="AK2" s="24"/>
      <c r="AU2" s="33"/>
    </row>
    <row r="3" s="1" customFormat="1" ht="30" customHeight="1" spans="1:171">
      <c r="A3" s="30"/>
      <c r="B3" s="31" t="s">
        <v>4</v>
      </c>
      <c r="C3" s="32">
        <v>16</v>
      </c>
      <c r="D3" s="348">
        <v>8</v>
      </c>
      <c r="E3" s="171">
        <v>13</v>
      </c>
      <c r="F3" s="171">
        <v>16</v>
      </c>
      <c r="G3" s="171">
        <v>16</v>
      </c>
      <c r="H3" s="171">
        <v>16</v>
      </c>
      <c r="I3" s="171">
        <v>16</v>
      </c>
      <c r="J3" s="171">
        <v>16</v>
      </c>
      <c r="K3" s="171">
        <v>13</v>
      </c>
      <c r="L3" s="171">
        <v>15</v>
      </c>
      <c r="M3" s="171">
        <v>13</v>
      </c>
      <c r="N3" s="171">
        <v>18</v>
      </c>
      <c r="O3" s="171">
        <v>13</v>
      </c>
      <c r="P3" s="171">
        <v>12</v>
      </c>
      <c r="Q3" s="171">
        <v>17</v>
      </c>
      <c r="R3" s="171">
        <v>13</v>
      </c>
      <c r="S3" s="171">
        <v>4</v>
      </c>
      <c r="T3" s="171">
        <v>6</v>
      </c>
      <c r="U3" s="171">
        <v>13</v>
      </c>
      <c r="V3" s="171">
        <v>11</v>
      </c>
      <c r="W3" s="171">
        <v>15</v>
      </c>
      <c r="X3" s="171">
        <v>14</v>
      </c>
      <c r="Y3" s="171">
        <v>14</v>
      </c>
      <c r="Z3" s="171">
        <v>12</v>
      </c>
      <c r="AA3" s="171">
        <v>7</v>
      </c>
      <c r="AB3" s="171">
        <v>11</v>
      </c>
      <c r="AC3" s="171">
        <v>6</v>
      </c>
      <c r="AD3" s="171">
        <v>12</v>
      </c>
      <c r="AE3" s="171">
        <v>13</v>
      </c>
      <c r="AF3" s="171">
        <v>13</v>
      </c>
      <c r="AG3" s="32"/>
      <c r="AH3" s="349"/>
      <c r="AI3" s="28"/>
      <c r="AJ3" s="290"/>
      <c r="AK3" s="24"/>
      <c r="AU3" s="33"/>
    </row>
    <row r="4" s="1" customFormat="1" ht="30" customHeight="1" spans="1:171">
      <c r="A4" s="30"/>
      <c r="B4" s="31" t="s">
        <v>5</v>
      </c>
      <c r="C4" s="32" t="s">
        <v>400</v>
      </c>
      <c r="D4" s="32" t="s">
        <v>223</v>
      </c>
      <c r="E4" s="32" t="s">
        <v>401</v>
      </c>
      <c r="F4" s="32" t="s">
        <v>402</v>
      </c>
      <c r="G4" s="32" t="s">
        <v>403</v>
      </c>
      <c r="H4" s="32" t="s">
        <v>403</v>
      </c>
      <c r="I4" s="32" t="s">
        <v>404</v>
      </c>
      <c r="J4" s="32" t="s">
        <v>405</v>
      </c>
      <c r="K4" s="32" t="s">
        <v>406</v>
      </c>
      <c r="L4" s="32" t="s">
        <v>237</v>
      </c>
      <c r="M4" s="32" t="s">
        <v>407</v>
      </c>
      <c r="N4" s="32" t="s">
        <v>408</v>
      </c>
      <c r="O4" s="32" t="s">
        <v>222</v>
      </c>
      <c r="P4" s="32" t="s">
        <v>409</v>
      </c>
      <c r="Q4" s="32" t="s">
        <v>410</v>
      </c>
      <c r="R4" s="32" t="s">
        <v>400</v>
      </c>
      <c r="S4" s="32" t="s">
        <v>411</v>
      </c>
      <c r="T4" s="32" t="s">
        <v>400</v>
      </c>
      <c r="U4" s="32" t="s">
        <v>412</v>
      </c>
      <c r="V4" s="32" t="s">
        <v>222</v>
      </c>
      <c r="W4" s="348" t="s">
        <v>238</v>
      </c>
      <c r="X4" s="348" t="s">
        <v>413</v>
      </c>
      <c r="Y4" s="348" t="s">
        <v>219</v>
      </c>
      <c r="Z4" s="348" t="s">
        <v>414</v>
      </c>
      <c r="AA4" s="348" t="s">
        <v>223</v>
      </c>
      <c r="AB4" s="348" t="s">
        <v>415</v>
      </c>
      <c r="AC4" s="348" t="s">
        <v>223</v>
      </c>
      <c r="AD4" s="348" t="s">
        <v>239</v>
      </c>
      <c r="AE4" s="348" t="s">
        <v>239</v>
      </c>
      <c r="AF4" s="348" t="s">
        <v>416</v>
      </c>
      <c r="AG4" s="350"/>
      <c r="AH4" s="349"/>
      <c r="AI4" s="28"/>
      <c r="AJ4" s="290"/>
      <c r="AK4" s="24"/>
      <c r="AU4" s="33"/>
    </row>
    <row r="5" s="2" customFormat="1" ht="30" customHeight="1" spans="1:171">
      <c r="A5" s="30"/>
      <c r="B5" s="34" t="s">
        <v>6</v>
      </c>
      <c r="C5" s="3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41"/>
      <c r="Q5" s="41"/>
      <c r="R5" s="41"/>
      <c r="S5" s="41"/>
      <c r="T5" s="41"/>
      <c r="U5" s="4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3"/>
      <c r="AH5" s="151"/>
      <c r="AI5" s="28"/>
      <c r="AJ5" s="290"/>
      <c r="AK5" s="40"/>
      <c r="AU5" s="33"/>
    </row>
    <row r="6" s="1" customFormat="1" ht="30" customHeight="1" spans="1:171">
      <c r="A6" s="30"/>
      <c r="B6" s="34" t="s">
        <v>7</v>
      </c>
      <c r="C6" s="352"/>
      <c r="D6" s="352"/>
      <c r="E6" s="352"/>
      <c r="F6" s="352"/>
      <c r="G6" s="352"/>
      <c r="H6" s="352"/>
      <c r="I6" s="352"/>
      <c r="J6" s="352"/>
      <c r="K6" s="352"/>
      <c r="L6" s="352"/>
      <c r="M6" s="352"/>
      <c r="N6" s="352"/>
      <c r="O6" s="151"/>
      <c r="P6" s="41"/>
      <c r="Q6" s="41"/>
      <c r="R6" s="41"/>
      <c r="S6" s="41"/>
      <c r="T6" s="41"/>
      <c r="U6" s="41"/>
      <c r="V6" s="352"/>
      <c r="W6" s="352"/>
      <c r="X6" s="352"/>
      <c r="Y6" s="352"/>
      <c r="Z6" s="352"/>
      <c r="AA6" s="352"/>
      <c r="AB6" s="352"/>
      <c r="AC6" s="352"/>
      <c r="AD6" s="352"/>
      <c r="AE6" s="352"/>
      <c r="AF6" s="352"/>
      <c r="AG6" s="352"/>
      <c r="AH6" s="353"/>
      <c r="AI6" s="28"/>
      <c r="AJ6" s="290"/>
      <c r="AK6" s="24"/>
      <c r="AU6" s="33"/>
    </row>
    <row r="7" s="1" customFormat="1" ht="30" customHeight="1" spans="1:171">
      <c r="A7" s="30"/>
      <c r="B7" s="34" t="s">
        <v>8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354"/>
      <c r="S7" s="41"/>
      <c r="T7" s="41"/>
      <c r="U7" s="355"/>
      <c r="V7" s="356"/>
      <c r="W7" s="357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353"/>
      <c r="AI7" s="28"/>
      <c r="AJ7" s="290"/>
      <c r="AK7" s="24"/>
      <c r="AU7" s="33"/>
    </row>
    <row r="8" s="3" customFormat="1" ht="30" customHeight="1" spans="1:171">
      <c r="A8" s="45" t="s">
        <v>9</v>
      </c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358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359"/>
      <c r="AI8" s="28"/>
      <c r="AJ8" s="290"/>
      <c r="AK8" s="24"/>
      <c r="AL8" s="1"/>
      <c r="AM8" s="1"/>
      <c r="AN8" s="1"/>
      <c r="AO8" s="1"/>
      <c r="AP8" s="1"/>
      <c r="AQ8" s="1"/>
      <c r="AR8" s="1"/>
      <c r="AS8" s="1"/>
      <c r="AT8" s="1"/>
      <c r="AU8" s="33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</row>
    <row r="9" s="4" customFormat="1" ht="30" hidden="1" customHeight="1" outlineLevel="2" spans="1:171">
      <c r="A9" s="48" t="s">
        <v>10</v>
      </c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 t="s">
        <v>257</v>
      </c>
      <c r="R9" s="50" t="s">
        <v>258</v>
      </c>
      <c r="S9" s="50" t="s">
        <v>259</v>
      </c>
      <c r="T9" s="50" t="s">
        <v>260</v>
      </c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360"/>
      <c r="AI9" s="51"/>
      <c r="AJ9" s="361"/>
      <c r="AK9" s="52"/>
      <c r="AU9" s="53">
        <f>AO155</f>
        <v>0</v>
      </c>
    </row>
    <row r="10" s="1" customFormat="1" ht="30" hidden="1" customHeight="1" outlineLevel="2" spans="1:171">
      <c r="A10" s="48"/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362"/>
      <c r="Q10" s="55" t="s">
        <v>261</v>
      </c>
      <c r="R10" s="55" t="s">
        <v>262</v>
      </c>
      <c r="S10" s="55" t="s">
        <v>263</v>
      </c>
      <c r="T10" s="55" t="s">
        <v>264</v>
      </c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363"/>
      <c r="AI10" s="28"/>
      <c r="AJ10" s="290"/>
      <c r="AK10" s="24"/>
      <c r="AU10" s="53">
        <f>U147</f>
        <v>0.952076</v>
      </c>
    </row>
    <row r="11" s="5" customFormat="1" ht="30" hidden="1" customHeight="1" outlineLevel="2" spans="1:171">
      <c r="A11" s="48"/>
      <c r="B11" s="56" t="s">
        <v>11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 t="s">
        <v>265</v>
      </c>
      <c r="R11" s="50" t="s">
        <v>266</v>
      </c>
      <c r="S11" s="50" t="s">
        <v>267</v>
      </c>
      <c r="T11" s="50" t="s">
        <v>268</v>
      </c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360"/>
      <c r="AI11" s="28"/>
      <c r="AJ11" s="290"/>
      <c r="AK11" s="57"/>
      <c r="AU11" s="53">
        <f>AO147</f>
        <v>0</v>
      </c>
    </row>
    <row r="12" s="1" customFormat="1" ht="30" hidden="1" customHeight="1" outlineLevel="2" spans="1:171">
      <c r="A12" s="58" t="s">
        <v>12</v>
      </c>
      <c r="B12" s="59"/>
      <c r="C12" s="60">
        <f t="shared" ref="C12:O12" si="0">C173</f>
        <v>2.016</v>
      </c>
      <c r="D12" s="60">
        <f t="shared" si="0"/>
        <v>20.448</v>
      </c>
      <c r="E12" s="60">
        <f t="shared" si="0"/>
        <v>49.728</v>
      </c>
      <c r="F12" s="60">
        <f t="shared" si="0"/>
        <v>47.28</v>
      </c>
      <c r="G12" s="60">
        <f t="shared" si="0"/>
        <v>46.992</v>
      </c>
      <c r="H12" s="60">
        <f t="shared" si="0"/>
        <v>53.76</v>
      </c>
      <c r="I12" s="60">
        <f t="shared" si="0"/>
        <v>48.384</v>
      </c>
      <c r="J12" s="60">
        <f t="shared" si="0"/>
        <v>77.376</v>
      </c>
      <c r="K12" s="60">
        <f t="shared" si="0"/>
        <v>117.504</v>
      </c>
      <c r="L12" s="60">
        <f t="shared" si="0"/>
        <v>129.792</v>
      </c>
      <c r="M12" s="60">
        <f t="shared" si="0"/>
        <v>125.76</v>
      </c>
      <c r="N12" s="60">
        <f t="shared" si="0"/>
        <v>118.224</v>
      </c>
      <c r="O12" s="60">
        <f t="shared" si="0"/>
        <v>111.792</v>
      </c>
      <c r="P12" s="364"/>
      <c r="Q12" s="60" t="s">
        <v>269</v>
      </c>
      <c r="R12" s="60" t="s">
        <v>262</v>
      </c>
      <c r="S12" s="60" t="s">
        <v>270</v>
      </c>
      <c r="T12" s="60" t="s">
        <v>271</v>
      </c>
      <c r="U12" s="60">
        <f t="shared" ref="U12:AG12" si="1">U173</f>
        <v>116.448</v>
      </c>
      <c r="V12" s="60">
        <f t="shared" si="1"/>
        <v>117.744</v>
      </c>
      <c r="W12" s="60">
        <f t="shared" si="1"/>
        <v>129.648</v>
      </c>
      <c r="X12" s="60">
        <f t="shared" si="1"/>
        <v>128.832</v>
      </c>
      <c r="Y12" s="60">
        <f t="shared" si="1"/>
        <v>127.344</v>
      </c>
      <c r="Z12" s="60">
        <f t="shared" si="1"/>
        <v>140.064</v>
      </c>
      <c r="AA12" s="60">
        <f t="shared" si="1"/>
        <v>180.24</v>
      </c>
      <c r="AB12" s="60">
        <f t="shared" si="1"/>
        <v>169.872</v>
      </c>
      <c r="AC12" s="60">
        <f t="shared" si="1"/>
        <v>169.824</v>
      </c>
      <c r="AD12" s="60">
        <f t="shared" si="1"/>
        <v>148.416</v>
      </c>
      <c r="AE12" s="60">
        <f t="shared" si="1"/>
        <v>121.776</v>
      </c>
      <c r="AF12" s="60">
        <f t="shared" si="1"/>
        <v>134.4</v>
      </c>
      <c r="AG12" s="60">
        <f t="shared" si="1"/>
        <v>0</v>
      </c>
      <c r="AH12" s="170">
        <f t="shared" ref="AH12:AH26" si="2">SUM(C12:AG12)</f>
        <v>2633.664</v>
      </c>
      <c r="AI12" s="28"/>
      <c r="AJ12" s="290"/>
      <c r="AK12" s="24"/>
      <c r="AU12" s="53">
        <f>U186</f>
        <v>1.74</v>
      </c>
    </row>
    <row r="13" s="1" customFormat="1" ht="30" hidden="1" customHeight="1" outlineLevel="2" spans="1:171">
      <c r="A13" s="58"/>
      <c r="B13" s="61"/>
      <c r="C13" s="60">
        <f t="shared" ref="C13:O13" si="3">C174</f>
        <v>0</v>
      </c>
      <c r="D13" s="60">
        <f t="shared" si="3"/>
        <v>0</v>
      </c>
      <c r="E13" s="60">
        <f t="shared" si="3"/>
        <v>0</v>
      </c>
      <c r="F13" s="60">
        <f t="shared" si="3"/>
        <v>0</v>
      </c>
      <c r="G13" s="60">
        <f t="shared" si="3"/>
        <v>0</v>
      </c>
      <c r="H13" s="60">
        <f t="shared" si="3"/>
        <v>0</v>
      </c>
      <c r="I13" s="60">
        <f t="shared" si="3"/>
        <v>0</v>
      </c>
      <c r="J13" s="60">
        <f t="shared" si="3"/>
        <v>0</v>
      </c>
      <c r="K13" s="60">
        <f t="shared" si="3"/>
        <v>0</v>
      </c>
      <c r="L13" s="60">
        <f t="shared" si="3"/>
        <v>0</v>
      </c>
      <c r="M13" s="60">
        <f t="shared" si="3"/>
        <v>0</v>
      </c>
      <c r="N13" s="60">
        <f t="shared" si="3"/>
        <v>0</v>
      </c>
      <c r="O13" s="60">
        <f t="shared" si="3"/>
        <v>0</v>
      </c>
      <c r="P13" s="364"/>
      <c r="Q13" s="60" t="s">
        <v>272</v>
      </c>
      <c r="R13" s="60" t="s">
        <v>273</v>
      </c>
      <c r="S13" s="60" t="s">
        <v>270</v>
      </c>
      <c r="T13" s="60" t="s">
        <v>274</v>
      </c>
      <c r="U13" s="60">
        <f t="shared" ref="U13:AG13" si="4">U174</f>
        <v>0</v>
      </c>
      <c r="V13" s="60">
        <f t="shared" si="4"/>
        <v>0</v>
      </c>
      <c r="W13" s="60">
        <f t="shared" si="4"/>
        <v>0</v>
      </c>
      <c r="X13" s="60">
        <f t="shared" si="4"/>
        <v>0</v>
      </c>
      <c r="Y13" s="60">
        <f t="shared" si="4"/>
        <v>0</v>
      </c>
      <c r="Z13" s="60">
        <f t="shared" si="4"/>
        <v>0</v>
      </c>
      <c r="AA13" s="60">
        <f t="shared" si="4"/>
        <v>0</v>
      </c>
      <c r="AB13" s="60">
        <f t="shared" si="4"/>
        <v>0</v>
      </c>
      <c r="AC13" s="60">
        <f t="shared" si="4"/>
        <v>0</v>
      </c>
      <c r="AD13" s="60">
        <f t="shared" si="4"/>
        <v>0</v>
      </c>
      <c r="AE13" s="60">
        <f t="shared" si="4"/>
        <v>0</v>
      </c>
      <c r="AF13" s="60">
        <f t="shared" si="4"/>
        <v>0</v>
      </c>
      <c r="AG13" s="60">
        <f t="shared" si="4"/>
        <v>0</v>
      </c>
      <c r="AH13" s="170">
        <f t="shared" si="2"/>
        <v>0</v>
      </c>
      <c r="AI13" s="28"/>
      <c r="AJ13" s="290"/>
      <c r="AK13" s="24"/>
      <c r="AU13" s="53">
        <f>AO188</f>
        <v>0</v>
      </c>
    </row>
    <row r="14" s="1" customFormat="1" ht="30" hidden="1" customHeight="1" outlineLevel="2" spans="1:171">
      <c r="A14" s="58"/>
      <c r="B14" s="62" t="s">
        <v>275</v>
      </c>
      <c r="C14" s="60">
        <f t="shared" ref="C14:AG14" si="5">C175</f>
        <v>0</v>
      </c>
      <c r="D14" s="60">
        <f t="shared" si="5"/>
        <v>0</v>
      </c>
      <c r="E14" s="60">
        <f t="shared" si="5"/>
        <v>0</v>
      </c>
      <c r="F14" s="60">
        <f t="shared" si="5"/>
        <v>0</v>
      </c>
      <c r="G14" s="60">
        <f t="shared" si="5"/>
        <v>0</v>
      </c>
      <c r="H14" s="60">
        <f t="shared" si="5"/>
        <v>0</v>
      </c>
      <c r="I14" s="60">
        <f t="shared" si="5"/>
        <v>0</v>
      </c>
      <c r="J14" s="60">
        <f t="shared" si="5"/>
        <v>0</v>
      </c>
      <c r="K14" s="60">
        <f t="shared" si="5"/>
        <v>0</v>
      </c>
      <c r="L14" s="60">
        <f t="shared" si="5"/>
        <v>0</v>
      </c>
      <c r="M14" s="60">
        <f t="shared" si="5"/>
        <v>0</v>
      </c>
      <c r="N14" s="60">
        <f t="shared" si="5"/>
        <v>0</v>
      </c>
      <c r="O14" s="60">
        <f t="shared" si="5"/>
        <v>0</v>
      </c>
      <c r="P14" s="60">
        <f t="shared" si="5"/>
        <v>0</v>
      </c>
      <c r="Q14" s="60">
        <f t="shared" si="5"/>
        <v>0</v>
      </c>
      <c r="R14" s="60">
        <f t="shared" si="5"/>
        <v>0</v>
      </c>
      <c r="S14" s="60">
        <f t="shared" si="5"/>
        <v>0</v>
      </c>
      <c r="T14" s="60">
        <f t="shared" si="5"/>
        <v>0</v>
      </c>
      <c r="U14" s="60">
        <f t="shared" si="5"/>
        <v>0</v>
      </c>
      <c r="V14" s="60">
        <f t="shared" si="5"/>
        <v>0</v>
      </c>
      <c r="W14" s="60">
        <f t="shared" si="5"/>
        <v>0</v>
      </c>
      <c r="X14" s="60">
        <f t="shared" si="5"/>
        <v>0</v>
      </c>
      <c r="Y14" s="60">
        <f t="shared" si="5"/>
        <v>0</v>
      </c>
      <c r="Z14" s="60">
        <f t="shared" si="5"/>
        <v>0</v>
      </c>
      <c r="AA14" s="60">
        <f t="shared" si="5"/>
        <v>0</v>
      </c>
      <c r="AB14" s="60">
        <f t="shared" si="5"/>
        <v>0</v>
      </c>
      <c r="AC14" s="60">
        <f t="shared" si="5"/>
        <v>0</v>
      </c>
      <c r="AD14" s="60">
        <f t="shared" si="5"/>
        <v>0</v>
      </c>
      <c r="AE14" s="60">
        <f t="shared" si="5"/>
        <v>0</v>
      </c>
      <c r="AF14" s="60">
        <f t="shared" si="5"/>
        <v>0</v>
      </c>
      <c r="AG14" s="60">
        <f t="shared" si="5"/>
        <v>0</v>
      </c>
      <c r="AH14" s="170">
        <f t="shared" si="2"/>
        <v>0</v>
      </c>
      <c r="AI14" s="28"/>
      <c r="AJ14" s="290"/>
      <c r="AK14" s="24"/>
      <c r="AU14" s="53">
        <f>U181</f>
        <v>0</v>
      </c>
    </row>
    <row r="15" s="1" customFormat="1" ht="30" hidden="1" customHeight="1" outlineLevel="2" spans="1:171">
      <c r="A15" s="58"/>
      <c r="B15" s="63" t="s">
        <v>14</v>
      </c>
      <c r="C15" s="60">
        <f t="shared" ref="C15:AG15" si="6">C176</f>
        <v>0</v>
      </c>
      <c r="D15" s="60">
        <f t="shared" si="6"/>
        <v>0</v>
      </c>
      <c r="E15" s="60">
        <f t="shared" si="6"/>
        <v>0</v>
      </c>
      <c r="F15" s="60">
        <f t="shared" si="6"/>
        <v>0</v>
      </c>
      <c r="G15" s="60">
        <f t="shared" si="6"/>
        <v>0</v>
      </c>
      <c r="H15" s="60">
        <f t="shared" si="6"/>
        <v>0</v>
      </c>
      <c r="I15" s="60">
        <f t="shared" si="6"/>
        <v>0</v>
      </c>
      <c r="J15" s="60">
        <f t="shared" si="6"/>
        <v>0</v>
      </c>
      <c r="K15" s="60">
        <f t="shared" si="6"/>
        <v>0</v>
      </c>
      <c r="L15" s="60">
        <f t="shared" si="6"/>
        <v>0</v>
      </c>
      <c r="M15" s="60">
        <f t="shared" si="6"/>
        <v>0</v>
      </c>
      <c r="N15" s="60">
        <f t="shared" si="6"/>
        <v>0</v>
      </c>
      <c r="O15" s="60">
        <f t="shared" si="6"/>
        <v>0</v>
      </c>
      <c r="P15" s="60">
        <f t="shared" si="6"/>
        <v>0</v>
      </c>
      <c r="Q15" s="60">
        <f t="shared" si="6"/>
        <v>0</v>
      </c>
      <c r="R15" s="60">
        <f t="shared" si="6"/>
        <v>0</v>
      </c>
      <c r="S15" s="60">
        <f t="shared" si="6"/>
        <v>0</v>
      </c>
      <c r="T15" s="60">
        <f t="shared" si="6"/>
        <v>0</v>
      </c>
      <c r="U15" s="60">
        <f t="shared" si="6"/>
        <v>0</v>
      </c>
      <c r="V15" s="60">
        <f t="shared" si="6"/>
        <v>0</v>
      </c>
      <c r="W15" s="60">
        <f t="shared" si="6"/>
        <v>0</v>
      </c>
      <c r="X15" s="60">
        <f t="shared" si="6"/>
        <v>0</v>
      </c>
      <c r="Y15" s="60">
        <f t="shared" si="6"/>
        <v>0</v>
      </c>
      <c r="Z15" s="60">
        <f t="shared" si="6"/>
        <v>0</v>
      </c>
      <c r="AA15" s="60">
        <f t="shared" si="6"/>
        <v>0</v>
      </c>
      <c r="AB15" s="60">
        <f t="shared" si="6"/>
        <v>0</v>
      </c>
      <c r="AC15" s="60">
        <f t="shared" si="6"/>
        <v>0</v>
      </c>
      <c r="AD15" s="60">
        <f t="shared" si="6"/>
        <v>0</v>
      </c>
      <c r="AE15" s="60">
        <f t="shared" si="6"/>
        <v>0</v>
      </c>
      <c r="AF15" s="60">
        <f t="shared" si="6"/>
        <v>0</v>
      </c>
      <c r="AG15" s="60">
        <f t="shared" si="6"/>
        <v>0</v>
      </c>
      <c r="AH15" s="170">
        <f t="shared" si="2"/>
        <v>0</v>
      </c>
      <c r="AI15" s="28"/>
      <c r="AJ15" s="290"/>
      <c r="AK15" s="24"/>
      <c r="AU15" s="53">
        <f>AO181</f>
        <v>0</v>
      </c>
    </row>
    <row r="16" s="1" customFormat="1" ht="30" hidden="1" customHeight="1" outlineLevel="2" spans="1:171">
      <c r="A16" s="58"/>
      <c r="B16" s="64" t="s">
        <v>15</v>
      </c>
      <c r="C16" s="60">
        <f t="shared" ref="C16:AG16" si="7">C177</f>
        <v>-2.016</v>
      </c>
      <c r="D16" s="60">
        <f t="shared" si="7"/>
        <v>-20.448</v>
      </c>
      <c r="E16" s="60">
        <f t="shared" si="7"/>
        <v>-49.728</v>
      </c>
      <c r="F16" s="60">
        <f t="shared" si="7"/>
        <v>-47.28</v>
      </c>
      <c r="G16" s="60">
        <f t="shared" si="7"/>
        <v>-46.992</v>
      </c>
      <c r="H16" s="60">
        <f t="shared" si="7"/>
        <v>-53.76</v>
      </c>
      <c r="I16" s="60">
        <f t="shared" si="7"/>
        <v>-48.384</v>
      </c>
      <c r="J16" s="60">
        <f t="shared" si="7"/>
        <v>-77.376</v>
      </c>
      <c r="K16" s="60">
        <f t="shared" si="7"/>
        <v>-117.504</v>
      </c>
      <c r="L16" s="60">
        <f t="shared" si="7"/>
        <v>-129.792</v>
      </c>
      <c r="M16" s="60">
        <f t="shared" si="7"/>
        <v>-125.76</v>
      </c>
      <c r="N16" s="60">
        <f t="shared" si="7"/>
        <v>-118.224</v>
      </c>
      <c r="O16" s="60">
        <f t="shared" si="7"/>
        <v>-111.792</v>
      </c>
      <c r="P16" s="60">
        <f t="shared" si="7"/>
        <v>-110.976</v>
      </c>
      <c r="Q16" s="60">
        <f t="shared" si="7"/>
        <v>-109.344</v>
      </c>
      <c r="R16" s="60">
        <f t="shared" si="7"/>
        <v>-135.36</v>
      </c>
      <c r="S16" s="60">
        <f t="shared" si="7"/>
        <v>-180.528</v>
      </c>
      <c r="T16" s="60">
        <f t="shared" si="7"/>
        <v>-169.92</v>
      </c>
      <c r="U16" s="60">
        <f t="shared" si="7"/>
        <v>-116.448</v>
      </c>
      <c r="V16" s="60">
        <f t="shared" si="7"/>
        <v>-117.744</v>
      </c>
      <c r="W16" s="60">
        <f t="shared" si="7"/>
        <v>-129.648</v>
      </c>
      <c r="X16" s="60">
        <f t="shared" si="7"/>
        <v>-128.832</v>
      </c>
      <c r="Y16" s="60">
        <f t="shared" si="7"/>
        <v>-127.344</v>
      </c>
      <c r="Z16" s="60">
        <f t="shared" si="7"/>
        <v>-140.064</v>
      </c>
      <c r="AA16" s="60">
        <f t="shared" si="7"/>
        <v>-180.24</v>
      </c>
      <c r="AB16" s="60">
        <f t="shared" si="7"/>
        <v>-169.872</v>
      </c>
      <c r="AC16" s="60">
        <f t="shared" si="7"/>
        <v>-169.824</v>
      </c>
      <c r="AD16" s="60">
        <f t="shared" si="7"/>
        <v>-148.416</v>
      </c>
      <c r="AE16" s="60">
        <f t="shared" si="7"/>
        <v>-121.776</v>
      </c>
      <c r="AF16" s="60">
        <f t="shared" si="7"/>
        <v>-134.4</v>
      </c>
      <c r="AG16" s="60">
        <f t="shared" si="7"/>
        <v>0</v>
      </c>
      <c r="AH16" s="170">
        <f t="shared" si="2"/>
        <v>-3339.792</v>
      </c>
      <c r="AI16" s="28"/>
      <c r="AJ16" s="290"/>
      <c r="AK16" s="24"/>
      <c r="AU16" s="53" t="e">
        <f>U189</f>
        <v>#DIV/0!</v>
      </c>
    </row>
    <row r="17" s="1" customFormat="1" ht="30" hidden="1" customHeight="1" outlineLevel="2" spans="1:47">
      <c r="A17" s="58" t="s">
        <v>16</v>
      </c>
      <c r="B17" s="59"/>
      <c r="C17" s="60">
        <f t="shared" ref="C17:AG17" si="8">C178</f>
        <v>1.6371</v>
      </c>
      <c r="D17" s="60">
        <f t="shared" si="8"/>
        <v>13.9574</v>
      </c>
      <c r="E17" s="60">
        <f t="shared" si="8"/>
        <v>32.7096</v>
      </c>
      <c r="F17" s="60">
        <f t="shared" si="8"/>
        <v>28.512</v>
      </c>
      <c r="G17" s="60">
        <f t="shared" si="8"/>
        <v>18.216</v>
      </c>
      <c r="H17" s="60">
        <f t="shared" si="8"/>
        <v>23.6016</v>
      </c>
      <c r="I17" s="60">
        <f t="shared" si="8"/>
        <v>17.8525</v>
      </c>
      <c r="J17" s="60">
        <f t="shared" si="8"/>
        <v>44.2728</v>
      </c>
      <c r="K17" s="60">
        <f t="shared" si="8"/>
        <v>81.0216</v>
      </c>
      <c r="L17" s="60">
        <f t="shared" si="8"/>
        <v>91.9512</v>
      </c>
      <c r="M17" s="60">
        <f t="shared" si="8"/>
        <v>89.6544</v>
      </c>
      <c r="N17" s="60">
        <f t="shared" si="8"/>
        <v>84.1104</v>
      </c>
      <c r="O17" s="60">
        <f t="shared" si="8"/>
        <v>78.3288</v>
      </c>
      <c r="P17" s="60">
        <f t="shared" si="8"/>
        <v>78.2496</v>
      </c>
      <c r="Q17" s="60">
        <f t="shared" si="8"/>
        <v>76.824</v>
      </c>
      <c r="R17" s="60">
        <f t="shared" si="8"/>
        <v>95.3568</v>
      </c>
      <c r="S17" s="60">
        <f t="shared" si="8"/>
        <v>130.4424</v>
      </c>
      <c r="T17" s="60">
        <f t="shared" si="8"/>
        <v>118.1664</v>
      </c>
      <c r="U17" s="60">
        <f t="shared" si="8"/>
        <v>77.1408</v>
      </c>
      <c r="V17" s="60">
        <f t="shared" si="8"/>
        <v>78.1704</v>
      </c>
      <c r="W17" s="60">
        <f t="shared" si="8"/>
        <v>94.3272</v>
      </c>
      <c r="X17" s="60">
        <f t="shared" si="8"/>
        <v>93.06</v>
      </c>
      <c r="Y17" s="60">
        <f t="shared" si="8"/>
        <v>87.8328</v>
      </c>
      <c r="Z17" s="60">
        <f t="shared" si="8"/>
        <v>94.4064</v>
      </c>
      <c r="AA17" s="60">
        <f t="shared" si="8"/>
        <v>125.2944</v>
      </c>
      <c r="AB17" s="60">
        <f t="shared" si="8"/>
        <v>116.028</v>
      </c>
      <c r="AC17" s="60">
        <f t="shared" si="8"/>
        <v>115.7904</v>
      </c>
      <c r="AD17" s="60">
        <f t="shared" si="8"/>
        <v>100.584</v>
      </c>
      <c r="AE17" s="60">
        <f t="shared" si="8"/>
        <v>81.1008</v>
      </c>
      <c r="AF17" s="60">
        <f t="shared" si="8"/>
        <v>89.3376</v>
      </c>
      <c r="AG17" s="60">
        <f t="shared" si="8"/>
        <v>0</v>
      </c>
      <c r="AH17" s="170">
        <f t="shared" si="2"/>
        <v>2257.9374</v>
      </c>
      <c r="AI17" s="28"/>
      <c r="AJ17" s="290"/>
      <c r="AK17" s="24"/>
      <c r="AU17" s="53">
        <f ca="1">AO191</f>
        <v>0</v>
      </c>
    </row>
    <row r="18" s="1" customFormat="1" ht="30" hidden="1" customHeight="1" outlineLevel="2" spans="1:47">
      <c r="A18" s="58"/>
      <c r="B18" s="61"/>
      <c r="C18" s="60">
        <f t="shared" ref="C18:AG18" si="9">C179</f>
        <v>0</v>
      </c>
      <c r="D18" s="60">
        <f t="shared" si="9"/>
        <v>0</v>
      </c>
      <c r="E18" s="60">
        <f t="shared" si="9"/>
        <v>0</v>
      </c>
      <c r="F18" s="60">
        <f t="shared" si="9"/>
        <v>0</v>
      </c>
      <c r="G18" s="60">
        <f t="shared" si="9"/>
        <v>0</v>
      </c>
      <c r="H18" s="60">
        <f t="shared" si="9"/>
        <v>0</v>
      </c>
      <c r="I18" s="60">
        <f t="shared" si="9"/>
        <v>0</v>
      </c>
      <c r="J18" s="60">
        <f t="shared" si="9"/>
        <v>0</v>
      </c>
      <c r="K18" s="60">
        <f t="shared" si="9"/>
        <v>0</v>
      </c>
      <c r="L18" s="60">
        <f t="shared" si="9"/>
        <v>0</v>
      </c>
      <c r="M18" s="60">
        <f t="shared" si="9"/>
        <v>0</v>
      </c>
      <c r="N18" s="60">
        <f t="shared" si="9"/>
        <v>0</v>
      </c>
      <c r="O18" s="60">
        <f t="shared" si="9"/>
        <v>0</v>
      </c>
      <c r="P18" s="60">
        <f t="shared" si="9"/>
        <v>0</v>
      </c>
      <c r="Q18" s="60">
        <f t="shared" si="9"/>
        <v>0</v>
      </c>
      <c r="R18" s="60">
        <f t="shared" si="9"/>
        <v>0</v>
      </c>
      <c r="S18" s="60">
        <f t="shared" si="9"/>
        <v>0</v>
      </c>
      <c r="T18" s="60">
        <f t="shared" si="9"/>
        <v>0</v>
      </c>
      <c r="U18" s="60">
        <f t="shared" si="9"/>
        <v>0</v>
      </c>
      <c r="V18" s="60">
        <f t="shared" si="9"/>
        <v>0</v>
      </c>
      <c r="W18" s="60">
        <f t="shared" si="9"/>
        <v>0</v>
      </c>
      <c r="X18" s="60">
        <f t="shared" si="9"/>
        <v>0</v>
      </c>
      <c r="Y18" s="60">
        <f t="shared" si="9"/>
        <v>0</v>
      </c>
      <c r="Z18" s="60">
        <f t="shared" si="9"/>
        <v>0</v>
      </c>
      <c r="AA18" s="60">
        <f t="shared" si="9"/>
        <v>0</v>
      </c>
      <c r="AB18" s="60">
        <f t="shared" si="9"/>
        <v>0</v>
      </c>
      <c r="AC18" s="60">
        <f t="shared" si="9"/>
        <v>0</v>
      </c>
      <c r="AD18" s="60">
        <f t="shared" si="9"/>
        <v>0</v>
      </c>
      <c r="AE18" s="60">
        <f t="shared" si="9"/>
        <v>0</v>
      </c>
      <c r="AF18" s="60">
        <f t="shared" si="9"/>
        <v>0</v>
      </c>
      <c r="AG18" s="60">
        <f t="shared" si="9"/>
        <v>0</v>
      </c>
      <c r="AH18" s="170">
        <f t="shared" si="2"/>
        <v>0</v>
      </c>
      <c r="AI18" s="28"/>
      <c r="AJ18" s="290"/>
      <c r="AK18" s="24"/>
      <c r="AU18" s="53" t="e">
        <f>U192</f>
        <v>#DIV/0!</v>
      </c>
    </row>
    <row r="19" s="1" customFormat="1" ht="30" hidden="1" customHeight="1" outlineLevel="2" spans="1:47">
      <c r="A19" s="58"/>
      <c r="B19" s="62" t="s">
        <v>275</v>
      </c>
      <c r="C19" s="60">
        <f t="shared" ref="C19:AG19" si="10">C180</f>
        <v>0</v>
      </c>
      <c r="D19" s="60">
        <f t="shared" si="10"/>
        <v>0</v>
      </c>
      <c r="E19" s="60">
        <f t="shared" si="10"/>
        <v>0</v>
      </c>
      <c r="F19" s="60">
        <f t="shared" si="10"/>
        <v>0</v>
      </c>
      <c r="G19" s="60">
        <f t="shared" si="10"/>
        <v>0</v>
      </c>
      <c r="H19" s="60">
        <f t="shared" si="10"/>
        <v>0</v>
      </c>
      <c r="I19" s="60">
        <f t="shared" si="10"/>
        <v>0</v>
      </c>
      <c r="J19" s="60">
        <f t="shared" si="10"/>
        <v>0</v>
      </c>
      <c r="K19" s="60">
        <f t="shared" si="10"/>
        <v>0</v>
      </c>
      <c r="L19" s="60">
        <f t="shared" si="10"/>
        <v>0</v>
      </c>
      <c r="M19" s="60">
        <f t="shared" si="10"/>
        <v>0</v>
      </c>
      <c r="N19" s="60">
        <f t="shared" si="10"/>
        <v>0</v>
      </c>
      <c r="O19" s="60">
        <f t="shared" si="10"/>
        <v>0</v>
      </c>
      <c r="P19" s="60">
        <f t="shared" si="10"/>
        <v>0</v>
      </c>
      <c r="Q19" s="60">
        <f t="shared" si="10"/>
        <v>0</v>
      </c>
      <c r="R19" s="60">
        <f t="shared" si="10"/>
        <v>0</v>
      </c>
      <c r="S19" s="60">
        <f t="shared" si="10"/>
        <v>0</v>
      </c>
      <c r="T19" s="60">
        <f t="shared" si="10"/>
        <v>0</v>
      </c>
      <c r="U19" s="60">
        <f t="shared" si="10"/>
        <v>0</v>
      </c>
      <c r="V19" s="60">
        <f t="shared" si="10"/>
        <v>0</v>
      </c>
      <c r="W19" s="60">
        <f t="shared" si="10"/>
        <v>0</v>
      </c>
      <c r="X19" s="60">
        <f t="shared" si="10"/>
        <v>0</v>
      </c>
      <c r="Y19" s="60">
        <f t="shared" si="10"/>
        <v>0</v>
      </c>
      <c r="Z19" s="60">
        <f t="shared" si="10"/>
        <v>0</v>
      </c>
      <c r="AA19" s="60">
        <f t="shared" si="10"/>
        <v>0</v>
      </c>
      <c r="AB19" s="60">
        <f t="shared" si="10"/>
        <v>0</v>
      </c>
      <c r="AC19" s="60">
        <f t="shared" si="10"/>
        <v>0</v>
      </c>
      <c r="AD19" s="60">
        <f t="shared" si="10"/>
        <v>0</v>
      </c>
      <c r="AE19" s="60">
        <f t="shared" si="10"/>
        <v>0</v>
      </c>
      <c r="AF19" s="60">
        <f t="shared" si="10"/>
        <v>0</v>
      </c>
      <c r="AG19" s="60">
        <f t="shared" si="10"/>
        <v>0</v>
      </c>
      <c r="AH19" s="170">
        <f t="shared" si="2"/>
        <v>0</v>
      </c>
      <c r="AI19" s="28"/>
      <c r="AJ19" s="290"/>
      <c r="AK19" s="24"/>
      <c r="AU19" s="53">
        <f>AO194</f>
        <v>0</v>
      </c>
    </row>
    <row r="20" s="1" customFormat="1" ht="30" hidden="1" customHeight="1" outlineLevel="2" spans="1:47">
      <c r="A20" s="58"/>
      <c r="B20" s="63" t="s">
        <v>14</v>
      </c>
      <c r="C20" s="60">
        <f t="shared" ref="C20:AG20" si="11">C181</f>
        <v>0</v>
      </c>
      <c r="D20" s="60">
        <f t="shared" si="11"/>
        <v>0</v>
      </c>
      <c r="E20" s="60">
        <f t="shared" si="11"/>
        <v>0</v>
      </c>
      <c r="F20" s="60">
        <f t="shared" si="11"/>
        <v>0</v>
      </c>
      <c r="G20" s="60">
        <f t="shared" si="11"/>
        <v>0</v>
      </c>
      <c r="H20" s="60">
        <f t="shared" si="11"/>
        <v>0</v>
      </c>
      <c r="I20" s="60">
        <f t="shared" si="11"/>
        <v>0</v>
      </c>
      <c r="J20" s="60">
        <f t="shared" si="11"/>
        <v>0</v>
      </c>
      <c r="K20" s="60">
        <f t="shared" si="11"/>
        <v>0</v>
      </c>
      <c r="L20" s="60">
        <f t="shared" si="11"/>
        <v>0</v>
      </c>
      <c r="M20" s="60">
        <f t="shared" si="11"/>
        <v>0</v>
      </c>
      <c r="N20" s="60">
        <f t="shared" si="11"/>
        <v>0</v>
      </c>
      <c r="O20" s="60">
        <f t="shared" si="11"/>
        <v>0</v>
      </c>
      <c r="P20" s="60">
        <f t="shared" si="11"/>
        <v>0</v>
      </c>
      <c r="Q20" s="60">
        <f t="shared" si="11"/>
        <v>0</v>
      </c>
      <c r="R20" s="60">
        <f t="shared" si="11"/>
        <v>0</v>
      </c>
      <c r="S20" s="60">
        <f t="shared" si="11"/>
        <v>0</v>
      </c>
      <c r="T20" s="60">
        <f t="shared" si="11"/>
        <v>0</v>
      </c>
      <c r="U20" s="60">
        <f t="shared" si="11"/>
        <v>0</v>
      </c>
      <c r="V20" s="60">
        <f t="shared" si="11"/>
        <v>0</v>
      </c>
      <c r="W20" s="60">
        <f t="shared" si="11"/>
        <v>0</v>
      </c>
      <c r="X20" s="60">
        <f t="shared" si="11"/>
        <v>0</v>
      </c>
      <c r="Y20" s="60">
        <f t="shared" si="11"/>
        <v>0</v>
      </c>
      <c r="Z20" s="60">
        <f t="shared" si="11"/>
        <v>0</v>
      </c>
      <c r="AA20" s="60">
        <f t="shared" si="11"/>
        <v>0</v>
      </c>
      <c r="AB20" s="60">
        <f t="shared" si="11"/>
        <v>0</v>
      </c>
      <c r="AC20" s="60">
        <f t="shared" si="11"/>
        <v>0</v>
      </c>
      <c r="AD20" s="60">
        <f t="shared" si="11"/>
        <v>0</v>
      </c>
      <c r="AE20" s="60">
        <f t="shared" si="11"/>
        <v>0</v>
      </c>
      <c r="AF20" s="60">
        <f t="shared" si="11"/>
        <v>0</v>
      </c>
      <c r="AG20" s="60">
        <f t="shared" si="11"/>
        <v>0</v>
      </c>
      <c r="AH20" s="170">
        <f t="shared" si="2"/>
        <v>0</v>
      </c>
      <c r="AI20" s="28"/>
      <c r="AJ20" s="290"/>
      <c r="AK20" s="24"/>
      <c r="AU20" s="65" t="e">
        <f>AU2/((AU4-AU21)*U137/1000)</f>
        <v>#DIV/0!</v>
      </c>
    </row>
    <row r="21" s="1" customFormat="1" ht="30" hidden="1" customHeight="1" outlineLevel="2" spans="1:47">
      <c r="A21" s="58"/>
      <c r="B21" s="64" t="s">
        <v>15</v>
      </c>
      <c r="C21" s="60">
        <f t="shared" ref="C21:AG21" si="12">C182</f>
        <v>-1.6371</v>
      </c>
      <c r="D21" s="60">
        <f t="shared" si="12"/>
        <v>-13.9574</v>
      </c>
      <c r="E21" s="60">
        <f t="shared" si="12"/>
        <v>-32.7096</v>
      </c>
      <c r="F21" s="60">
        <f t="shared" si="12"/>
        <v>-28.512</v>
      </c>
      <c r="G21" s="60">
        <f t="shared" si="12"/>
        <v>-18.216</v>
      </c>
      <c r="H21" s="60">
        <f t="shared" si="12"/>
        <v>-23.6016</v>
      </c>
      <c r="I21" s="60">
        <f t="shared" si="12"/>
        <v>-17.8525</v>
      </c>
      <c r="J21" s="60">
        <f t="shared" si="12"/>
        <v>-44.2728</v>
      </c>
      <c r="K21" s="60">
        <f t="shared" si="12"/>
        <v>-81.0216</v>
      </c>
      <c r="L21" s="60">
        <f t="shared" si="12"/>
        <v>-91.9512</v>
      </c>
      <c r="M21" s="60">
        <f t="shared" si="12"/>
        <v>-89.6544</v>
      </c>
      <c r="N21" s="60">
        <f t="shared" si="12"/>
        <v>-84.1104</v>
      </c>
      <c r="O21" s="60">
        <f t="shared" si="12"/>
        <v>-78.3288</v>
      </c>
      <c r="P21" s="60">
        <f t="shared" si="12"/>
        <v>-78.2496</v>
      </c>
      <c r="Q21" s="60">
        <f t="shared" si="12"/>
        <v>-76.824</v>
      </c>
      <c r="R21" s="60">
        <f t="shared" si="12"/>
        <v>-95.3568</v>
      </c>
      <c r="S21" s="60">
        <f t="shared" si="12"/>
        <v>-130.4424</v>
      </c>
      <c r="T21" s="60">
        <f t="shared" si="12"/>
        <v>-118.1664</v>
      </c>
      <c r="U21" s="60">
        <f t="shared" si="12"/>
        <v>-77.1408</v>
      </c>
      <c r="V21" s="60">
        <f t="shared" si="12"/>
        <v>-78.1704</v>
      </c>
      <c r="W21" s="60">
        <f t="shared" si="12"/>
        <v>-94.3272</v>
      </c>
      <c r="X21" s="60">
        <f t="shared" si="12"/>
        <v>-93.06</v>
      </c>
      <c r="Y21" s="60">
        <f t="shared" si="12"/>
        <v>-87.8328</v>
      </c>
      <c r="Z21" s="60">
        <f t="shared" si="12"/>
        <v>-94.4064</v>
      </c>
      <c r="AA21" s="60">
        <f t="shared" si="12"/>
        <v>-125.2944</v>
      </c>
      <c r="AB21" s="60">
        <f t="shared" si="12"/>
        <v>-116.028</v>
      </c>
      <c r="AC21" s="60">
        <f t="shared" si="12"/>
        <v>-115.7904</v>
      </c>
      <c r="AD21" s="60">
        <f t="shared" si="12"/>
        <v>-100.584</v>
      </c>
      <c r="AE21" s="60">
        <f t="shared" si="12"/>
        <v>-81.1008</v>
      </c>
      <c r="AF21" s="60">
        <f t="shared" si="12"/>
        <v>-89.3376</v>
      </c>
      <c r="AG21" s="60">
        <f t="shared" si="12"/>
        <v>0</v>
      </c>
      <c r="AH21" s="170">
        <f t="shared" si="2"/>
        <v>-2257.9374</v>
      </c>
      <c r="AI21" s="28"/>
      <c r="AJ21" s="290"/>
      <c r="AK21" s="24"/>
      <c r="AU21" s="66">
        <f>U300</f>
        <v>0</v>
      </c>
    </row>
    <row r="22" s="1" customFormat="1" ht="30" hidden="1" customHeight="1" outlineLevel="2" spans="1:47">
      <c r="A22" s="58" t="s">
        <v>17</v>
      </c>
      <c r="B22" s="59"/>
      <c r="C22" s="67">
        <f t="shared" ref="C22:AG22" si="13">C183</f>
        <v>0</v>
      </c>
      <c r="D22" s="67">
        <f t="shared" si="13"/>
        <v>0</v>
      </c>
      <c r="E22" s="67">
        <f t="shared" si="13"/>
        <v>0</v>
      </c>
      <c r="F22" s="67">
        <f t="shared" si="13"/>
        <v>0</v>
      </c>
      <c r="G22" s="67">
        <f t="shared" si="13"/>
        <v>0</v>
      </c>
      <c r="H22" s="67">
        <f t="shared" si="13"/>
        <v>0</v>
      </c>
      <c r="I22" s="67">
        <f t="shared" si="13"/>
        <v>0</v>
      </c>
      <c r="J22" s="67">
        <f t="shared" si="13"/>
        <v>0</v>
      </c>
      <c r="K22" s="67">
        <f t="shared" si="13"/>
        <v>0</v>
      </c>
      <c r="L22" s="67">
        <f t="shared" si="13"/>
        <v>0</v>
      </c>
      <c r="M22" s="67">
        <f t="shared" si="13"/>
        <v>0</v>
      </c>
      <c r="N22" s="67">
        <f t="shared" si="13"/>
        <v>0</v>
      </c>
      <c r="O22" s="67">
        <f t="shared" si="13"/>
        <v>0</v>
      </c>
      <c r="P22" s="67">
        <f t="shared" si="13"/>
        <v>0</v>
      </c>
      <c r="Q22" s="67">
        <f t="shared" si="13"/>
        <v>0</v>
      </c>
      <c r="R22" s="67">
        <f t="shared" si="13"/>
        <v>0</v>
      </c>
      <c r="S22" s="67">
        <f t="shared" si="13"/>
        <v>0</v>
      </c>
      <c r="T22" s="67">
        <f t="shared" si="13"/>
        <v>0</v>
      </c>
      <c r="U22" s="67">
        <f t="shared" si="13"/>
        <v>0</v>
      </c>
      <c r="V22" s="67">
        <f t="shared" si="13"/>
        <v>0</v>
      </c>
      <c r="W22" s="67">
        <f t="shared" si="13"/>
        <v>0</v>
      </c>
      <c r="X22" s="67">
        <f t="shared" si="13"/>
        <v>0</v>
      </c>
      <c r="Y22" s="67">
        <f t="shared" si="13"/>
        <v>0</v>
      </c>
      <c r="Z22" s="67">
        <f t="shared" si="13"/>
        <v>0</v>
      </c>
      <c r="AA22" s="67">
        <f t="shared" si="13"/>
        <v>0</v>
      </c>
      <c r="AB22" s="67">
        <f t="shared" si="13"/>
        <v>0</v>
      </c>
      <c r="AC22" s="67">
        <f t="shared" si="13"/>
        <v>0</v>
      </c>
      <c r="AD22" s="67">
        <f t="shared" si="13"/>
        <v>0</v>
      </c>
      <c r="AE22" s="67">
        <f t="shared" si="13"/>
        <v>0</v>
      </c>
      <c r="AF22" s="67">
        <f t="shared" si="13"/>
        <v>0</v>
      </c>
      <c r="AG22" s="67">
        <f t="shared" si="13"/>
        <v>0</v>
      </c>
      <c r="AH22" s="365">
        <f t="shared" si="2"/>
        <v>0</v>
      </c>
      <c r="AI22" s="28"/>
      <c r="AJ22" s="290"/>
      <c r="AK22" s="24"/>
      <c r="AL22" s="68"/>
      <c r="AM22" s="68"/>
      <c r="AN22" s="68"/>
      <c r="AO22" s="68"/>
      <c r="AP22" s="68"/>
      <c r="AQ22" s="68"/>
      <c r="AR22" s="68"/>
      <c r="AS22" s="68"/>
    </row>
    <row r="23" s="1" customFormat="1" ht="30" hidden="1" customHeight="1" outlineLevel="2" spans="1:47">
      <c r="A23" s="58"/>
      <c r="B23" s="61"/>
      <c r="C23" s="67">
        <f t="shared" ref="C23:AG23" si="14">C184</f>
        <v>0</v>
      </c>
      <c r="D23" s="67">
        <f t="shared" si="14"/>
        <v>0</v>
      </c>
      <c r="E23" s="67">
        <f t="shared" si="14"/>
        <v>0</v>
      </c>
      <c r="F23" s="67">
        <f t="shared" si="14"/>
        <v>0</v>
      </c>
      <c r="G23" s="67">
        <f t="shared" si="14"/>
        <v>0</v>
      </c>
      <c r="H23" s="67">
        <f t="shared" si="14"/>
        <v>0</v>
      </c>
      <c r="I23" s="67">
        <f t="shared" si="14"/>
        <v>0</v>
      </c>
      <c r="J23" s="67">
        <f t="shared" si="14"/>
        <v>0</v>
      </c>
      <c r="K23" s="67">
        <f t="shared" si="14"/>
        <v>0</v>
      </c>
      <c r="L23" s="67">
        <f t="shared" si="14"/>
        <v>0</v>
      </c>
      <c r="M23" s="67">
        <f t="shared" si="14"/>
        <v>0</v>
      </c>
      <c r="N23" s="67">
        <f t="shared" si="14"/>
        <v>0</v>
      </c>
      <c r="O23" s="67">
        <f t="shared" si="14"/>
        <v>0</v>
      </c>
      <c r="P23" s="67">
        <f t="shared" si="14"/>
        <v>0</v>
      </c>
      <c r="Q23" s="67">
        <f t="shared" si="14"/>
        <v>1.26</v>
      </c>
      <c r="R23" s="67">
        <f t="shared" si="14"/>
        <v>1.74</v>
      </c>
      <c r="S23" s="67">
        <f t="shared" si="14"/>
        <v>2.28</v>
      </c>
      <c r="T23" s="67">
        <f t="shared" si="14"/>
        <v>2.28</v>
      </c>
      <c r="U23" s="67">
        <f t="shared" si="14"/>
        <v>1.74</v>
      </c>
      <c r="V23" s="67">
        <f t="shared" si="14"/>
        <v>1.92</v>
      </c>
      <c r="W23" s="67">
        <f t="shared" si="14"/>
        <v>1.86</v>
      </c>
      <c r="X23" s="67">
        <f t="shared" si="14"/>
        <v>4.08</v>
      </c>
      <c r="Y23" s="67">
        <f t="shared" si="14"/>
        <v>3.18</v>
      </c>
      <c r="Z23" s="67">
        <f t="shared" si="14"/>
        <v>2.88</v>
      </c>
      <c r="AA23" s="67">
        <f t="shared" si="14"/>
        <v>5.28</v>
      </c>
      <c r="AB23" s="67">
        <f t="shared" si="14"/>
        <v>7.32</v>
      </c>
      <c r="AC23" s="67">
        <f t="shared" si="14"/>
        <v>8.04</v>
      </c>
      <c r="AD23" s="67">
        <f t="shared" si="14"/>
        <v>0</v>
      </c>
      <c r="AE23" s="67">
        <f t="shared" si="14"/>
        <v>0</v>
      </c>
      <c r="AF23" s="67">
        <f t="shared" si="14"/>
        <v>0</v>
      </c>
      <c r="AG23" s="67">
        <f t="shared" si="14"/>
        <v>0</v>
      </c>
      <c r="AH23" s="365">
        <f t="shared" si="2"/>
        <v>43.86</v>
      </c>
      <c r="AI23" s="28"/>
      <c r="AJ23" s="290"/>
      <c r="AK23" s="24"/>
      <c r="AL23" s="68"/>
      <c r="AM23" s="68"/>
      <c r="AN23" s="68"/>
      <c r="AO23" s="68"/>
      <c r="AP23" s="68"/>
      <c r="AQ23" s="68"/>
      <c r="AR23" s="68"/>
      <c r="AS23" s="68"/>
    </row>
    <row r="24" s="1" customFormat="1" ht="30" hidden="1" customHeight="1" outlineLevel="2" spans="1:47">
      <c r="A24" s="58"/>
      <c r="B24" s="62" t="s">
        <v>275</v>
      </c>
      <c r="C24" s="60">
        <f t="shared" ref="C24:AG24" si="15">C185</f>
        <v>0</v>
      </c>
      <c r="D24" s="60">
        <f t="shared" si="15"/>
        <v>0</v>
      </c>
      <c r="E24" s="60">
        <f t="shared" si="15"/>
        <v>0</v>
      </c>
      <c r="F24" s="60">
        <f t="shared" si="15"/>
        <v>0</v>
      </c>
      <c r="G24" s="60">
        <f t="shared" si="15"/>
        <v>0</v>
      </c>
      <c r="H24" s="60">
        <f t="shared" si="15"/>
        <v>0</v>
      </c>
      <c r="I24" s="60">
        <f t="shared" si="15"/>
        <v>0</v>
      </c>
      <c r="J24" s="60">
        <f t="shared" si="15"/>
        <v>0</v>
      </c>
      <c r="K24" s="60">
        <f t="shared" si="15"/>
        <v>0</v>
      </c>
      <c r="L24" s="60">
        <f t="shared" si="15"/>
        <v>0</v>
      </c>
      <c r="M24" s="60">
        <f t="shared" si="15"/>
        <v>0</v>
      </c>
      <c r="N24" s="60">
        <f t="shared" si="15"/>
        <v>0</v>
      </c>
      <c r="O24" s="60">
        <f t="shared" si="15"/>
        <v>0</v>
      </c>
      <c r="P24" s="60">
        <f t="shared" si="15"/>
        <v>0</v>
      </c>
      <c r="Q24" s="60">
        <f t="shared" si="15"/>
        <v>0</v>
      </c>
      <c r="R24" s="60">
        <f t="shared" si="15"/>
        <v>0</v>
      </c>
      <c r="S24" s="60">
        <f t="shared" si="15"/>
        <v>0</v>
      </c>
      <c r="T24" s="60">
        <f t="shared" si="15"/>
        <v>0</v>
      </c>
      <c r="U24" s="60">
        <f t="shared" si="15"/>
        <v>0</v>
      </c>
      <c r="V24" s="60">
        <f t="shared" si="15"/>
        <v>0</v>
      </c>
      <c r="W24" s="60">
        <f t="shared" si="15"/>
        <v>0</v>
      </c>
      <c r="X24" s="60">
        <f t="shared" si="15"/>
        <v>0</v>
      </c>
      <c r="Y24" s="60">
        <f t="shared" si="15"/>
        <v>0</v>
      </c>
      <c r="Z24" s="60">
        <f t="shared" si="15"/>
        <v>0</v>
      </c>
      <c r="AA24" s="60">
        <f t="shared" si="15"/>
        <v>0</v>
      </c>
      <c r="AB24" s="60">
        <f t="shared" si="15"/>
        <v>0</v>
      </c>
      <c r="AC24" s="60">
        <f t="shared" si="15"/>
        <v>0</v>
      </c>
      <c r="AD24" s="60">
        <f t="shared" si="15"/>
        <v>0</v>
      </c>
      <c r="AE24" s="60">
        <f t="shared" si="15"/>
        <v>0</v>
      </c>
      <c r="AF24" s="60">
        <f t="shared" si="15"/>
        <v>0</v>
      </c>
      <c r="AG24" s="60">
        <f t="shared" si="15"/>
        <v>0</v>
      </c>
      <c r="AH24" s="170">
        <f t="shared" si="2"/>
        <v>0</v>
      </c>
      <c r="AI24" s="28"/>
      <c r="AJ24" s="290"/>
      <c r="AK24" s="24"/>
      <c r="AL24" s="68"/>
      <c r="AM24" s="68"/>
      <c r="AN24" s="68"/>
      <c r="AO24" s="68"/>
      <c r="AP24" s="68"/>
      <c r="AQ24" s="68"/>
      <c r="AR24" s="68"/>
      <c r="AS24" s="68"/>
    </row>
    <row r="25" s="1" customFormat="1" ht="30" hidden="1" customHeight="1" outlineLevel="2" spans="1:47">
      <c r="A25" s="58"/>
      <c r="B25" s="63" t="s">
        <v>14</v>
      </c>
      <c r="C25" s="60">
        <f t="shared" ref="C25:AG25" si="16">C186</f>
        <v>0</v>
      </c>
      <c r="D25" s="60">
        <f t="shared" si="16"/>
        <v>0</v>
      </c>
      <c r="E25" s="60">
        <f t="shared" si="16"/>
        <v>0</v>
      </c>
      <c r="F25" s="60">
        <f t="shared" si="16"/>
        <v>0</v>
      </c>
      <c r="G25" s="60">
        <f t="shared" si="16"/>
        <v>0</v>
      </c>
      <c r="H25" s="60">
        <f t="shared" si="16"/>
        <v>0</v>
      </c>
      <c r="I25" s="60">
        <f t="shared" si="16"/>
        <v>0</v>
      </c>
      <c r="J25" s="60">
        <f t="shared" si="16"/>
        <v>0</v>
      </c>
      <c r="K25" s="60">
        <f t="shared" si="16"/>
        <v>0</v>
      </c>
      <c r="L25" s="60">
        <f t="shared" si="16"/>
        <v>0</v>
      </c>
      <c r="M25" s="60">
        <f t="shared" si="16"/>
        <v>0</v>
      </c>
      <c r="N25" s="60">
        <f t="shared" si="16"/>
        <v>0</v>
      </c>
      <c r="O25" s="60">
        <f t="shared" si="16"/>
        <v>0</v>
      </c>
      <c r="P25" s="60">
        <f t="shared" si="16"/>
        <v>0</v>
      </c>
      <c r="Q25" s="60">
        <f t="shared" si="16"/>
        <v>1.26</v>
      </c>
      <c r="R25" s="60">
        <f t="shared" si="16"/>
        <v>1.74</v>
      </c>
      <c r="S25" s="60">
        <f t="shared" si="16"/>
        <v>2.28</v>
      </c>
      <c r="T25" s="60">
        <f t="shared" si="16"/>
        <v>2.28</v>
      </c>
      <c r="U25" s="60">
        <f t="shared" si="16"/>
        <v>1.74</v>
      </c>
      <c r="V25" s="60">
        <f t="shared" si="16"/>
        <v>1.92</v>
      </c>
      <c r="W25" s="60">
        <f t="shared" si="16"/>
        <v>1.86</v>
      </c>
      <c r="X25" s="60">
        <f t="shared" si="16"/>
        <v>4.08</v>
      </c>
      <c r="Y25" s="60">
        <f t="shared" si="16"/>
        <v>3.18</v>
      </c>
      <c r="Z25" s="60">
        <f t="shared" si="16"/>
        <v>2.88</v>
      </c>
      <c r="AA25" s="60">
        <f t="shared" si="16"/>
        <v>5.28</v>
      </c>
      <c r="AB25" s="60">
        <f t="shared" si="16"/>
        <v>7.32</v>
      </c>
      <c r="AC25" s="60">
        <f t="shared" si="16"/>
        <v>8.04</v>
      </c>
      <c r="AD25" s="60">
        <f t="shared" si="16"/>
        <v>0</v>
      </c>
      <c r="AE25" s="60">
        <f t="shared" si="16"/>
        <v>0</v>
      </c>
      <c r="AF25" s="60">
        <f t="shared" si="16"/>
        <v>0</v>
      </c>
      <c r="AG25" s="60">
        <f t="shared" si="16"/>
        <v>0</v>
      </c>
      <c r="AH25" s="170">
        <f t="shared" si="2"/>
        <v>43.86</v>
      </c>
      <c r="AI25" s="28"/>
      <c r="AJ25" s="290"/>
      <c r="AK25" s="24"/>
      <c r="AL25" s="68"/>
      <c r="AM25" s="68"/>
      <c r="AN25" s="68"/>
      <c r="AO25" s="68"/>
      <c r="AP25" s="68"/>
      <c r="AQ25" s="68"/>
      <c r="AR25" s="68"/>
      <c r="AS25" s="68"/>
    </row>
    <row r="26" s="1" customFormat="1" ht="30" hidden="1" customHeight="1" outlineLevel="2" spans="1:47">
      <c r="A26" s="58"/>
      <c r="B26" s="64" t="s">
        <v>15</v>
      </c>
      <c r="C26" s="60">
        <f t="shared" ref="C26:AG26" si="17">C187</f>
        <v>0</v>
      </c>
      <c r="D26" s="60">
        <f t="shared" si="17"/>
        <v>0</v>
      </c>
      <c r="E26" s="60">
        <f t="shared" si="17"/>
        <v>0</v>
      </c>
      <c r="F26" s="60">
        <f t="shared" si="17"/>
        <v>0</v>
      </c>
      <c r="G26" s="60">
        <f t="shared" si="17"/>
        <v>0</v>
      </c>
      <c r="H26" s="60">
        <f t="shared" si="17"/>
        <v>0</v>
      </c>
      <c r="I26" s="60">
        <f t="shared" si="17"/>
        <v>0</v>
      </c>
      <c r="J26" s="60">
        <f t="shared" si="17"/>
        <v>0</v>
      </c>
      <c r="K26" s="60">
        <f t="shared" si="17"/>
        <v>0</v>
      </c>
      <c r="L26" s="60">
        <f t="shared" si="17"/>
        <v>0</v>
      </c>
      <c r="M26" s="60">
        <f t="shared" si="17"/>
        <v>0</v>
      </c>
      <c r="N26" s="60">
        <f t="shared" si="17"/>
        <v>0</v>
      </c>
      <c r="O26" s="60">
        <f t="shared" si="17"/>
        <v>0</v>
      </c>
      <c r="P26" s="60">
        <f t="shared" si="17"/>
        <v>0</v>
      </c>
      <c r="Q26" s="60">
        <f t="shared" si="17"/>
        <v>1.26</v>
      </c>
      <c r="R26" s="60">
        <f t="shared" si="17"/>
        <v>1.74</v>
      </c>
      <c r="S26" s="60">
        <f t="shared" si="17"/>
        <v>2.28</v>
      </c>
      <c r="T26" s="60">
        <f t="shared" si="17"/>
        <v>2.28</v>
      </c>
      <c r="U26" s="60">
        <f t="shared" si="17"/>
        <v>1.74</v>
      </c>
      <c r="V26" s="60">
        <f t="shared" si="17"/>
        <v>1.92</v>
      </c>
      <c r="W26" s="60">
        <f t="shared" si="17"/>
        <v>1.86</v>
      </c>
      <c r="X26" s="60">
        <f t="shared" si="17"/>
        <v>4.08</v>
      </c>
      <c r="Y26" s="60">
        <f t="shared" si="17"/>
        <v>3.18</v>
      </c>
      <c r="Z26" s="60">
        <f t="shared" si="17"/>
        <v>2.88</v>
      </c>
      <c r="AA26" s="60">
        <f t="shared" si="17"/>
        <v>5.28</v>
      </c>
      <c r="AB26" s="60">
        <f t="shared" si="17"/>
        <v>7.32</v>
      </c>
      <c r="AC26" s="60">
        <f t="shared" si="17"/>
        <v>8.04</v>
      </c>
      <c r="AD26" s="60">
        <f t="shared" si="17"/>
        <v>0</v>
      </c>
      <c r="AE26" s="60">
        <f t="shared" si="17"/>
        <v>0</v>
      </c>
      <c r="AF26" s="60">
        <f t="shared" si="17"/>
        <v>0</v>
      </c>
      <c r="AG26" s="60">
        <f t="shared" si="17"/>
        <v>0</v>
      </c>
      <c r="AH26" s="170">
        <f t="shared" si="2"/>
        <v>43.86</v>
      </c>
      <c r="AI26" s="28"/>
      <c r="AJ26" s="290"/>
      <c r="AK26" s="24"/>
      <c r="AL26" s="68"/>
      <c r="AM26" s="68"/>
      <c r="AN26" s="68"/>
      <c r="AO26" s="68"/>
      <c r="AP26" s="68"/>
      <c r="AQ26" s="68"/>
      <c r="AR26" s="68"/>
      <c r="AS26" s="68"/>
    </row>
    <row r="27" s="1" customFormat="1" ht="30" hidden="1" customHeight="1" outlineLevel="2" spans="1:47">
      <c r="A27" s="58" t="s">
        <v>18</v>
      </c>
      <c r="B27" s="59"/>
      <c r="C27" s="69">
        <f t="shared" ref="C27:AF27" si="18">C188</f>
        <v>0</v>
      </c>
      <c r="D27" s="69">
        <f t="shared" si="18"/>
        <v>0</v>
      </c>
      <c r="E27" s="69">
        <f t="shared" si="18"/>
        <v>0</v>
      </c>
      <c r="F27" s="69">
        <f t="shared" si="18"/>
        <v>0</v>
      </c>
      <c r="G27" s="69">
        <f t="shared" si="18"/>
        <v>0</v>
      </c>
      <c r="H27" s="69">
        <f t="shared" si="18"/>
        <v>0</v>
      </c>
      <c r="I27" s="69">
        <f t="shared" si="18"/>
        <v>0</v>
      </c>
      <c r="J27" s="69">
        <f t="shared" si="18"/>
        <v>0</v>
      </c>
      <c r="K27" s="69">
        <f t="shared" si="18"/>
        <v>0</v>
      </c>
      <c r="L27" s="69">
        <f t="shared" si="18"/>
        <v>0</v>
      </c>
      <c r="M27" s="69">
        <f t="shared" si="18"/>
        <v>0</v>
      </c>
      <c r="N27" s="69">
        <f t="shared" si="18"/>
        <v>0</v>
      </c>
      <c r="O27" s="69">
        <f t="shared" si="18"/>
        <v>0</v>
      </c>
      <c r="P27" s="69">
        <f t="shared" si="18"/>
        <v>0</v>
      </c>
      <c r="Q27" s="69">
        <f t="shared" si="18"/>
        <v>0</v>
      </c>
      <c r="R27" s="69">
        <f t="shared" si="18"/>
        <v>0</v>
      </c>
      <c r="S27" s="69">
        <f t="shared" si="18"/>
        <v>0</v>
      </c>
      <c r="T27" s="69">
        <f t="shared" si="18"/>
        <v>0</v>
      </c>
      <c r="U27" s="69">
        <f t="shared" si="18"/>
        <v>0</v>
      </c>
      <c r="V27" s="69">
        <f t="shared" si="18"/>
        <v>0</v>
      </c>
      <c r="W27" s="69">
        <f t="shared" si="18"/>
        <v>0</v>
      </c>
      <c r="X27" s="69">
        <f t="shared" si="18"/>
        <v>0</v>
      </c>
      <c r="Y27" s="69">
        <f t="shared" si="18"/>
        <v>0</v>
      </c>
      <c r="Z27" s="69">
        <f t="shared" si="18"/>
        <v>0</v>
      </c>
      <c r="AA27" s="69">
        <f t="shared" si="18"/>
        <v>0</v>
      </c>
      <c r="AB27" s="69">
        <f t="shared" si="18"/>
        <v>0</v>
      </c>
      <c r="AC27" s="69">
        <f t="shared" si="18"/>
        <v>0</v>
      </c>
      <c r="AD27" s="69">
        <f t="shared" si="18"/>
        <v>0</v>
      </c>
      <c r="AE27" s="69">
        <f t="shared" si="18"/>
        <v>0</v>
      </c>
      <c r="AF27" s="69">
        <f t="shared" si="18"/>
        <v>0</v>
      </c>
      <c r="AG27" s="69"/>
      <c r="AH27" s="366">
        <f>AH22/AH12</f>
        <v>0</v>
      </c>
      <c r="AI27" s="28"/>
      <c r="AJ27" s="290"/>
      <c r="AK27" s="24"/>
    </row>
    <row r="28" s="1" customFormat="1" ht="30" hidden="1" customHeight="1" outlineLevel="2" spans="1:47">
      <c r="A28" s="58"/>
      <c r="B28" s="61"/>
      <c r="C28" s="69" t="e">
        <f t="shared" ref="C28:AG28" si="19">C189</f>
        <v>#DIV/0!</v>
      </c>
      <c r="D28" s="69" t="e">
        <f t="shared" si="19"/>
        <v>#DIV/0!</v>
      </c>
      <c r="E28" s="69" t="e">
        <f t="shared" si="19"/>
        <v>#DIV/0!</v>
      </c>
      <c r="F28" s="69" t="e">
        <f t="shared" si="19"/>
        <v>#DIV/0!</v>
      </c>
      <c r="G28" s="69" t="e">
        <f t="shared" si="19"/>
        <v>#DIV/0!</v>
      </c>
      <c r="H28" s="69" t="e">
        <f t="shared" si="19"/>
        <v>#DIV/0!</v>
      </c>
      <c r="I28" s="69" t="e">
        <f t="shared" si="19"/>
        <v>#DIV/0!</v>
      </c>
      <c r="J28" s="69" t="e">
        <f t="shared" si="19"/>
        <v>#DIV/0!</v>
      </c>
      <c r="K28" s="69" t="e">
        <f t="shared" si="19"/>
        <v>#DIV/0!</v>
      </c>
      <c r="L28" s="69" t="e">
        <f t="shared" si="19"/>
        <v>#DIV/0!</v>
      </c>
      <c r="M28" s="69" t="e">
        <f t="shared" si="19"/>
        <v>#DIV/0!</v>
      </c>
      <c r="N28" s="69" t="e">
        <f t="shared" si="19"/>
        <v>#DIV/0!</v>
      </c>
      <c r="O28" s="69" t="e">
        <f t="shared" si="19"/>
        <v>#DIV/0!</v>
      </c>
      <c r="P28" s="69" t="e">
        <f t="shared" si="19"/>
        <v>#DIV/0!</v>
      </c>
      <c r="Q28" s="69" t="e">
        <f t="shared" si="19"/>
        <v>#DIV/0!</v>
      </c>
      <c r="R28" s="69" t="e">
        <f t="shared" si="19"/>
        <v>#DIV/0!</v>
      </c>
      <c r="S28" s="69" t="e">
        <f t="shared" si="19"/>
        <v>#DIV/0!</v>
      </c>
      <c r="T28" s="69" t="e">
        <f t="shared" si="19"/>
        <v>#DIV/0!</v>
      </c>
      <c r="U28" s="69" t="e">
        <f t="shared" si="19"/>
        <v>#DIV/0!</v>
      </c>
      <c r="V28" s="69" t="e">
        <f t="shared" si="19"/>
        <v>#DIV/0!</v>
      </c>
      <c r="W28" s="69" t="e">
        <f t="shared" si="19"/>
        <v>#DIV/0!</v>
      </c>
      <c r="X28" s="69" t="e">
        <f t="shared" si="19"/>
        <v>#DIV/0!</v>
      </c>
      <c r="Y28" s="69" t="e">
        <f t="shared" si="19"/>
        <v>#DIV/0!</v>
      </c>
      <c r="Z28" s="69" t="e">
        <f t="shared" si="19"/>
        <v>#DIV/0!</v>
      </c>
      <c r="AA28" s="69" t="e">
        <f t="shared" si="19"/>
        <v>#DIV/0!</v>
      </c>
      <c r="AB28" s="69" t="e">
        <f t="shared" si="19"/>
        <v>#DIV/0!</v>
      </c>
      <c r="AC28" s="69" t="e">
        <f t="shared" si="19"/>
        <v>#DIV/0!</v>
      </c>
      <c r="AD28" s="69" t="e">
        <f t="shared" si="19"/>
        <v>#DIV/0!</v>
      </c>
      <c r="AE28" s="69" t="e">
        <f t="shared" si="19"/>
        <v>#DIV/0!</v>
      </c>
      <c r="AF28" s="69" t="e">
        <f t="shared" si="19"/>
        <v>#DIV/0!</v>
      </c>
      <c r="AG28" s="69" t="e">
        <f t="shared" si="19"/>
        <v>#DIV/0!</v>
      </c>
      <c r="AH28" s="366" t="e">
        <f>AH23/AH13</f>
        <v>#DIV/0!</v>
      </c>
      <c r="AI28" s="28"/>
      <c r="AJ28" s="290"/>
      <c r="AK28" s="24"/>
    </row>
    <row r="29" s="1" customFormat="1" ht="30" hidden="1" customHeight="1" outlineLevel="2" spans="1:47">
      <c r="A29" s="58"/>
      <c r="B29" s="62" t="s">
        <v>275</v>
      </c>
      <c r="C29" s="69">
        <f t="shared" ref="C29:AH29" si="20">C190</f>
        <v>0</v>
      </c>
      <c r="D29" s="69">
        <f t="shared" si="20"/>
        <v>0</v>
      </c>
      <c r="E29" s="69">
        <f t="shared" si="20"/>
        <v>0</v>
      </c>
      <c r="F29" s="69">
        <f t="shared" si="20"/>
        <v>0</v>
      </c>
      <c r="G29" s="69">
        <f t="shared" si="20"/>
        <v>0</v>
      </c>
      <c r="H29" s="69">
        <f t="shared" si="20"/>
        <v>0</v>
      </c>
      <c r="I29" s="69">
        <f t="shared" si="20"/>
        <v>0</v>
      </c>
      <c r="J29" s="69">
        <f t="shared" si="20"/>
        <v>0</v>
      </c>
      <c r="K29" s="69">
        <f t="shared" si="20"/>
        <v>0</v>
      </c>
      <c r="L29" s="69">
        <f t="shared" si="20"/>
        <v>0</v>
      </c>
      <c r="M29" s="69">
        <f t="shared" si="20"/>
        <v>0</v>
      </c>
      <c r="N29" s="69">
        <f t="shared" si="20"/>
        <v>0</v>
      </c>
      <c r="O29" s="69">
        <f t="shared" si="20"/>
        <v>0</v>
      </c>
      <c r="P29" s="69">
        <f t="shared" si="20"/>
        <v>0</v>
      </c>
      <c r="Q29" s="69">
        <f t="shared" si="20"/>
        <v>0</v>
      </c>
      <c r="R29" s="69">
        <f t="shared" si="20"/>
        <v>0</v>
      </c>
      <c r="S29" s="69">
        <f t="shared" si="20"/>
        <v>0</v>
      </c>
      <c r="T29" s="69">
        <f t="shared" si="20"/>
        <v>0</v>
      </c>
      <c r="U29" s="69">
        <f t="shared" si="20"/>
        <v>0</v>
      </c>
      <c r="V29" s="69">
        <f t="shared" si="20"/>
        <v>0</v>
      </c>
      <c r="W29" s="69">
        <f t="shared" si="20"/>
        <v>0</v>
      </c>
      <c r="X29" s="69">
        <f t="shared" si="20"/>
        <v>0</v>
      </c>
      <c r="Y29" s="69">
        <f t="shared" si="20"/>
        <v>0</v>
      </c>
      <c r="Z29" s="69">
        <f t="shared" si="20"/>
        <v>0</v>
      </c>
      <c r="AA29" s="69">
        <f t="shared" si="20"/>
        <v>0</v>
      </c>
      <c r="AB29" s="69">
        <f t="shared" si="20"/>
        <v>0</v>
      </c>
      <c r="AC29" s="69">
        <f t="shared" si="20"/>
        <v>0</v>
      </c>
      <c r="AD29" s="69">
        <f t="shared" si="20"/>
        <v>0</v>
      </c>
      <c r="AE29" s="69">
        <f t="shared" si="20"/>
        <v>0</v>
      </c>
      <c r="AF29" s="69">
        <f t="shared" si="20"/>
        <v>0</v>
      </c>
      <c r="AG29" s="69">
        <f t="shared" si="20"/>
        <v>0</v>
      </c>
      <c r="AH29" s="366">
        <f t="shared" si="20"/>
        <v>0</v>
      </c>
      <c r="AI29" s="28"/>
      <c r="AJ29" s="290"/>
      <c r="AK29" s="24"/>
    </row>
    <row r="30" s="1" customFormat="1" ht="30" hidden="1" customHeight="1" outlineLevel="2" spans="1:47">
      <c r="A30" s="58"/>
      <c r="B30" s="63" t="s">
        <v>14</v>
      </c>
      <c r="C30" s="69" t="e">
        <f t="shared" ref="C30:AG30" si="21">C191</f>
        <v>#DIV/0!</v>
      </c>
      <c r="D30" s="69" t="e">
        <f t="shared" si="21"/>
        <v>#DIV/0!</v>
      </c>
      <c r="E30" s="69" t="e">
        <f t="shared" si="21"/>
        <v>#DIV/0!</v>
      </c>
      <c r="F30" s="69" t="e">
        <f t="shared" si="21"/>
        <v>#DIV/0!</v>
      </c>
      <c r="G30" s="69" t="e">
        <f t="shared" si="21"/>
        <v>#DIV/0!</v>
      </c>
      <c r="H30" s="69" t="e">
        <f t="shared" si="21"/>
        <v>#DIV/0!</v>
      </c>
      <c r="I30" s="69" t="e">
        <f t="shared" si="21"/>
        <v>#DIV/0!</v>
      </c>
      <c r="J30" s="69" t="e">
        <f t="shared" si="21"/>
        <v>#DIV/0!</v>
      </c>
      <c r="K30" s="69" t="e">
        <f t="shared" si="21"/>
        <v>#DIV/0!</v>
      </c>
      <c r="L30" s="69" t="e">
        <f t="shared" si="21"/>
        <v>#DIV/0!</v>
      </c>
      <c r="M30" s="69" t="e">
        <f t="shared" si="21"/>
        <v>#DIV/0!</v>
      </c>
      <c r="N30" s="69" t="e">
        <f t="shared" si="21"/>
        <v>#DIV/0!</v>
      </c>
      <c r="O30" s="69" t="e">
        <f t="shared" si="21"/>
        <v>#DIV/0!</v>
      </c>
      <c r="P30" s="69" t="e">
        <f t="shared" si="21"/>
        <v>#DIV/0!</v>
      </c>
      <c r="Q30" s="69" t="e">
        <f t="shared" si="21"/>
        <v>#DIV/0!</v>
      </c>
      <c r="R30" s="69" t="e">
        <f t="shared" si="21"/>
        <v>#DIV/0!</v>
      </c>
      <c r="S30" s="69" t="e">
        <f t="shared" si="21"/>
        <v>#DIV/0!</v>
      </c>
      <c r="T30" s="69" t="e">
        <f t="shared" si="21"/>
        <v>#DIV/0!</v>
      </c>
      <c r="U30" s="69" t="e">
        <f t="shared" si="21"/>
        <v>#DIV/0!</v>
      </c>
      <c r="V30" s="69" t="e">
        <f t="shared" si="21"/>
        <v>#DIV/0!</v>
      </c>
      <c r="W30" s="69" t="e">
        <f t="shared" si="21"/>
        <v>#DIV/0!</v>
      </c>
      <c r="X30" s="69" t="e">
        <f t="shared" si="21"/>
        <v>#DIV/0!</v>
      </c>
      <c r="Y30" s="69" t="e">
        <f t="shared" si="21"/>
        <v>#DIV/0!</v>
      </c>
      <c r="Z30" s="69" t="e">
        <f t="shared" si="21"/>
        <v>#DIV/0!</v>
      </c>
      <c r="AA30" s="69" t="e">
        <f t="shared" si="21"/>
        <v>#DIV/0!</v>
      </c>
      <c r="AB30" s="69" t="e">
        <f t="shared" si="21"/>
        <v>#DIV/0!</v>
      </c>
      <c r="AC30" s="69" t="e">
        <f t="shared" si="21"/>
        <v>#DIV/0!</v>
      </c>
      <c r="AD30" s="69" t="e">
        <f t="shared" si="21"/>
        <v>#DIV/0!</v>
      </c>
      <c r="AE30" s="69" t="e">
        <f t="shared" si="21"/>
        <v>#DIV/0!</v>
      </c>
      <c r="AF30" s="69" t="e">
        <f t="shared" si="21"/>
        <v>#DIV/0!</v>
      </c>
      <c r="AG30" s="69" t="e">
        <f t="shared" si="21"/>
        <v>#DIV/0!</v>
      </c>
      <c r="AH30" s="366" t="e">
        <f t="shared" ref="AH30:AH37" si="22">SUM(C30:AG30)</f>
        <v>#DIV/0!</v>
      </c>
      <c r="AI30" s="28"/>
      <c r="AJ30" s="290"/>
      <c r="AK30" s="24"/>
    </row>
    <row r="31" s="1" customFormat="1" ht="30" hidden="1" customHeight="1" outlineLevel="2" spans="1:47">
      <c r="A31" s="58"/>
      <c r="B31" s="64" t="s">
        <v>15</v>
      </c>
      <c r="C31" s="69" t="e">
        <f t="shared" ref="C31:AG31" si="23">C192</f>
        <v>#DIV/0!</v>
      </c>
      <c r="D31" s="69" t="e">
        <f t="shared" si="23"/>
        <v>#DIV/0!</v>
      </c>
      <c r="E31" s="69" t="e">
        <f t="shared" si="23"/>
        <v>#DIV/0!</v>
      </c>
      <c r="F31" s="69" t="e">
        <f t="shared" si="23"/>
        <v>#DIV/0!</v>
      </c>
      <c r="G31" s="69" t="e">
        <f t="shared" si="23"/>
        <v>#DIV/0!</v>
      </c>
      <c r="H31" s="69" t="e">
        <f t="shared" si="23"/>
        <v>#DIV/0!</v>
      </c>
      <c r="I31" s="69" t="e">
        <f t="shared" si="23"/>
        <v>#DIV/0!</v>
      </c>
      <c r="J31" s="69" t="e">
        <f t="shared" si="23"/>
        <v>#DIV/0!</v>
      </c>
      <c r="K31" s="69" t="e">
        <f t="shared" si="23"/>
        <v>#DIV/0!</v>
      </c>
      <c r="L31" s="69" t="e">
        <f t="shared" si="23"/>
        <v>#DIV/0!</v>
      </c>
      <c r="M31" s="69" t="e">
        <f t="shared" si="23"/>
        <v>#DIV/0!</v>
      </c>
      <c r="N31" s="69" t="e">
        <f t="shared" si="23"/>
        <v>#DIV/0!</v>
      </c>
      <c r="O31" s="69" t="e">
        <f t="shared" si="23"/>
        <v>#DIV/0!</v>
      </c>
      <c r="P31" s="69" t="e">
        <f t="shared" si="23"/>
        <v>#DIV/0!</v>
      </c>
      <c r="Q31" s="69" t="e">
        <f t="shared" si="23"/>
        <v>#DIV/0!</v>
      </c>
      <c r="R31" s="69" t="e">
        <f t="shared" si="23"/>
        <v>#DIV/0!</v>
      </c>
      <c r="S31" s="69" t="e">
        <f t="shared" si="23"/>
        <v>#DIV/0!</v>
      </c>
      <c r="T31" s="69" t="e">
        <f t="shared" si="23"/>
        <v>#DIV/0!</v>
      </c>
      <c r="U31" s="69" t="e">
        <f t="shared" si="23"/>
        <v>#DIV/0!</v>
      </c>
      <c r="V31" s="69" t="e">
        <f t="shared" si="23"/>
        <v>#DIV/0!</v>
      </c>
      <c r="W31" s="69" t="e">
        <f t="shared" si="23"/>
        <v>#DIV/0!</v>
      </c>
      <c r="X31" s="69" t="e">
        <f t="shared" si="23"/>
        <v>#DIV/0!</v>
      </c>
      <c r="Y31" s="69" t="e">
        <f t="shared" si="23"/>
        <v>#DIV/0!</v>
      </c>
      <c r="Z31" s="69" t="e">
        <f t="shared" si="23"/>
        <v>#DIV/0!</v>
      </c>
      <c r="AA31" s="69" t="e">
        <f t="shared" si="23"/>
        <v>#DIV/0!</v>
      </c>
      <c r="AB31" s="69" t="e">
        <f t="shared" si="23"/>
        <v>#DIV/0!</v>
      </c>
      <c r="AC31" s="69" t="e">
        <f t="shared" si="23"/>
        <v>#DIV/0!</v>
      </c>
      <c r="AD31" s="69" t="e">
        <f t="shared" si="23"/>
        <v>#DIV/0!</v>
      </c>
      <c r="AE31" s="69" t="e">
        <f t="shared" si="23"/>
        <v>#DIV/0!</v>
      </c>
      <c r="AF31" s="69" t="e">
        <f t="shared" si="23"/>
        <v>#DIV/0!</v>
      </c>
      <c r="AG31" s="69" t="e">
        <f t="shared" si="23"/>
        <v>#DIV/0!</v>
      </c>
      <c r="AH31" s="366" t="e">
        <f t="shared" si="22"/>
        <v>#DIV/0!</v>
      </c>
      <c r="AI31" s="28"/>
      <c r="AJ31" s="290"/>
      <c r="AK31" s="24"/>
    </row>
    <row r="32" s="1" customFormat="1" ht="30" hidden="1" customHeight="1" outlineLevel="2" spans="1:47">
      <c r="A32" s="58" t="s">
        <v>276</v>
      </c>
      <c r="B32" s="59"/>
      <c r="C32" s="60">
        <f t="shared" ref="C32:AG32" si="24">C193+C432</f>
        <v>0</v>
      </c>
      <c r="D32" s="60">
        <f t="shared" si="24"/>
        <v>0</v>
      </c>
      <c r="E32" s="60">
        <f t="shared" si="24"/>
        <v>0</v>
      </c>
      <c r="F32" s="60">
        <f t="shared" si="24"/>
        <v>0</v>
      </c>
      <c r="G32" s="60">
        <f t="shared" si="24"/>
        <v>0</v>
      </c>
      <c r="H32" s="60">
        <f t="shared" si="24"/>
        <v>0</v>
      </c>
      <c r="I32" s="60">
        <f t="shared" si="24"/>
        <v>0</v>
      </c>
      <c r="J32" s="60">
        <f t="shared" si="24"/>
        <v>0</v>
      </c>
      <c r="K32" s="60">
        <f t="shared" si="24"/>
        <v>0</v>
      </c>
      <c r="L32" s="60">
        <f t="shared" si="24"/>
        <v>0</v>
      </c>
      <c r="M32" s="60">
        <f t="shared" si="24"/>
        <v>0</v>
      </c>
      <c r="N32" s="60">
        <f t="shared" si="24"/>
        <v>0</v>
      </c>
      <c r="O32" s="60">
        <f t="shared" si="24"/>
        <v>0</v>
      </c>
      <c r="P32" s="60">
        <f t="shared" si="24"/>
        <v>272</v>
      </c>
      <c r="Q32" s="60">
        <f t="shared" si="24"/>
        <v>436.8</v>
      </c>
      <c r="R32" s="60">
        <f t="shared" si="24"/>
        <v>96.6</v>
      </c>
      <c r="S32" s="60">
        <f t="shared" si="24"/>
        <v>217</v>
      </c>
      <c r="T32" s="60">
        <f t="shared" si="24"/>
        <v>400.4</v>
      </c>
      <c r="U32" s="60">
        <f t="shared" si="24"/>
        <v>315</v>
      </c>
      <c r="V32" s="60">
        <f t="shared" si="24"/>
        <v>310.8</v>
      </c>
      <c r="W32" s="60">
        <f t="shared" si="24"/>
        <v>585.2</v>
      </c>
      <c r="X32" s="60">
        <f t="shared" si="24"/>
        <v>744</v>
      </c>
      <c r="Y32" s="60">
        <f t="shared" si="24"/>
        <v>716</v>
      </c>
      <c r="Z32" s="60">
        <f t="shared" si="24"/>
        <v>769</v>
      </c>
      <c r="AA32" s="60">
        <f t="shared" si="24"/>
        <v>863</v>
      </c>
      <c r="AB32" s="60">
        <f t="shared" si="24"/>
        <v>885</v>
      </c>
      <c r="AC32" s="60">
        <f t="shared" si="24"/>
        <v>941</v>
      </c>
      <c r="AD32" s="60">
        <f t="shared" si="24"/>
        <v>904</v>
      </c>
      <c r="AE32" s="60">
        <f t="shared" si="24"/>
        <v>864</v>
      </c>
      <c r="AF32" s="60">
        <f t="shared" si="24"/>
        <v>843</v>
      </c>
      <c r="AG32" s="60">
        <f t="shared" si="24"/>
        <v>0</v>
      </c>
      <c r="AH32" s="170">
        <f t="shared" si="22"/>
        <v>10162.8</v>
      </c>
      <c r="AI32" s="28"/>
      <c r="AJ32" s="290"/>
      <c r="AK32" s="24"/>
    </row>
    <row r="33" s="1" customFormat="1" ht="30" hidden="1" customHeight="1" outlineLevel="2" spans="1:37">
      <c r="A33" s="58"/>
      <c r="B33" s="61"/>
      <c r="C33" s="60">
        <f t="shared" ref="C33:AG33" si="25">C194</f>
        <v>0</v>
      </c>
      <c r="D33" s="60">
        <f t="shared" si="25"/>
        <v>0</v>
      </c>
      <c r="E33" s="60">
        <f t="shared" si="25"/>
        <v>0</v>
      </c>
      <c r="F33" s="60">
        <f t="shared" si="25"/>
        <v>0</v>
      </c>
      <c r="G33" s="60">
        <f t="shared" si="25"/>
        <v>0</v>
      </c>
      <c r="H33" s="60">
        <f t="shared" si="25"/>
        <v>0</v>
      </c>
      <c r="I33" s="60">
        <f t="shared" si="25"/>
        <v>0</v>
      </c>
      <c r="J33" s="60">
        <f t="shared" si="25"/>
        <v>0</v>
      </c>
      <c r="K33" s="60">
        <f t="shared" si="25"/>
        <v>0</v>
      </c>
      <c r="L33" s="60">
        <f t="shared" si="25"/>
        <v>0</v>
      </c>
      <c r="M33" s="60">
        <f t="shared" si="25"/>
        <v>0</v>
      </c>
      <c r="N33" s="60">
        <f t="shared" si="25"/>
        <v>0</v>
      </c>
      <c r="O33" s="60">
        <f t="shared" si="25"/>
        <v>0</v>
      </c>
      <c r="P33" s="60">
        <f t="shared" si="25"/>
        <v>0</v>
      </c>
      <c r="Q33" s="60">
        <f t="shared" si="25"/>
        <v>0</v>
      </c>
      <c r="R33" s="60">
        <f t="shared" si="25"/>
        <v>0</v>
      </c>
      <c r="S33" s="60">
        <f t="shared" si="25"/>
        <v>0</v>
      </c>
      <c r="T33" s="60">
        <f t="shared" si="25"/>
        <v>0</v>
      </c>
      <c r="U33" s="60">
        <f t="shared" si="25"/>
        <v>0</v>
      </c>
      <c r="V33" s="60">
        <f t="shared" si="25"/>
        <v>0</v>
      </c>
      <c r="W33" s="60">
        <f t="shared" si="25"/>
        <v>0</v>
      </c>
      <c r="X33" s="60">
        <f t="shared" si="25"/>
        <v>0</v>
      </c>
      <c r="Y33" s="60">
        <f t="shared" si="25"/>
        <v>0</v>
      </c>
      <c r="Z33" s="60">
        <f t="shared" si="25"/>
        <v>0</v>
      </c>
      <c r="AA33" s="60">
        <f t="shared" si="25"/>
        <v>0</v>
      </c>
      <c r="AB33" s="60">
        <f t="shared" si="25"/>
        <v>0</v>
      </c>
      <c r="AC33" s="60">
        <f t="shared" si="25"/>
        <v>0</v>
      </c>
      <c r="AD33" s="60">
        <f t="shared" si="25"/>
        <v>0</v>
      </c>
      <c r="AE33" s="60">
        <f t="shared" si="25"/>
        <v>0</v>
      </c>
      <c r="AF33" s="60">
        <f t="shared" si="25"/>
        <v>0</v>
      </c>
      <c r="AG33" s="60">
        <f t="shared" si="25"/>
        <v>0</v>
      </c>
      <c r="AH33" s="170">
        <f t="shared" si="22"/>
        <v>0</v>
      </c>
      <c r="AI33" s="28"/>
      <c r="AJ33" s="290"/>
      <c r="AK33" s="24"/>
    </row>
    <row r="34" s="1" customFormat="1" ht="30" hidden="1" customHeight="1" outlineLevel="2" spans="1:37">
      <c r="A34" s="58"/>
      <c r="B34" s="62" t="s">
        <v>275</v>
      </c>
      <c r="C34" s="70">
        <f t="shared" ref="C34:AG34" si="26">C195</f>
        <v>0</v>
      </c>
      <c r="D34" s="70">
        <f t="shared" si="26"/>
        <v>0</v>
      </c>
      <c r="E34" s="70">
        <f t="shared" si="26"/>
        <v>0</v>
      </c>
      <c r="F34" s="70">
        <f t="shared" si="26"/>
        <v>0</v>
      </c>
      <c r="G34" s="70">
        <f t="shared" si="26"/>
        <v>0</v>
      </c>
      <c r="H34" s="70">
        <f t="shared" si="26"/>
        <v>0</v>
      </c>
      <c r="I34" s="70">
        <f t="shared" si="26"/>
        <v>0</v>
      </c>
      <c r="J34" s="70">
        <f t="shared" si="26"/>
        <v>0</v>
      </c>
      <c r="K34" s="70">
        <f t="shared" si="26"/>
        <v>0</v>
      </c>
      <c r="L34" s="70">
        <f t="shared" si="26"/>
        <v>0</v>
      </c>
      <c r="M34" s="70">
        <f t="shared" si="26"/>
        <v>0</v>
      </c>
      <c r="N34" s="70">
        <f t="shared" si="26"/>
        <v>0</v>
      </c>
      <c r="O34" s="70">
        <f t="shared" si="26"/>
        <v>0</v>
      </c>
      <c r="P34" s="70">
        <f t="shared" si="26"/>
        <v>0</v>
      </c>
      <c r="Q34" s="70">
        <f t="shared" si="26"/>
        <v>0</v>
      </c>
      <c r="R34" s="70">
        <f t="shared" si="26"/>
        <v>0</v>
      </c>
      <c r="S34" s="70">
        <f t="shared" si="26"/>
        <v>0</v>
      </c>
      <c r="T34" s="70">
        <f t="shared" si="26"/>
        <v>0</v>
      </c>
      <c r="U34" s="70">
        <f t="shared" si="26"/>
        <v>0</v>
      </c>
      <c r="V34" s="70">
        <f t="shared" si="26"/>
        <v>0</v>
      </c>
      <c r="W34" s="70">
        <f t="shared" si="26"/>
        <v>0</v>
      </c>
      <c r="X34" s="70">
        <f t="shared" si="26"/>
        <v>0</v>
      </c>
      <c r="Y34" s="70">
        <f t="shared" si="26"/>
        <v>0</v>
      </c>
      <c r="Z34" s="70">
        <f t="shared" si="26"/>
        <v>0</v>
      </c>
      <c r="AA34" s="70">
        <f t="shared" si="26"/>
        <v>0</v>
      </c>
      <c r="AB34" s="70">
        <f t="shared" si="26"/>
        <v>0</v>
      </c>
      <c r="AC34" s="70">
        <f t="shared" si="26"/>
        <v>0</v>
      </c>
      <c r="AD34" s="70">
        <f t="shared" si="26"/>
        <v>0</v>
      </c>
      <c r="AE34" s="70">
        <f t="shared" si="26"/>
        <v>0</v>
      </c>
      <c r="AF34" s="70">
        <f t="shared" si="26"/>
        <v>0</v>
      </c>
      <c r="AG34" s="70">
        <f t="shared" si="26"/>
        <v>0</v>
      </c>
      <c r="AH34" s="367">
        <f t="shared" si="22"/>
        <v>0</v>
      </c>
      <c r="AI34" s="28"/>
      <c r="AJ34" s="290"/>
      <c r="AK34" s="24"/>
    </row>
    <row r="35" s="1" customFormat="1" ht="30" hidden="1" customHeight="1" outlineLevel="2" spans="1:37">
      <c r="A35" s="58"/>
      <c r="B35" s="63" t="s">
        <v>14</v>
      </c>
      <c r="C35" s="71">
        <f t="shared" ref="C35:AG35" si="27">C33-C34</f>
        <v>0</v>
      </c>
      <c r="D35" s="71">
        <f t="shared" si="27"/>
        <v>0</v>
      </c>
      <c r="E35" s="71">
        <f t="shared" si="27"/>
        <v>0</v>
      </c>
      <c r="F35" s="71">
        <f t="shared" si="27"/>
        <v>0</v>
      </c>
      <c r="G35" s="71">
        <f t="shared" si="27"/>
        <v>0</v>
      </c>
      <c r="H35" s="71">
        <f t="shared" si="27"/>
        <v>0</v>
      </c>
      <c r="I35" s="71">
        <f t="shared" si="27"/>
        <v>0</v>
      </c>
      <c r="J35" s="71">
        <f t="shared" si="27"/>
        <v>0</v>
      </c>
      <c r="K35" s="71">
        <f t="shared" si="27"/>
        <v>0</v>
      </c>
      <c r="L35" s="71">
        <f t="shared" si="27"/>
        <v>0</v>
      </c>
      <c r="M35" s="71">
        <f t="shared" si="27"/>
        <v>0</v>
      </c>
      <c r="N35" s="71">
        <f t="shared" si="27"/>
        <v>0</v>
      </c>
      <c r="O35" s="71">
        <f t="shared" si="27"/>
        <v>0</v>
      </c>
      <c r="P35" s="71">
        <f t="shared" si="27"/>
        <v>0</v>
      </c>
      <c r="Q35" s="71">
        <f t="shared" si="27"/>
        <v>0</v>
      </c>
      <c r="R35" s="71">
        <f t="shared" si="27"/>
        <v>0</v>
      </c>
      <c r="S35" s="71">
        <f t="shared" si="27"/>
        <v>0</v>
      </c>
      <c r="T35" s="71">
        <f t="shared" si="27"/>
        <v>0</v>
      </c>
      <c r="U35" s="71">
        <f t="shared" si="27"/>
        <v>0</v>
      </c>
      <c r="V35" s="71">
        <f t="shared" si="27"/>
        <v>0</v>
      </c>
      <c r="W35" s="71">
        <f t="shared" si="27"/>
        <v>0</v>
      </c>
      <c r="X35" s="71">
        <f t="shared" si="27"/>
        <v>0</v>
      </c>
      <c r="Y35" s="71">
        <f t="shared" si="27"/>
        <v>0</v>
      </c>
      <c r="Z35" s="71">
        <f t="shared" si="27"/>
        <v>0</v>
      </c>
      <c r="AA35" s="71">
        <f t="shared" si="27"/>
        <v>0</v>
      </c>
      <c r="AB35" s="71">
        <f t="shared" si="27"/>
        <v>0</v>
      </c>
      <c r="AC35" s="71">
        <f t="shared" si="27"/>
        <v>0</v>
      </c>
      <c r="AD35" s="71">
        <f t="shared" si="27"/>
        <v>0</v>
      </c>
      <c r="AE35" s="71">
        <f t="shared" si="27"/>
        <v>0</v>
      </c>
      <c r="AF35" s="71">
        <f t="shared" si="27"/>
        <v>0</v>
      </c>
      <c r="AG35" s="71">
        <f t="shared" si="27"/>
        <v>0</v>
      </c>
      <c r="AH35" s="156">
        <f t="shared" si="22"/>
        <v>0</v>
      </c>
      <c r="AI35" s="28"/>
      <c r="AJ35" s="290"/>
      <c r="AK35" s="24"/>
    </row>
    <row r="36" s="1" customFormat="1" ht="30" hidden="1" customHeight="1" outlineLevel="2" spans="1:37">
      <c r="A36" s="58"/>
      <c r="B36" s="64" t="s">
        <v>15</v>
      </c>
      <c r="C36" s="60">
        <f t="shared" ref="C36:AG36" si="28">C33-C32</f>
        <v>0</v>
      </c>
      <c r="D36" s="60">
        <f t="shared" si="28"/>
        <v>0</v>
      </c>
      <c r="E36" s="60">
        <f t="shared" si="28"/>
        <v>0</v>
      </c>
      <c r="F36" s="60">
        <f t="shared" si="28"/>
        <v>0</v>
      </c>
      <c r="G36" s="60">
        <f t="shared" si="28"/>
        <v>0</v>
      </c>
      <c r="H36" s="60">
        <f t="shared" si="28"/>
        <v>0</v>
      </c>
      <c r="I36" s="60">
        <f t="shared" si="28"/>
        <v>0</v>
      </c>
      <c r="J36" s="60">
        <f t="shared" si="28"/>
        <v>0</v>
      </c>
      <c r="K36" s="60">
        <f t="shared" si="28"/>
        <v>0</v>
      </c>
      <c r="L36" s="60">
        <f t="shared" si="28"/>
        <v>0</v>
      </c>
      <c r="M36" s="60">
        <f t="shared" si="28"/>
        <v>0</v>
      </c>
      <c r="N36" s="60">
        <f t="shared" si="28"/>
        <v>0</v>
      </c>
      <c r="O36" s="60">
        <f t="shared" si="28"/>
        <v>0</v>
      </c>
      <c r="P36" s="60">
        <f t="shared" si="28"/>
        <v>-272</v>
      </c>
      <c r="Q36" s="60">
        <f t="shared" si="28"/>
        <v>-436.8</v>
      </c>
      <c r="R36" s="60">
        <f t="shared" si="28"/>
        <v>-96.6</v>
      </c>
      <c r="S36" s="60">
        <f t="shared" si="28"/>
        <v>-217</v>
      </c>
      <c r="T36" s="60">
        <f t="shared" si="28"/>
        <v>-400.4</v>
      </c>
      <c r="U36" s="60">
        <f t="shared" si="28"/>
        <v>-315</v>
      </c>
      <c r="V36" s="60">
        <f t="shared" si="28"/>
        <v>-310.8</v>
      </c>
      <c r="W36" s="60">
        <f t="shared" si="28"/>
        <v>-585.2</v>
      </c>
      <c r="X36" s="60">
        <f t="shared" si="28"/>
        <v>-744</v>
      </c>
      <c r="Y36" s="60">
        <f t="shared" si="28"/>
        <v>-716</v>
      </c>
      <c r="Z36" s="60">
        <f t="shared" si="28"/>
        <v>-769</v>
      </c>
      <c r="AA36" s="60">
        <f t="shared" si="28"/>
        <v>-863</v>
      </c>
      <c r="AB36" s="60">
        <f t="shared" si="28"/>
        <v>-885</v>
      </c>
      <c r="AC36" s="60">
        <f t="shared" si="28"/>
        <v>-941</v>
      </c>
      <c r="AD36" s="60">
        <f t="shared" si="28"/>
        <v>-904</v>
      </c>
      <c r="AE36" s="60">
        <f t="shared" si="28"/>
        <v>-864</v>
      </c>
      <c r="AF36" s="60">
        <f t="shared" si="28"/>
        <v>-843</v>
      </c>
      <c r="AG36" s="60">
        <f t="shared" si="28"/>
        <v>0</v>
      </c>
      <c r="AH36" s="170">
        <f t="shared" si="22"/>
        <v>-10162.8</v>
      </c>
      <c r="AI36" s="28"/>
      <c r="AJ36" s="290"/>
      <c r="AK36" s="24"/>
    </row>
    <row r="37" s="1" customFormat="1" ht="30" hidden="1" customHeight="1" outlineLevel="2" spans="1:37">
      <c r="A37" s="58" t="s">
        <v>20</v>
      </c>
      <c r="B37" s="59"/>
      <c r="C37" s="60">
        <f t="shared" ref="C37:AG37" si="29">C459+C475</f>
        <v>826</v>
      </c>
      <c r="D37" s="60">
        <f t="shared" si="29"/>
        <v>3008</v>
      </c>
      <c r="E37" s="60">
        <f t="shared" si="29"/>
        <v>3068</v>
      </c>
      <c r="F37" s="60">
        <f t="shared" si="29"/>
        <v>2806</v>
      </c>
      <c r="G37" s="60">
        <f t="shared" si="29"/>
        <v>3000</v>
      </c>
      <c r="H37" s="60">
        <f t="shared" si="29"/>
        <v>4897</v>
      </c>
      <c r="I37" s="60">
        <f t="shared" si="29"/>
        <v>2914</v>
      </c>
      <c r="J37" s="60">
        <f t="shared" si="29"/>
        <v>1149</v>
      </c>
      <c r="K37" s="60">
        <f t="shared" si="29"/>
        <v>3299</v>
      </c>
      <c r="L37" s="60">
        <f t="shared" si="29"/>
        <v>4838</v>
      </c>
      <c r="M37" s="60">
        <f t="shared" si="29"/>
        <v>5129</v>
      </c>
      <c r="N37" s="60">
        <f t="shared" si="29"/>
        <v>4787</v>
      </c>
      <c r="O37" s="60">
        <f t="shared" si="29"/>
        <v>4448</v>
      </c>
      <c r="P37" s="60">
        <f t="shared" si="29"/>
        <v>4379</v>
      </c>
      <c r="Q37" s="60">
        <f t="shared" si="29"/>
        <v>4186</v>
      </c>
      <c r="R37" s="60">
        <f t="shared" si="29"/>
        <v>5053</v>
      </c>
      <c r="S37" s="60">
        <f t="shared" si="29"/>
        <v>6797</v>
      </c>
      <c r="T37" s="60">
        <f t="shared" si="29"/>
        <v>6607</v>
      </c>
      <c r="U37" s="60">
        <f t="shared" si="29"/>
        <v>4379</v>
      </c>
      <c r="V37" s="60">
        <f t="shared" si="29"/>
        <v>4402</v>
      </c>
      <c r="W37" s="60">
        <f t="shared" si="29"/>
        <v>5133</v>
      </c>
      <c r="X37" s="60">
        <f t="shared" si="29"/>
        <v>5115</v>
      </c>
      <c r="Y37" s="60">
        <f t="shared" si="29"/>
        <v>5075</v>
      </c>
      <c r="Z37" s="60">
        <f t="shared" si="29"/>
        <v>5496</v>
      </c>
      <c r="AA37" s="60">
        <f t="shared" si="29"/>
        <v>7654</v>
      </c>
      <c r="AB37" s="60">
        <f t="shared" si="29"/>
        <v>7009</v>
      </c>
      <c r="AC37" s="60">
        <f t="shared" si="29"/>
        <v>6741</v>
      </c>
      <c r="AD37" s="60">
        <f t="shared" si="29"/>
        <v>5903</v>
      </c>
      <c r="AE37" s="60">
        <f t="shared" si="29"/>
        <v>4601</v>
      </c>
      <c r="AF37" s="60">
        <f t="shared" si="29"/>
        <v>5246</v>
      </c>
      <c r="AG37" s="60">
        <f t="shared" si="29"/>
        <v>0</v>
      </c>
      <c r="AH37" s="170">
        <f t="shared" si="22"/>
        <v>137945</v>
      </c>
      <c r="AI37" s="28"/>
      <c r="AJ37" s="290"/>
      <c r="AK37" s="24"/>
    </row>
    <row r="38" s="1" customFormat="1" ht="30" hidden="1" customHeight="1" outlineLevel="2" spans="1:37">
      <c r="A38" s="58"/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170"/>
      <c r="AI38" s="28"/>
      <c r="AJ38" s="290"/>
      <c r="AK38" s="24"/>
    </row>
    <row r="39" s="1" customFormat="1" ht="30" hidden="1" customHeight="1" outlineLevel="2" spans="1:37">
      <c r="A39" s="58"/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170"/>
      <c r="AI39" s="28"/>
      <c r="AJ39" s="290"/>
      <c r="AK39" s="24"/>
    </row>
    <row r="40" s="1" customFormat="1" ht="30" hidden="1" customHeight="1" outlineLevel="2" spans="1:37">
      <c r="A40" s="58"/>
      <c r="B40" s="61"/>
      <c r="C40" s="60">
        <f t="shared" ref="C40:AG40" si="30">C460+C476</f>
        <v>0</v>
      </c>
      <c r="D40" s="60">
        <f t="shared" si="30"/>
        <v>0</v>
      </c>
      <c r="E40" s="60">
        <f t="shared" si="30"/>
        <v>0</v>
      </c>
      <c r="F40" s="60">
        <f t="shared" si="30"/>
        <v>0</v>
      </c>
      <c r="G40" s="60">
        <f t="shared" si="30"/>
        <v>0</v>
      </c>
      <c r="H40" s="60">
        <f t="shared" si="30"/>
        <v>0</v>
      </c>
      <c r="I40" s="60">
        <f t="shared" si="30"/>
        <v>0</v>
      </c>
      <c r="J40" s="60">
        <f t="shared" si="30"/>
        <v>0</v>
      </c>
      <c r="K40" s="60">
        <f t="shared" si="30"/>
        <v>0</v>
      </c>
      <c r="L40" s="60">
        <f t="shared" si="30"/>
        <v>0</v>
      </c>
      <c r="M40" s="60">
        <f t="shared" si="30"/>
        <v>0</v>
      </c>
      <c r="N40" s="60">
        <f t="shared" si="30"/>
        <v>0</v>
      </c>
      <c r="O40" s="60">
        <f t="shared" si="30"/>
        <v>0</v>
      </c>
      <c r="P40" s="60">
        <f t="shared" si="30"/>
        <v>0</v>
      </c>
      <c r="Q40" s="60">
        <f t="shared" si="30"/>
        <v>0</v>
      </c>
      <c r="R40" s="60">
        <f t="shared" si="30"/>
        <v>0</v>
      </c>
      <c r="S40" s="60">
        <f t="shared" si="30"/>
        <v>0</v>
      </c>
      <c r="T40" s="60">
        <f t="shared" si="30"/>
        <v>0</v>
      </c>
      <c r="U40" s="60">
        <f t="shared" si="30"/>
        <v>0</v>
      </c>
      <c r="V40" s="60">
        <f t="shared" si="30"/>
        <v>0</v>
      </c>
      <c r="W40" s="60">
        <f t="shared" si="30"/>
        <v>0</v>
      </c>
      <c r="X40" s="60">
        <f t="shared" si="30"/>
        <v>0</v>
      </c>
      <c r="Y40" s="60">
        <f t="shared" si="30"/>
        <v>0</v>
      </c>
      <c r="Z40" s="60">
        <f t="shared" si="30"/>
        <v>0</v>
      </c>
      <c r="AA40" s="60">
        <f t="shared" si="30"/>
        <v>0</v>
      </c>
      <c r="AB40" s="60">
        <f t="shared" si="30"/>
        <v>0</v>
      </c>
      <c r="AC40" s="60">
        <f t="shared" si="30"/>
        <v>0</v>
      </c>
      <c r="AD40" s="60">
        <f t="shared" si="30"/>
        <v>0</v>
      </c>
      <c r="AE40" s="60">
        <f t="shared" si="30"/>
        <v>0</v>
      </c>
      <c r="AF40" s="60">
        <f t="shared" si="30"/>
        <v>0</v>
      </c>
      <c r="AG40" s="60">
        <f t="shared" si="30"/>
        <v>0</v>
      </c>
      <c r="AH40" s="170">
        <f t="shared" ref="AH40:AH103" si="31">SUM(C40:AG40)</f>
        <v>0</v>
      </c>
      <c r="AI40" s="28"/>
      <c r="AJ40" s="290"/>
      <c r="AK40" s="24"/>
    </row>
    <row r="41" s="1" customFormat="1" ht="30" hidden="1" customHeight="1" outlineLevel="2" spans="1:37">
      <c r="A41" s="58"/>
      <c r="B41" s="64" t="s">
        <v>15</v>
      </c>
      <c r="C41" s="60">
        <f t="shared" ref="C41:AG41" si="32">C40-C37</f>
        <v>-826</v>
      </c>
      <c r="D41" s="60">
        <f t="shared" si="32"/>
        <v>-3008</v>
      </c>
      <c r="E41" s="60">
        <f t="shared" si="32"/>
        <v>-3068</v>
      </c>
      <c r="F41" s="60">
        <f t="shared" si="32"/>
        <v>-2806</v>
      </c>
      <c r="G41" s="60">
        <f t="shared" si="32"/>
        <v>-3000</v>
      </c>
      <c r="H41" s="60">
        <f t="shared" si="32"/>
        <v>-4897</v>
      </c>
      <c r="I41" s="60">
        <f t="shared" si="32"/>
        <v>-2914</v>
      </c>
      <c r="J41" s="60">
        <f t="shared" si="32"/>
        <v>-1149</v>
      </c>
      <c r="K41" s="60">
        <f t="shared" si="32"/>
        <v>-3299</v>
      </c>
      <c r="L41" s="60">
        <f t="shared" si="32"/>
        <v>-4838</v>
      </c>
      <c r="M41" s="60">
        <f t="shared" si="32"/>
        <v>-5129</v>
      </c>
      <c r="N41" s="60">
        <f t="shared" si="32"/>
        <v>-4787</v>
      </c>
      <c r="O41" s="60">
        <f t="shared" si="32"/>
        <v>-4448</v>
      </c>
      <c r="P41" s="60">
        <f t="shared" si="32"/>
        <v>-4379</v>
      </c>
      <c r="Q41" s="60">
        <f t="shared" si="32"/>
        <v>-4186</v>
      </c>
      <c r="R41" s="60">
        <f t="shared" si="32"/>
        <v>-5053</v>
      </c>
      <c r="S41" s="60">
        <f t="shared" si="32"/>
        <v>-6797</v>
      </c>
      <c r="T41" s="60">
        <f t="shared" si="32"/>
        <v>-6607</v>
      </c>
      <c r="U41" s="60">
        <f t="shared" si="32"/>
        <v>-4379</v>
      </c>
      <c r="V41" s="60">
        <f t="shared" si="32"/>
        <v>-4402</v>
      </c>
      <c r="W41" s="60">
        <f t="shared" si="32"/>
        <v>-5133</v>
      </c>
      <c r="X41" s="60">
        <f t="shared" si="32"/>
        <v>-5115</v>
      </c>
      <c r="Y41" s="60">
        <f t="shared" si="32"/>
        <v>-5075</v>
      </c>
      <c r="Z41" s="60">
        <f t="shared" si="32"/>
        <v>-5496</v>
      </c>
      <c r="AA41" s="60">
        <f t="shared" si="32"/>
        <v>-7654</v>
      </c>
      <c r="AB41" s="60">
        <f t="shared" si="32"/>
        <v>-7009</v>
      </c>
      <c r="AC41" s="60">
        <f t="shared" si="32"/>
        <v>-6741</v>
      </c>
      <c r="AD41" s="60">
        <f t="shared" si="32"/>
        <v>-5903</v>
      </c>
      <c r="AE41" s="60">
        <f t="shared" si="32"/>
        <v>-4601</v>
      </c>
      <c r="AF41" s="60">
        <f t="shared" si="32"/>
        <v>-5246</v>
      </c>
      <c r="AG41" s="60">
        <f t="shared" si="32"/>
        <v>0</v>
      </c>
      <c r="AH41" s="170">
        <f t="shared" si="31"/>
        <v>-137945</v>
      </c>
      <c r="AI41" s="28"/>
      <c r="AJ41" s="290"/>
      <c r="AK41" s="24"/>
    </row>
    <row r="42" s="1" customFormat="1" ht="30" hidden="1" customHeight="1" outlineLevel="2" spans="1:37">
      <c r="A42" s="72" t="s">
        <v>21</v>
      </c>
      <c r="B42" s="59"/>
      <c r="C42" s="60">
        <f t="shared" ref="C42:AG42" si="33">C432</f>
        <v>0</v>
      </c>
      <c r="D42" s="60">
        <f t="shared" si="33"/>
        <v>0</v>
      </c>
      <c r="E42" s="60">
        <f t="shared" si="33"/>
        <v>0</v>
      </c>
      <c r="F42" s="60">
        <f t="shared" si="33"/>
        <v>0</v>
      </c>
      <c r="G42" s="60">
        <f t="shared" si="33"/>
        <v>0</v>
      </c>
      <c r="H42" s="60">
        <f t="shared" si="33"/>
        <v>0</v>
      </c>
      <c r="I42" s="60">
        <f t="shared" si="33"/>
        <v>0</v>
      </c>
      <c r="J42" s="60">
        <f t="shared" si="33"/>
        <v>0</v>
      </c>
      <c r="K42" s="60">
        <f t="shared" si="33"/>
        <v>0</v>
      </c>
      <c r="L42" s="60">
        <f t="shared" si="33"/>
        <v>0</v>
      </c>
      <c r="M42" s="60">
        <f t="shared" si="33"/>
        <v>0</v>
      </c>
      <c r="N42" s="60">
        <f t="shared" si="33"/>
        <v>0</v>
      </c>
      <c r="O42" s="60">
        <f t="shared" si="33"/>
        <v>0</v>
      </c>
      <c r="P42" s="60">
        <f t="shared" si="33"/>
        <v>0</v>
      </c>
      <c r="Q42" s="60">
        <f t="shared" si="33"/>
        <v>0</v>
      </c>
      <c r="R42" s="60">
        <f t="shared" si="33"/>
        <v>0</v>
      </c>
      <c r="S42" s="60">
        <f t="shared" si="33"/>
        <v>0</v>
      </c>
      <c r="T42" s="60">
        <f t="shared" si="33"/>
        <v>0</v>
      </c>
      <c r="U42" s="60">
        <f t="shared" si="33"/>
        <v>0</v>
      </c>
      <c r="V42" s="60">
        <f t="shared" si="33"/>
        <v>0</v>
      </c>
      <c r="W42" s="60">
        <f t="shared" si="33"/>
        <v>0</v>
      </c>
      <c r="X42" s="60">
        <f t="shared" si="33"/>
        <v>0</v>
      </c>
      <c r="Y42" s="60">
        <f t="shared" si="33"/>
        <v>0</v>
      </c>
      <c r="Z42" s="60">
        <f t="shared" si="33"/>
        <v>0</v>
      </c>
      <c r="AA42" s="60">
        <f t="shared" si="33"/>
        <v>0</v>
      </c>
      <c r="AB42" s="60">
        <f t="shared" si="33"/>
        <v>0</v>
      </c>
      <c r="AC42" s="60">
        <f t="shared" si="33"/>
        <v>0</v>
      </c>
      <c r="AD42" s="60">
        <f t="shared" si="33"/>
        <v>0</v>
      </c>
      <c r="AE42" s="60">
        <f t="shared" si="33"/>
        <v>0</v>
      </c>
      <c r="AF42" s="60">
        <f t="shared" si="33"/>
        <v>0</v>
      </c>
      <c r="AG42" s="60">
        <f t="shared" si="33"/>
        <v>0</v>
      </c>
      <c r="AH42" s="170">
        <f t="shared" si="31"/>
        <v>0</v>
      </c>
      <c r="AI42" s="28"/>
      <c r="AJ42" s="290"/>
      <c r="AK42" s="24"/>
    </row>
    <row r="43" s="1" customFormat="1" ht="30" hidden="1" customHeight="1" outlineLevel="2" spans="1:37">
      <c r="A43" s="72"/>
      <c r="B43" s="61"/>
      <c r="C43" s="60">
        <f t="shared" ref="C43:AG43" si="34">C433</f>
        <v>0</v>
      </c>
      <c r="D43" s="60">
        <f t="shared" si="34"/>
        <v>0</v>
      </c>
      <c r="E43" s="60">
        <f t="shared" si="34"/>
        <v>0</v>
      </c>
      <c r="F43" s="60">
        <f t="shared" si="34"/>
        <v>0</v>
      </c>
      <c r="G43" s="60">
        <f t="shared" si="34"/>
        <v>0</v>
      </c>
      <c r="H43" s="60">
        <f t="shared" si="34"/>
        <v>0</v>
      </c>
      <c r="I43" s="60">
        <f t="shared" si="34"/>
        <v>0</v>
      </c>
      <c r="J43" s="60">
        <f t="shared" si="34"/>
        <v>0</v>
      </c>
      <c r="K43" s="60">
        <f t="shared" si="34"/>
        <v>0</v>
      </c>
      <c r="L43" s="60">
        <f t="shared" si="34"/>
        <v>0</v>
      </c>
      <c r="M43" s="60">
        <f t="shared" si="34"/>
        <v>0</v>
      </c>
      <c r="N43" s="60">
        <f t="shared" si="34"/>
        <v>0</v>
      </c>
      <c r="O43" s="60">
        <f t="shared" si="34"/>
        <v>0</v>
      </c>
      <c r="P43" s="60">
        <f t="shared" si="34"/>
        <v>0</v>
      </c>
      <c r="Q43" s="60">
        <f t="shared" si="34"/>
        <v>0</v>
      </c>
      <c r="R43" s="60">
        <f t="shared" si="34"/>
        <v>0</v>
      </c>
      <c r="S43" s="60">
        <f t="shared" si="34"/>
        <v>0</v>
      </c>
      <c r="T43" s="60">
        <f t="shared" si="34"/>
        <v>0</v>
      </c>
      <c r="U43" s="60">
        <f t="shared" si="34"/>
        <v>0</v>
      </c>
      <c r="V43" s="60">
        <f t="shared" si="34"/>
        <v>0</v>
      </c>
      <c r="W43" s="60">
        <f t="shared" si="34"/>
        <v>0</v>
      </c>
      <c r="X43" s="60">
        <f t="shared" si="34"/>
        <v>0</v>
      </c>
      <c r="Y43" s="60">
        <f t="shared" si="34"/>
        <v>0</v>
      </c>
      <c r="Z43" s="60">
        <f t="shared" si="34"/>
        <v>0</v>
      </c>
      <c r="AA43" s="60">
        <f t="shared" si="34"/>
        <v>0</v>
      </c>
      <c r="AB43" s="60">
        <f t="shared" si="34"/>
        <v>0</v>
      </c>
      <c r="AC43" s="60">
        <f t="shared" si="34"/>
        <v>0</v>
      </c>
      <c r="AD43" s="60">
        <f t="shared" si="34"/>
        <v>0</v>
      </c>
      <c r="AE43" s="60">
        <f t="shared" si="34"/>
        <v>0</v>
      </c>
      <c r="AF43" s="60">
        <f t="shared" si="34"/>
        <v>0</v>
      </c>
      <c r="AG43" s="60">
        <f t="shared" si="34"/>
        <v>0</v>
      </c>
      <c r="AH43" s="170">
        <f t="shared" si="31"/>
        <v>0</v>
      </c>
      <c r="AI43" s="28"/>
      <c r="AJ43" s="290"/>
      <c r="AK43" s="24"/>
    </row>
    <row r="44" s="1" customFormat="1" ht="30" hidden="1" customHeight="1" outlineLevel="2" spans="1:37">
      <c r="A44" s="72"/>
      <c r="B44" s="63" t="s">
        <v>15</v>
      </c>
      <c r="C44" s="60">
        <f t="shared" ref="C44:AG44" si="35">C43-C42</f>
        <v>0</v>
      </c>
      <c r="D44" s="60">
        <f t="shared" si="35"/>
        <v>0</v>
      </c>
      <c r="E44" s="60">
        <f t="shared" si="35"/>
        <v>0</v>
      </c>
      <c r="F44" s="60">
        <f t="shared" si="35"/>
        <v>0</v>
      </c>
      <c r="G44" s="60">
        <f t="shared" si="35"/>
        <v>0</v>
      </c>
      <c r="H44" s="60">
        <f t="shared" si="35"/>
        <v>0</v>
      </c>
      <c r="I44" s="60">
        <f t="shared" si="35"/>
        <v>0</v>
      </c>
      <c r="J44" s="60">
        <f t="shared" si="35"/>
        <v>0</v>
      </c>
      <c r="K44" s="60">
        <f t="shared" si="35"/>
        <v>0</v>
      </c>
      <c r="L44" s="60">
        <f t="shared" si="35"/>
        <v>0</v>
      </c>
      <c r="M44" s="60">
        <f t="shared" si="35"/>
        <v>0</v>
      </c>
      <c r="N44" s="60">
        <f t="shared" si="35"/>
        <v>0</v>
      </c>
      <c r="O44" s="60">
        <f t="shared" si="35"/>
        <v>0</v>
      </c>
      <c r="P44" s="60">
        <f t="shared" si="35"/>
        <v>0</v>
      </c>
      <c r="Q44" s="60">
        <f t="shared" si="35"/>
        <v>0</v>
      </c>
      <c r="R44" s="60">
        <f t="shared" si="35"/>
        <v>0</v>
      </c>
      <c r="S44" s="60">
        <f t="shared" si="35"/>
        <v>0</v>
      </c>
      <c r="T44" s="60">
        <f t="shared" si="35"/>
        <v>0</v>
      </c>
      <c r="U44" s="60">
        <f t="shared" si="35"/>
        <v>0</v>
      </c>
      <c r="V44" s="60">
        <f t="shared" si="35"/>
        <v>0</v>
      </c>
      <c r="W44" s="60">
        <f t="shared" si="35"/>
        <v>0</v>
      </c>
      <c r="X44" s="60">
        <f t="shared" si="35"/>
        <v>0</v>
      </c>
      <c r="Y44" s="60">
        <f t="shared" si="35"/>
        <v>0</v>
      </c>
      <c r="Z44" s="60">
        <f t="shared" si="35"/>
        <v>0</v>
      </c>
      <c r="AA44" s="60">
        <f t="shared" si="35"/>
        <v>0</v>
      </c>
      <c r="AB44" s="60">
        <f t="shared" si="35"/>
        <v>0</v>
      </c>
      <c r="AC44" s="60">
        <f t="shared" si="35"/>
        <v>0</v>
      </c>
      <c r="AD44" s="60">
        <f t="shared" si="35"/>
        <v>0</v>
      </c>
      <c r="AE44" s="60">
        <f t="shared" si="35"/>
        <v>0</v>
      </c>
      <c r="AF44" s="60">
        <f t="shared" si="35"/>
        <v>0</v>
      </c>
      <c r="AG44" s="60">
        <f t="shared" si="35"/>
        <v>0</v>
      </c>
      <c r="AH44" s="170">
        <f t="shared" si="31"/>
        <v>0</v>
      </c>
      <c r="AI44" s="28"/>
      <c r="AJ44" s="290"/>
      <c r="AK44" s="24"/>
    </row>
    <row r="45" s="1" customFormat="1" ht="30" hidden="1" customHeight="1" outlineLevel="2" spans="1:37">
      <c r="A45" s="58" t="s">
        <v>23</v>
      </c>
      <c r="B45" s="73"/>
      <c r="C45" s="74">
        <f>C33*2.951694+C500+C501+C498</f>
        <v>0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367">
        <f t="shared" si="31"/>
        <v>0</v>
      </c>
      <c r="AI45" s="28"/>
      <c r="AJ45" s="290"/>
      <c r="AK45" s="24"/>
    </row>
    <row r="46" s="1" customFormat="1" ht="30" hidden="1" customHeight="1" outlineLevel="2" spans="1:37">
      <c r="A46" s="58"/>
      <c r="B46" s="61"/>
      <c r="C46" s="74">
        <f t="shared" ref="C46:AG46" si="36">C33*2.951694+C346+C469+C498+C485</f>
        <v>0</v>
      </c>
      <c r="D46" s="74">
        <f t="shared" si="36"/>
        <v>0</v>
      </c>
      <c r="E46" s="74">
        <f t="shared" si="36"/>
        <v>0</v>
      </c>
      <c r="F46" s="74">
        <f t="shared" si="36"/>
        <v>0</v>
      </c>
      <c r="G46" s="74">
        <f t="shared" si="36"/>
        <v>0</v>
      </c>
      <c r="H46" s="74">
        <f t="shared" si="36"/>
        <v>0</v>
      </c>
      <c r="I46" s="74">
        <f t="shared" si="36"/>
        <v>0</v>
      </c>
      <c r="J46" s="74">
        <f t="shared" si="36"/>
        <v>0</v>
      </c>
      <c r="K46" s="74">
        <f t="shared" si="36"/>
        <v>0</v>
      </c>
      <c r="L46" s="74">
        <f t="shared" si="36"/>
        <v>0</v>
      </c>
      <c r="M46" s="74">
        <f t="shared" si="36"/>
        <v>0</v>
      </c>
      <c r="N46" s="74">
        <f t="shared" si="36"/>
        <v>0</v>
      </c>
      <c r="O46" s="74">
        <f t="shared" si="36"/>
        <v>0</v>
      </c>
      <c r="P46" s="74">
        <f t="shared" si="36"/>
        <v>0</v>
      </c>
      <c r="Q46" s="74">
        <f t="shared" si="36"/>
        <v>0</v>
      </c>
      <c r="R46" s="74">
        <f t="shared" si="36"/>
        <v>0</v>
      </c>
      <c r="S46" s="74">
        <f t="shared" si="36"/>
        <v>0</v>
      </c>
      <c r="T46" s="74">
        <f t="shared" si="36"/>
        <v>0</v>
      </c>
      <c r="U46" s="74">
        <f t="shared" si="36"/>
        <v>0</v>
      </c>
      <c r="V46" s="74">
        <f t="shared" si="36"/>
        <v>0</v>
      </c>
      <c r="W46" s="74">
        <f t="shared" si="36"/>
        <v>0</v>
      </c>
      <c r="X46" s="74">
        <f t="shared" si="36"/>
        <v>0</v>
      </c>
      <c r="Y46" s="74">
        <f t="shared" si="36"/>
        <v>0</v>
      </c>
      <c r="Z46" s="74">
        <f t="shared" si="36"/>
        <v>0</v>
      </c>
      <c r="AA46" s="74">
        <f t="shared" si="36"/>
        <v>2240</v>
      </c>
      <c r="AB46" s="74">
        <f t="shared" si="36"/>
        <v>6409</v>
      </c>
      <c r="AC46" s="74">
        <f t="shared" si="36"/>
        <v>6561</v>
      </c>
      <c r="AD46" s="74">
        <f t="shared" si="36"/>
        <v>0</v>
      </c>
      <c r="AE46" s="74">
        <f t="shared" si="36"/>
        <v>0</v>
      </c>
      <c r="AF46" s="74">
        <f t="shared" si="36"/>
        <v>0</v>
      </c>
      <c r="AG46" s="74">
        <f t="shared" si="36"/>
        <v>0</v>
      </c>
      <c r="AH46" s="367">
        <f t="shared" si="31"/>
        <v>15210</v>
      </c>
      <c r="AI46" s="28"/>
      <c r="AJ46" s="290"/>
      <c r="AK46" s="24"/>
    </row>
    <row r="47" s="1" customFormat="1" ht="30" hidden="1" customHeight="1" outlineLevel="2" spans="1:37">
      <c r="A47" s="58"/>
      <c r="B47" s="75" t="s">
        <v>275</v>
      </c>
      <c r="C47" s="74">
        <f t="shared" ref="C47:AG47" si="37">C200+C347+C436</f>
        <v>0</v>
      </c>
      <c r="D47" s="74">
        <f t="shared" si="37"/>
        <v>0</v>
      </c>
      <c r="E47" s="74">
        <f t="shared" si="37"/>
        <v>0</v>
      </c>
      <c r="F47" s="74">
        <f t="shared" si="37"/>
        <v>0</v>
      </c>
      <c r="G47" s="74">
        <f t="shared" si="37"/>
        <v>0</v>
      </c>
      <c r="H47" s="74">
        <f t="shared" si="37"/>
        <v>0</v>
      </c>
      <c r="I47" s="74">
        <f t="shared" si="37"/>
        <v>0</v>
      </c>
      <c r="J47" s="74">
        <f t="shared" si="37"/>
        <v>0</v>
      </c>
      <c r="K47" s="74">
        <f t="shared" si="37"/>
        <v>0</v>
      </c>
      <c r="L47" s="74">
        <f t="shared" si="37"/>
        <v>0</v>
      </c>
      <c r="M47" s="74">
        <f t="shared" si="37"/>
        <v>0</v>
      </c>
      <c r="N47" s="74">
        <f t="shared" si="37"/>
        <v>0</v>
      </c>
      <c r="O47" s="74">
        <f t="shared" si="37"/>
        <v>0</v>
      </c>
      <c r="P47" s="74">
        <f t="shared" si="37"/>
        <v>0</v>
      </c>
      <c r="Q47" s="74">
        <f t="shared" si="37"/>
        <v>0</v>
      </c>
      <c r="R47" s="74">
        <f t="shared" si="37"/>
        <v>0</v>
      </c>
      <c r="S47" s="74">
        <f t="shared" si="37"/>
        <v>0</v>
      </c>
      <c r="T47" s="74">
        <f t="shared" si="37"/>
        <v>0</v>
      </c>
      <c r="U47" s="74">
        <f t="shared" si="37"/>
        <v>0</v>
      </c>
      <c r="V47" s="74">
        <f t="shared" si="37"/>
        <v>0</v>
      </c>
      <c r="W47" s="74">
        <f t="shared" si="37"/>
        <v>0</v>
      </c>
      <c r="X47" s="74">
        <f t="shared" si="37"/>
        <v>0</v>
      </c>
      <c r="Y47" s="74">
        <f t="shared" si="37"/>
        <v>0</v>
      </c>
      <c r="Z47" s="74">
        <f t="shared" si="37"/>
        <v>0</v>
      </c>
      <c r="AA47" s="74">
        <f t="shared" si="37"/>
        <v>0</v>
      </c>
      <c r="AB47" s="74">
        <f t="shared" si="37"/>
        <v>0</v>
      </c>
      <c r="AC47" s="74">
        <f t="shared" si="37"/>
        <v>0</v>
      </c>
      <c r="AD47" s="74">
        <f t="shared" si="37"/>
        <v>0</v>
      </c>
      <c r="AE47" s="74">
        <f t="shared" si="37"/>
        <v>0</v>
      </c>
      <c r="AF47" s="74">
        <f t="shared" si="37"/>
        <v>0</v>
      </c>
      <c r="AG47" s="74">
        <f t="shared" si="37"/>
        <v>0</v>
      </c>
      <c r="AH47" s="367">
        <f t="shared" si="31"/>
        <v>0</v>
      </c>
      <c r="AI47" s="28"/>
      <c r="AJ47" s="290"/>
      <c r="AK47" s="24"/>
    </row>
    <row r="48" s="1" customFormat="1" ht="30" hidden="1" customHeight="1" outlineLevel="2" spans="1:37">
      <c r="A48" s="58"/>
      <c r="B48" s="63" t="s">
        <v>14</v>
      </c>
      <c r="C48" s="71">
        <f t="shared" ref="C48:AG48" si="38">C46-C47</f>
        <v>0</v>
      </c>
      <c r="D48" s="71">
        <f t="shared" si="38"/>
        <v>0</v>
      </c>
      <c r="E48" s="71">
        <f t="shared" si="38"/>
        <v>0</v>
      </c>
      <c r="F48" s="71">
        <f t="shared" si="38"/>
        <v>0</v>
      </c>
      <c r="G48" s="71">
        <f t="shared" si="38"/>
        <v>0</v>
      </c>
      <c r="H48" s="71">
        <f t="shared" si="38"/>
        <v>0</v>
      </c>
      <c r="I48" s="71">
        <f t="shared" si="38"/>
        <v>0</v>
      </c>
      <c r="J48" s="71">
        <f t="shared" si="38"/>
        <v>0</v>
      </c>
      <c r="K48" s="71">
        <f t="shared" si="38"/>
        <v>0</v>
      </c>
      <c r="L48" s="71">
        <f t="shared" si="38"/>
        <v>0</v>
      </c>
      <c r="M48" s="71">
        <f t="shared" si="38"/>
        <v>0</v>
      </c>
      <c r="N48" s="71">
        <f t="shared" si="38"/>
        <v>0</v>
      </c>
      <c r="O48" s="71">
        <f t="shared" si="38"/>
        <v>0</v>
      </c>
      <c r="P48" s="71">
        <f t="shared" si="38"/>
        <v>0</v>
      </c>
      <c r="Q48" s="71">
        <f t="shared" si="38"/>
        <v>0</v>
      </c>
      <c r="R48" s="71">
        <f t="shared" si="38"/>
        <v>0</v>
      </c>
      <c r="S48" s="71">
        <f t="shared" si="38"/>
        <v>0</v>
      </c>
      <c r="T48" s="71">
        <f t="shared" si="38"/>
        <v>0</v>
      </c>
      <c r="U48" s="71">
        <f t="shared" si="38"/>
        <v>0</v>
      </c>
      <c r="V48" s="71">
        <f t="shared" si="38"/>
        <v>0</v>
      </c>
      <c r="W48" s="71">
        <f t="shared" si="38"/>
        <v>0</v>
      </c>
      <c r="X48" s="71">
        <f t="shared" si="38"/>
        <v>0</v>
      </c>
      <c r="Y48" s="71">
        <f t="shared" si="38"/>
        <v>0</v>
      </c>
      <c r="Z48" s="71">
        <f t="shared" si="38"/>
        <v>0</v>
      </c>
      <c r="AA48" s="71">
        <f t="shared" si="38"/>
        <v>2240</v>
      </c>
      <c r="AB48" s="71">
        <f t="shared" si="38"/>
        <v>6409</v>
      </c>
      <c r="AC48" s="71">
        <f t="shared" si="38"/>
        <v>6561</v>
      </c>
      <c r="AD48" s="71">
        <f t="shared" si="38"/>
        <v>0</v>
      </c>
      <c r="AE48" s="71">
        <f t="shared" si="38"/>
        <v>0</v>
      </c>
      <c r="AF48" s="71">
        <f t="shared" si="38"/>
        <v>0</v>
      </c>
      <c r="AG48" s="71">
        <f t="shared" si="38"/>
        <v>0</v>
      </c>
      <c r="AH48" s="156">
        <f t="shared" si="31"/>
        <v>15210</v>
      </c>
      <c r="AI48" s="28"/>
      <c r="AJ48" s="290"/>
      <c r="AK48" s="24"/>
    </row>
    <row r="49" s="1" customFormat="1" ht="30" hidden="1" customHeight="1" outlineLevel="2" spans="1:37">
      <c r="A49" s="58"/>
      <c r="B49" s="64" t="s">
        <v>15</v>
      </c>
      <c r="C49" s="71">
        <f t="shared" ref="C49:AG49" si="39">C46-C45</f>
        <v>0</v>
      </c>
      <c r="D49" s="71">
        <f t="shared" si="39"/>
        <v>0</v>
      </c>
      <c r="E49" s="71">
        <f t="shared" si="39"/>
        <v>0</v>
      </c>
      <c r="F49" s="71">
        <f t="shared" si="39"/>
        <v>0</v>
      </c>
      <c r="G49" s="71">
        <f t="shared" si="39"/>
        <v>0</v>
      </c>
      <c r="H49" s="71">
        <f t="shared" si="39"/>
        <v>0</v>
      </c>
      <c r="I49" s="71">
        <f t="shared" si="39"/>
        <v>0</v>
      </c>
      <c r="J49" s="71">
        <f t="shared" si="39"/>
        <v>0</v>
      </c>
      <c r="K49" s="71">
        <f t="shared" si="39"/>
        <v>0</v>
      </c>
      <c r="L49" s="71">
        <f t="shared" si="39"/>
        <v>0</v>
      </c>
      <c r="M49" s="71">
        <f t="shared" si="39"/>
        <v>0</v>
      </c>
      <c r="N49" s="71">
        <f t="shared" si="39"/>
        <v>0</v>
      </c>
      <c r="O49" s="71">
        <f t="shared" si="39"/>
        <v>0</v>
      </c>
      <c r="P49" s="71">
        <f t="shared" si="39"/>
        <v>0</v>
      </c>
      <c r="Q49" s="71">
        <f t="shared" si="39"/>
        <v>0</v>
      </c>
      <c r="R49" s="71">
        <f t="shared" si="39"/>
        <v>0</v>
      </c>
      <c r="S49" s="71">
        <f t="shared" si="39"/>
        <v>0</v>
      </c>
      <c r="T49" s="71">
        <f t="shared" si="39"/>
        <v>0</v>
      </c>
      <c r="U49" s="71">
        <f t="shared" si="39"/>
        <v>0</v>
      </c>
      <c r="V49" s="71">
        <f t="shared" si="39"/>
        <v>0</v>
      </c>
      <c r="W49" s="71">
        <f t="shared" si="39"/>
        <v>0</v>
      </c>
      <c r="X49" s="71">
        <f t="shared" si="39"/>
        <v>0</v>
      </c>
      <c r="Y49" s="71">
        <f t="shared" si="39"/>
        <v>0</v>
      </c>
      <c r="Z49" s="71">
        <f t="shared" si="39"/>
        <v>0</v>
      </c>
      <c r="AA49" s="71">
        <f t="shared" si="39"/>
        <v>2240</v>
      </c>
      <c r="AB49" s="71">
        <f t="shared" si="39"/>
        <v>6409</v>
      </c>
      <c r="AC49" s="71">
        <f t="shared" si="39"/>
        <v>6561</v>
      </c>
      <c r="AD49" s="71">
        <f t="shared" si="39"/>
        <v>0</v>
      </c>
      <c r="AE49" s="71">
        <f t="shared" si="39"/>
        <v>0</v>
      </c>
      <c r="AF49" s="71">
        <f t="shared" si="39"/>
        <v>0</v>
      </c>
      <c r="AG49" s="71">
        <f t="shared" si="39"/>
        <v>0</v>
      </c>
      <c r="AH49" s="156">
        <f t="shared" si="31"/>
        <v>15210</v>
      </c>
      <c r="AI49" s="28"/>
      <c r="AJ49" s="290"/>
      <c r="AK49" s="76"/>
    </row>
    <row r="50" s="1" customFormat="1" ht="30" hidden="1" customHeight="1" outlineLevel="2" spans="1:37">
      <c r="A50" s="58" t="s">
        <v>24</v>
      </c>
      <c r="B50" s="59"/>
      <c r="C50" s="74">
        <f t="shared" ref="C50:AG50" si="40">C203</f>
        <v>292</v>
      </c>
      <c r="D50" s="74">
        <f t="shared" si="40"/>
        <v>531</v>
      </c>
      <c r="E50" s="74">
        <f t="shared" si="40"/>
        <v>585</v>
      </c>
      <c r="F50" s="74">
        <f t="shared" si="40"/>
        <v>632</v>
      </c>
      <c r="G50" s="74">
        <f t="shared" si="40"/>
        <v>716</v>
      </c>
      <c r="H50" s="74">
        <f t="shared" si="40"/>
        <v>908</v>
      </c>
      <c r="I50" s="74">
        <f t="shared" si="40"/>
        <v>609</v>
      </c>
      <c r="J50" s="74">
        <f t="shared" si="40"/>
        <v>679</v>
      </c>
      <c r="K50" s="74">
        <f t="shared" si="40"/>
        <v>984</v>
      </c>
      <c r="L50" s="74">
        <f t="shared" si="40"/>
        <v>1074</v>
      </c>
      <c r="M50" s="74">
        <f t="shared" si="40"/>
        <v>1170</v>
      </c>
      <c r="N50" s="74">
        <f t="shared" si="40"/>
        <v>1097</v>
      </c>
      <c r="O50" s="74">
        <f t="shared" si="40"/>
        <v>1066</v>
      </c>
      <c r="P50" s="74">
        <f t="shared" si="40"/>
        <v>1061</v>
      </c>
      <c r="Q50" s="74">
        <f t="shared" si="40"/>
        <v>1047</v>
      </c>
      <c r="R50" s="74">
        <f t="shared" si="40"/>
        <v>1356</v>
      </c>
      <c r="S50" s="74">
        <f t="shared" si="40"/>
        <v>1765</v>
      </c>
      <c r="T50" s="74">
        <f t="shared" si="40"/>
        <v>1614</v>
      </c>
      <c r="U50" s="74">
        <f t="shared" si="40"/>
        <v>1136</v>
      </c>
      <c r="V50" s="74">
        <f t="shared" si="40"/>
        <v>1135</v>
      </c>
      <c r="W50" s="74">
        <f t="shared" si="40"/>
        <v>1292</v>
      </c>
      <c r="X50" s="74">
        <f t="shared" si="40"/>
        <v>1346</v>
      </c>
      <c r="Y50" s="74">
        <f t="shared" si="40"/>
        <v>1315</v>
      </c>
      <c r="Z50" s="74">
        <f t="shared" si="40"/>
        <v>1401</v>
      </c>
      <c r="AA50" s="74">
        <f t="shared" si="40"/>
        <v>1884</v>
      </c>
      <c r="AB50" s="74">
        <f t="shared" si="40"/>
        <v>1706</v>
      </c>
      <c r="AC50" s="74">
        <f t="shared" si="40"/>
        <v>1691</v>
      </c>
      <c r="AD50" s="74">
        <f t="shared" si="40"/>
        <v>1472</v>
      </c>
      <c r="AE50" s="74">
        <f t="shared" si="40"/>
        <v>1207</v>
      </c>
      <c r="AF50" s="74">
        <f t="shared" si="40"/>
        <v>1398</v>
      </c>
      <c r="AG50" s="74">
        <f t="shared" si="40"/>
        <v>0</v>
      </c>
      <c r="AH50" s="367">
        <f t="shared" si="31"/>
        <v>34169</v>
      </c>
      <c r="AI50" s="28"/>
      <c r="AJ50" s="290"/>
      <c r="AK50" s="24"/>
    </row>
    <row r="51" s="1" customFormat="1" ht="30" hidden="1" customHeight="1" outlineLevel="2" spans="1:37">
      <c r="A51" s="58"/>
      <c r="B51" s="61"/>
      <c r="C51" s="77">
        <f t="shared" ref="C51:AG51" si="41">C204</f>
        <v>0</v>
      </c>
      <c r="D51" s="77">
        <f t="shared" si="41"/>
        <v>0</v>
      </c>
      <c r="E51" s="77">
        <f t="shared" si="41"/>
        <v>0</v>
      </c>
      <c r="F51" s="77">
        <f t="shared" si="41"/>
        <v>0</v>
      </c>
      <c r="G51" s="77">
        <f t="shared" si="41"/>
        <v>0</v>
      </c>
      <c r="H51" s="77">
        <f t="shared" si="41"/>
        <v>0</v>
      </c>
      <c r="I51" s="77">
        <f t="shared" si="41"/>
        <v>0</v>
      </c>
      <c r="J51" s="77">
        <f t="shared" si="41"/>
        <v>0</v>
      </c>
      <c r="K51" s="77">
        <f t="shared" si="41"/>
        <v>0</v>
      </c>
      <c r="L51" s="77">
        <f t="shared" si="41"/>
        <v>0</v>
      </c>
      <c r="M51" s="77">
        <f t="shared" si="41"/>
        <v>0</v>
      </c>
      <c r="N51" s="77">
        <f t="shared" si="41"/>
        <v>0</v>
      </c>
      <c r="O51" s="77">
        <f t="shared" si="41"/>
        <v>0</v>
      </c>
      <c r="P51" s="77">
        <f t="shared" si="41"/>
        <v>0</v>
      </c>
      <c r="Q51" s="77">
        <f t="shared" si="41"/>
        <v>0</v>
      </c>
      <c r="R51" s="77">
        <f t="shared" si="41"/>
        <v>0</v>
      </c>
      <c r="S51" s="77">
        <f t="shared" si="41"/>
        <v>0</v>
      </c>
      <c r="T51" s="77">
        <f t="shared" si="41"/>
        <v>0</v>
      </c>
      <c r="U51" s="77">
        <f t="shared" si="41"/>
        <v>0</v>
      </c>
      <c r="V51" s="77">
        <f t="shared" si="41"/>
        <v>0</v>
      </c>
      <c r="W51" s="77">
        <f t="shared" si="41"/>
        <v>0</v>
      </c>
      <c r="X51" s="77">
        <f t="shared" si="41"/>
        <v>0</v>
      </c>
      <c r="Y51" s="77">
        <f t="shared" si="41"/>
        <v>0</v>
      </c>
      <c r="Z51" s="77">
        <f t="shared" si="41"/>
        <v>0</v>
      </c>
      <c r="AA51" s="77">
        <f t="shared" si="41"/>
        <v>0</v>
      </c>
      <c r="AB51" s="77">
        <f t="shared" si="41"/>
        <v>0</v>
      </c>
      <c r="AC51" s="77">
        <f t="shared" si="41"/>
        <v>0</v>
      </c>
      <c r="AD51" s="77">
        <f t="shared" si="41"/>
        <v>0</v>
      </c>
      <c r="AE51" s="77">
        <f t="shared" si="41"/>
        <v>0</v>
      </c>
      <c r="AF51" s="77">
        <f t="shared" si="41"/>
        <v>0</v>
      </c>
      <c r="AG51" s="77">
        <f t="shared" si="41"/>
        <v>0</v>
      </c>
      <c r="AH51" s="367">
        <f t="shared" si="31"/>
        <v>0</v>
      </c>
      <c r="AI51" s="28"/>
      <c r="AJ51" s="290"/>
      <c r="AK51" s="24"/>
    </row>
    <row r="52" s="1" customFormat="1" ht="30" hidden="1" customHeight="1" outlineLevel="2" spans="1:37">
      <c r="A52" s="58"/>
      <c r="B52" s="75" t="s">
        <v>275</v>
      </c>
      <c r="C52" s="77">
        <f t="shared" ref="C52:AG52" si="42">C205</f>
        <v>0</v>
      </c>
      <c r="D52" s="77">
        <f t="shared" si="42"/>
        <v>0</v>
      </c>
      <c r="E52" s="77">
        <f t="shared" si="42"/>
        <v>0</v>
      </c>
      <c r="F52" s="77">
        <f t="shared" si="42"/>
        <v>0</v>
      </c>
      <c r="G52" s="77">
        <f t="shared" si="42"/>
        <v>0</v>
      </c>
      <c r="H52" s="77">
        <f t="shared" si="42"/>
        <v>0</v>
      </c>
      <c r="I52" s="77">
        <f t="shared" si="42"/>
        <v>0</v>
      </c>
      <c r="J52" s="77">
        <f t="shared" si="42"/>
        <v>0</v>
      </c>
      <c r="K52" s="77">
        <f t="shared" si="42"/>
        <v>0</v>
      </c>
      <c r="L52" s="77">
        <f t="shared" si="42"/>
        <v>0</v>
      </c>
      <c r="M52" s="77">
        <f t="shared" si="42"/>
        <v>0</v>
      </c>
      <c r="N52" s="77">
        <f t="shared" si="42"/>
        <v>0</v>
      </c>
      <c r="O52" s="77">
        <f t="shared" si="42"/>
        <v>0</v>
      </c>
      <c r="P52" s="77">
        <f t="shared" si="42"/>
        <v>0</v>
      </c>
      <c r="Q52" s="77">
        <f t="shared" si="42"/>
        <v>0</v>
      </c>
      <c r="R52" s="77">
        <f t="shared" si="42"/>
        <v>0</v>
      </c>
      <c r="S52" s="77">
        <f t="shared" si="42"/>
        <v>0</v>
      </c>
      <c r="T52" s="77">
        <f t="shared" si="42"/>
        <v>0</v>
      </c>
      <c r="U52" s="77">
        <f t="shared" si="42"/>
        <v>0</v>
      </c>
      <c r="V52" s="77">
        <f t="shared" si="42"/>
        <v>0</v>
      </c>
      <c r="W52" s="77">
        <f t="shared" si="42"/>
        <v>0</v>
      </c>
      <c r="X52" s="77">
        <f t="shared" si="42"/>
        <v>0</v>
      </c>
      <c r="Y52" s="77">
        <f t="shared" si="42"/>
        <v>0</v>
      </c>
      <c r="Z52" s="77">
        <f t="shared" si="42"/>
        <v>0</v>
      </c>
      <c r="AA52" s="77">
        <f t="shared" si="42"/>
        <v>0</v>
      </c>
      <c r="AB52" s="77">
        <f t="shared" si="42"/>
        <v>0</v>
      </c>
      <c r="AC52" s="77">
        <f t="shared" si="42"/>
        <v>0</v>
      </c>
      <c r="AD52" s="77">
        <f t="shared" si="42"/>
        <v>0</v>
      </c>
      <c r="AE52" s="77">
        <f t="shared" si="42"/>
        <v>0</v>
      </c>
      <c r="AF52" s="77">
        <f t="shared" si="42"/>
        <v>0</v>
      </c>
      <c r="AG52" s="77">
        <f t="shared" si="42"/>
        <v>0</v>
      </c>
      <c r="AH52" s="367">
        <f t="shared" si="31"/>
        <v>0</v>
      </c>
      <c r="AI52" s="28"/>
      <c r="AJ52" s="290"/>
      <c r="AK52" s="24"/>
    </row>
    <row r="53" s="1" customFormat="1" ht="30" hidden="1" customHeight="1" outlineLevel="2" spans="1:37">
      <c r="A53" s="58"/>
      <c r="B53" s="63" t="s">
        <v>14</v>
      </c>
      <c r="C53" s="77">
        <f t="shared" ref="C53:AG53" si="43">C206</f>
        <v>0</v>
      </c>
      <c r="D53" s="77">
        <f t="shared" si="43"/>
        <v>0</v>
      </c>
      <c r="E53" s="77">
        <f t="shared" si="43"/>
        <v>0</v>
      </c>
      <c r="F53" s="77">
        <f t="shared" si="43"/>
        <v>0</v>
      </c>
      <c r="G53" s="77">
        <f t="shared" si="43"/>
        <v>0</v>
      </c>
      <c r="H53" s="77">
        <f t="shared" si="43"/>
        <v>0</v>
      </c>
      <c r="I53" s="77">
        <f t="shared" si="43"/>
        <v>0</v>
      </c>
      <c r="J53" s="77">
        <f t="shared" si="43"/>
        <v>0</v>
      </c>
      <c r="K53" s="77">
        <f t="shared" si="43"/>
        <v>0</v>
      </c>
      <c r="L53" s="77">
        <f t="shared" si="43"/>
        <v>0</v>
      </c>
      <c r="M53" s="77">
        <f t="shared" si="43"/>
        <v>0</v>
      </c>
      <c r="N53" s="77">
        <f t="shared" si="43"/>
        <v>0</v>
      </c>
      <c r="O53" s="77">
        <f t="shared" si="43"/>
        <v>0</v>
      </c>
      <c r="P53" s="77">
        <f t="shared" si="43"/>
        <v>0</v>
      </c>
      <c r="Q53" s="77">
        <f t="shared" si="43"/>
        <v>0</v>
      </c>
      <c r="R53" s="77">
        <f t="shared" si="43"/>
        <v>0</v>
      </c>
      <c r="S53" s="77">
        <f t="shared" si="43"/>
        <v>0</v>
      </c>
      <c r="T53" s="77">
        <f t="shared" si="43"/>
        <v>0</v>
      </c>
      <c r="U53" s="77">
        <f t="shared" si="43"/>
        <v>0</v>
      </c>
      <c r="V53" s="77">
        <f t="shared" si="43"/>
        <v>0</v>
      </c>
      <c r="W53" s="77">
        <f t="shared" si="43"/>
        <v>0</v>
      </c>
      <c r="X53" s="77">
        <f t="shared" si="43"/>
        <v>0</v>
      </c>
      <c r="Y53" s="77">
        <f t="shared" si="43"/>
        <v>0</v>
      </c>
      <c r="Z53" s="77">
        <f t="shared" si="43"/>
        <v>0</v>
      </c>
      <c r="AA53" s="77">
        <f t="shared" si="43"/>
        <v>0</v>
      </c>
      <c r="AB53" s="77">
        <f t="shared" si="43"/>
        <v>0</v>
      </c>
      <c r="AC53" s="77">
        <f t="shared" si="43"/>
        <v>0</v>
      </c>
      <c r="AD53" s="77">
        <f t="shared" si="43"/>
        <v>0</v>
      </c>
      <c r="AE53" s="77">
        <f t="shared" si="43"/>
        <v>0</v>
      </c>
      <c r="AF53" s="77">
        <f t="shared" si="43"/>
        <v>0</v>
      </c>
      <c r="AG53" s="77">
        <f t="shared" si="43"/>
        <v>0</v>
      </c>
      <c r="AH53" s="367">
        <f t="shared" si="31"/>
        <v>0</v>
      </c>
      <c r="AI53" s="28"/>
      <c r="AJ53" s="290"/>
      <c r="AK53" s="24"/>
    </row>
    <row r="54" s="1" customFormat="1" ht="30" hidden="1" customHeight="1" outlineLevel="2" spans="1:37">
      <c r="A54" s="58"/>
      <c r="B54" s="64" t="s">
        <v>15</v>
      </c>
      <c r="C54" s="77">
        <f t="shared" ref="C54:AG54" si="44">C207</f>
        <v>-292</v>
      </c>
      <c r="D54" s="77">
        <f t="shared" si="44"/>
        <v>-531</v>
      </c>
      <c r="E54" s="77">
        <f t="shared" si="44"/>
        <v>-585</v>
      </c>
      <c r="F54" s="77">
        <f t="shared" si="44"/>
        <v>-632</v>
      </c>
      <c r="G54" s="77">
        <f t="shared" si="44"/>
        <v>-716</v>
      </c>
      <c r="H54" s="77">
        <f t="shared" si="44"/>
        <v>-908</v>
      </c>
      <c r="I54" s="77">
        <f t="shared" si="44"/>
        <v>-609</v>
      </c>
      <c r="J54" s="77">
        <f t="shared" si="44"/>
        <v>-679</v>
      </c>
      <c r="K54" s="77">
        <f t="shared" si="44"/>
        <v>-984</v>
      </c>
      <c r="L54" s="77">
        <f t="shared" si="44"/>
        <v>-1074</v>
      </c>
      <c r="M54" s="77">
        <f t="shared" si="44"/>
        <v>-1170</v>
      </c>
      <c r="N54" s="77">
        <f t="shared" si="44"/>
        <v>-1097</v>
      </c>
      <c r="O54" s="77">
        <f t="shared" si="44"/>
        <v>-1066</v>
      </c>
      <c r="P54" s="77">
        <f t="shared" si="44"/>
        <v>-1061</v>
      </c>
      <c r="Q54" s="77">
        <f t="shared" si="44"/>
        <v>-1047</v>
      </c>
      <c r="R54" s="77">
        <f t="shared" si="44"/>
        <v>-1356</v>
      </c>
      <c r="S54" s="77">
        <f t="shared" si="44"/>
        <v>-1765</v>
      </c>
      <c r="T54" s="77">
        <f t="shared" si="44"/>
        <v>-1614</v>
      </c>
      <c r="U54" s="77">
        <f t="shared" si="44"/>
        <v>-1136</v>
      </c>
      <c r="V54" s="77">
        <f t="shared" si="44"/>
        <v>-1135</v>
      </c>
      <c r="W54" s="77">
        <f t="shared" si="44"/>
        <v>-1292</v>
      </c>
      <c r="X54" s="77">
        <f t="shared" si="44"/>
        <v>-1346</v>
      </c>
      <c r="Y54" s="77">
        <f t="shared" si="44"/>
        <v>-1315</v>
      </c>
      <c r="Z54" s="77">
        <f t="shared" si="44"/>
        <v>-1401</v>
      </c>
      <c r="AA54" s="77">
        <f t="shared" si="44"/>
        <v>-1884</v>
      </c>
      <c r="AB54" s="77">
        <f t="shared" si="44"/>
        <v>-1706</v>
      </c>
      <c r="AC54" s="77">
        <f t="shared" si="44"/>
        <v>-1691</v>
      </c>
      <c r="AD54" s="77">
        <f t="shared" si="44"/>
        <v>-1472</v>
      </c>
      <c r="AE54" s="77">
        <f t="shared" si="44"/>
        <v>-1207</v>
      </c>
      <c r="AF54" s="77">
        <f t="shared" si="44"/>
        <v>-1398</v>
      </c>
      <c r="AG54" s="77">
        <f t="shared" si="44"/>
        <v>0</v>
      </c>
      <c r="AH54" s="367">
        <f t="shared" si="31"/>
        <v>-34169</v>
      </c>
      <c r="AI54" s="28"/>
      <c r="AJ54" s="290"/>
      <c r="AK54" s="24"/>
    </row>
    <row r="55" s="1" customFormat="1" ht="30" hidden="1" customHeight="1" outlineLevel="2" spans="1:37">
      <c r="A55" s="58" t="s">
        <v>25</v>
      </c>
      <c r="B55" s="59"/>
      <c r="C55" s="78">
        <f t="shared" ref="C55:AG55" si="45">C350</f>
        <v>358</v>
      </c>
      <c r="D55" s="78">
        <f t="shared" si="45"/>
        <v>389</v>
      </c>
      <c r="E55" s="78">
        <f t="shared" si="45"/>
        <v>428</v>
      </c>
      <c r="F55" s="78">
        <f t="shared" si="45"/>
        <v>492</v>
      </c>
      <c r="G55" s="78">
        <f t="shared" si="45"/>
        <v>700</v>
      </c>
      <c r="H55" s="78">
        <f t="shared" si="45"/>
        <v>444</v>
      </c>
      <c r="I55" s="78">
        <f t="shared" si="45"/>
        <v>627</v>
      </c>
      <c r="J55" s="78">
        <f t="shared" si="45"/>
        <v>619</v>
      </c>
      <c r="K55" s="78">
        <f t="shared" si="45"/>
        <v>0</v>
      </c>
      <c r="L55" s="78">
        <f t="shared" si="45"/>
        <v>0</v>
      </c>
      <c r="M55" s="78">
        <f t="shared" si="45"/>
        <v>0</v>
      </c>
      <c r="N55" s="78">
        <f t="shared" si="45"/>
        <v>0</v>
      </c>
      <c r="O55" s="78">
        <f t="shared" si="45"/>
        <v>0</v>
      </c>
      <c r="P55" s="78">
        <f t="shared" si="45"/>
        <v>0</v>
      </c>
      <c r="Q55" s="78">
        <f t="shared" si="45"/>
        <v>0</v>
      </c>
      <c r="R55" s="78">
        <f t="shared" si="45"/>
        <v>0</v>
      </c>
      <c r="S55" s="78">
        <f t="shared" si="45"/>
        <v>67</v>
      </c>
      <c r="T55" s="78">
        <f t="shared" si="45"/>
        <v>416</v>
      </c>
      <c r="U55" s="78">
        <f t="shared" si="45"/>
        <v>393</v>
      </c>
      <c r="V55" s="78">
        <f t="shared" si="45"/>
        <v>411</v>
      </c>
      <c r="W55" s="78">
        <f t="shared" si="45"/>
        <v>0</v>
      </c>
      <c r="X55" s="78">
        <f t="shared" si="45"/>
        <v>0</v>
      </c>
      <c r="Y55" s="78">
        <f t="shared" si="45"/>
        <v>239</v>
      </c>
      <c r="Z55" s="78">
        <f t="shared" si="45"/>
        <v>471</v>
      </c>
      <c r="AA55" s="78">
        <f t="shared" si="45"/>
        <v>493</v>
      </c>
      <c r="AB55" s="78">
        <f t="shared" si="45"/>
        <v>441</v>
      </c>
      <c r="AC55" s="78">
        <f t="shared" si="45"/>
        <v>495</v>
      </c>
      <c r="AD55" s="78">
        <f t="shared" si="45"/>
        <v>534</v>
      </c>
      <c r="AE55" s="78">
        <f t="shared" si="45"/>
        <v>506</v>
      </c>
      <c r="AF55" s="78">
        <f t="shared" si="45"/>
        <v>496</v>
      </c>
      <c r="AG55" s="78">
        <f t="shared" si="45"/>
        <v>0</v>
      </c>
      <c r="AH55" s="156">
        <f t="shared" si="31"/>
        <v>9019</v>
      </c>
      <c r="AI55" s="28"/>
      <c r="AJ55" s="290"/>
      <c r="AK55" s="24"/>
    </row>
    <row r="56" s="1" customFormat="1" ht="30" hidden="1" customHeight="1" outlineLevel="2" spans="1:37">
      <c r="A56" s="58"/>
      <c r="B56" s="61"/>
      <c r="C56" s="78">
        <f t="shared" ref="C56:AG56" si="46">C351</f>
        <v>0</v>
      </c>
      <c r="D56" s="78">
        <f t="shared" si="46"/>
        <v>0</v>
      </c>
      <c r="E56" s="78">
        <f t="shared" si="46"/>
        <v>0</v>
      </c>
      <c r="F56" s="78">
        <f t="shared" si="46"/>
        <v>0</v>
      </c>
      <c r="G56" s="78">
        <f t="shared" si="46"/>
        <v>0</v>
      </c>
      <c r="H56" s="78">
        <f t="shared" si="46"/>
        <v>0</v>
      </c>
      <c r="I56" s="78">
        <f t="shared" si="46"/>
        <v>0</v>
      </c>
      <c r="J56" s="78">
        <f t="shared" si="46"/>
        <v>0</v>
      </c>
      <c r="K56" s="78">
        <f t="shared" si="46"/>
        <v>0</v>
      </c>
      <c r="L56" s="78">
        <f t="shared" si="46"/>
        <v>0</v>
      </c>
      <c r="M56" s="78">
        <f t="shared" si="46"/>
        <v>0</v>
      </c>
      <c r="N56" s="78">
        <f t="shared" si="46"/>
        <v>0</v>
      </c>
      <c r="O56" s="78">
        <f t="shared" si="46"/>
        <v>0</v>
      </c>
      <c r="P56" s="78">
        <f t="shared" si="46"/>
        <v>0</v>
      </c>
      <c r="Q56" s="78">
        <f t="shared" si="46"/>
        <v>0</v>
      </c>
      <c r="R56" s="78">
        <f t="shared" si="46"/>
        <v>0</v>
      </c>
      <c r="S56" s="78">
        <f t="shared" si="46"/>
        <v>0</v>
      </c>
      <c r="T56" s="78">
        <f t="shared" si="46"/>
        <v>0</v>
      </c>
      <c r="U56" s="78">
        <f t="shared" si="46"/>
        <v>0</v>
      </c>
      <c r="V56" s="78">
        <f t="shared" si="46"/>
        <v>0</v>
      </c>
      <c r="W56" s="78">
        <f t="shared" si="46"/>
        <v>0</v>
      </c>
      <c r="X56" s="78">
        <f t="shared" si="46"/>
        <v>0</v>
      </c>
      <c r="Y56" s="78">
        <f t="shared" si="46"/>
        <v>0</v>
      </c>
      <c r="Z56" s="78">
        <f t="shared" si="46"/>
        <v>0</v>
      </c>
      <c r="AA56" s="78">
        <f t="shared" si="46"/>
        <v>216</v>
      </c>
      <c r="AB56" s="78">
        <f t="shared" si="46"/>
        <v>340</v>
      </c>
      <c r="AC56" s="78">
        <f t="shared" si="46"/>
        <v>379</v>
      </c>
      <c r="AD56" s="78">
        <f t="shared" si="46"/>
        <v>0</v>
      </c>
      <c r="AE56" s="78">
        <f t="shared" si="46"/>
        <v>0</v>
      </c>
      <c r="AF56" s="78">
        <f t="shared" si="46"/>
        <v>0</v>
      </c>
      <c r="AG56" s="78">
        <f t="shared" si="46"/>
        <v>0</v>
      </c>
      <c r="AH56" s="156">
        <f t="shared" si="31"/>
        <v>935</v>
      </c>
      <c r="AI56" s="28"/>
      <c r="AJ56" s="290"/>
      <c r="AK56" s="24"/>
    </row>
    <row r="57" s="1" customFormat="1" ht="30" hidden="1" customHeight="1" outlineLevel="2" spans="1:37">
      <c r="A57" s="58"/>
      <c r="B57" s="75" t="s">
        <v>275</v>
      </c>
      <c r="C57" s="78">
        <f t="shared" ref="C57:AG57" si="47">C352</f>
        <v>0</v>
      </c>
      <c r="D57" s="78">
        <f t="shared" si="47"/>
        <v>0</v>
      </c>
      <c r="E57" s="78">
        <f t="shared" si="47"/>
        <v>0</v>
      </c>
      <c r="F57" s="78">
        <f t="shared" si="47"/>
        <v>0</v>
      </c>
      <c r="G57" s="78">
        <f t="shared" si="47"/>
        <v>0</v>
      </c>
      <c r="H57" s="78">
        <f t="shared" si="47"/>
        <v>0</v>
      </c>
      <c r="I57" s="78">
        <f t="shared" si="47"/>
        <v>0</v>
      </c>
      <c r="J57" s="78">
        <f t="shared" si="47"/>
        <v>0</v>
      </c>
      <c r="K57" s="78">
        <f t="shared" si="47"/>
        <v>0</v>
      </c>
      <c r="L57" s="78">
        <f t="shared" si="47"/>
        <v>0</v>
      </c>
      <c r="M57" s="78">
        <f t="shared" si="47"/>
        <v>0</v>
      </c>
      <c r="N57" s="78">
        <f t="shared" si="47"/>
        <v>0</v>
      </c>
      <c r="O57" s="78">
        <f t="shared" si="47"/>
        <v>0</v>
      </c>
      <c r="P57" s="78">
        <f t="shared" si="47"/>
        <v>0</v>
      </c>
      <c r="Q57" s="78">
        <f t="shared" si="47"/>
        <v>0</v>
      </c>
      <c r="R57" s="78">
        <f t="shared" si="47"/>
        <v>0</v>
      </c>
      <c r="S57" s="78">
        <f t="shared" si="47"/>
        <v>0</v>
      </c>
      <c r="T57" s="78">
        <f t="shared" si="47"/>
        <v>0</v>
      </c>
      <c r="U57" s="78">
        <f t="shared" si="47"/>
        <v>0</v>
      </c>
      <c r="V57" s="78">
        <f t="shared" si="47"/>
        <v>0</v>
      </c>
      <c r="W57" s="78">
        <f t="shared" si="47"/>
        <v>0</v>
      </c>
      <c r="X57" s="78">
        <f t="shared" si="47"/>
        <v>0</v>
      </c>
      <c r="Y57" s="78">
        <f t="shared" si="47"/>
        <v>0</v>
      </c>
      <c r="Z57" s="78">
        <f t="shared" si="47"/>
        <v>0</v>
      </c>
      <c r="AA57" s="78">
        <f t="shared" si="47"/>
        <v>0</v>
      </c>
      <c r="AB57" s="78">
        <f t="shared" si="47"/>
        <v>0</v>
      </c>
      <c r="AC57" s="78">
        <f t="shared" si="47"/>
        <v>0</v>
      </c>
      <c r="AD57" s="78">
        <f t="shared" si="47"/>
        <v>0</v>
      </c>
      <c r="AE57" s="78">
        <f t="shared" si="47"/>
        <v>0</v>
      </c>
      <c r="AF57" s="78">
        <f t="shared" si="47"/>
        <v>0</v>
      </c>
      <c r="AG57" s="78">
        <f t="shared" si="47"/>
        <v>0</v>
      </c>
      <c r="AH57" s="156">
        <f t="shared" si="31"/>
        <v>0</v>
      </c>
      <c r="AI57" s="28"/>
      <c r="AJ57" s="290"/>
      <c r="AK57" s="24"/>
    </row>
    <row r="58" s="1" customFormat="1" ht="30" hidden="1" customHeight="1" outlineLevel="2" spans="1:37">
      <c r="A58" s="58"/>
      <c r="B58" s="63" t="s">
        <v>14</v>
      </c>
      <c r="C58" s="78">
        <f t="shared" ref="C58:AG58" si="48">C353</f>
        <v>0</v>
      </c>
      <c r="D58" s="78">
        <f t="shared" si="48"/>
        <v>0</v>
      </c>
      <c r="E58" s="78">
        <f t="shared" si="48"/>
        <v>0</v>
      </c>
      <c r="F58" s="78">
        <f t="shared" si="48"/>
        <v>0</v>
      </c>
      <c r="G58" s="78">
        <f t="shared" si="48"/>
        <v>0</v>
      </c>
      <c r="H58" s="78">
        <f t="shared" si="48"/>
        <v>0</v>
      </c>
      <c r="I58" s="78">
        <f t="shared" si="48"/>
        <v>0</v>
      </c>
      <c r="J58" s="78">
        <f t="shared" si="48"/>
        <v>0</v>
      </c>
      <c r="K58" s="78">
        <f t="shared" si="48"/>
        <v>0</v>
      </c>
      <c r="L58" s="78">
        <f t="shared" si="48"/>
        <v>0</v>
      </c>
      <c r="M58" s="78">
        <f t="shared" si="48"/>
        <v>0</v>
      </c>
      <c r="N58" s="78">
        <f t="shared" si="48"/>
        <v>0</v>
      </c>
      <c r="O58" s="78">
        <f t="shared" si="48"/>
        <v>0</v>
      </c>
      <c r="P58" s="78">
        <f t="shared" si="48"/>
        <v>0</v>
      </c>
      <c r="Q58" s="78">
        <f t="shared" si="48"/>
        <v>0</v>
      </c>
      <c r="R58" s="78">
        <f t="shared" si="48"/>
        <v>0</v>
      </c>
      <c r="S58" s="78">
        <f t="shared" si="48"/>
        <v>0</v>
      </c>
      <c r="T58" s="78">
        <f t="shared" si="48"/>
        <v>0</v>
      </c>
      <c r="U58" s="78">
        <f t="shared" si="48"/>
        <v>0</v>
      </c>
      <c r="V58" s="78">
        <f t="shared" si="48"/>
        <v>0</v>
      </c>
      <c r="W58" s="78">
        <f t="shared" si="48"/>
        <v>0</v>
      </c>
      <c r="X58" s="78">
        <f t="shared" si="48"/>
        <v>0</v>
      </c>
      <c r="Y58" s="78">
        <f t="shared" si="48"/>
        <v>0</v>
      </c>
      <c r="Z58" s="78">
        <f t="shared" si="48"/>
        <v>0</v>
      </c>
      <c r="AA58" s="78">
        <f t="shared" si="48"/>
        <v>216</v>
      </c>
      <c r="AB58" s="78">
        <f t="shared" si="48"/>
        <v>340</v>
      </c>
      <c r="AC58" s="78">
        <f t="shared" si="48"/>
        <v>379</v>
      </c>
      <c r="AD58" s="78">
        <f t="shared" si="48"/>
        <v>0</v>
      </c>
      <c r="AE58" s="78">
        <f t="shared" si="48"/>
        <v>0</v>
      </c>
      <c r="AF58" s="78">
        <f t="shared" si="48"/>
        <v>0</v>
      </c>
      <c r="AG58" s="78">
        <f t="shared" si="48"/>
        <v>0</v>
      </c>
      <c r="AH58" s="156">
        <f t="shared" si="31"/>
        <v>935</v>
      </c>
      <c r="AI58" s="28"/>
      <c r="AJ58" s="290"/>
      <c r="AK58" s="24"/>
    </row>
    <row r="59" s="1" customFormat="1" ht="30" hidden="1" customHeight="1" outlineLevel="2" spans="1:37">
      <c r="A59" s="58"/>
      <c r="B59" s="64" t="s">
        <v>15</v>
      </c>
      <c r="C59" s="78">
        <f t="shared" ref="C59:AG59" si="49">C354</f>
        <v>-358</v>
      </c>
      <c r="D59" s="78">
        <f t="shared" si="49"/>
        <v>-389</v>
      </c>
      <c r="E59" s="78">
        <f t="shared" si="49"/>
        <v>-428</v>
      </c>
      <c r="F59" s="78">
        <f t="shared" si="49"/>
        <v>-492</v>
      </c>
      <c r="G59" s="78">
        <f t="shared" si="49"/>
        <v>-700</v>
      </c>
      <c r="H59" s="78">
        <f t="shared" si="49"/>
        <v>-444</v>
      </c>
      <c r="I59" s="78">
        <f t="shared" si="49"/>
        <v>-627</v>
      </c>
      <c r="J59" s="78">
        <f t="shared" si="49"/>
        <v>-619</v>
      </c>
      <c r="K59" s="78">
        <f t="shared" si="49"/>
        <v>0</v>
      </c>
      <c r="L59" s="78">
        <f t="shared" si="49"/>
        <v>0</v>
      </c>
      <c r="M59" s="78">
        <f t="shared" si="49"/>
        <v>0</v>
      </c>
      <c r="N59" s="78">
        <f t="shared" si="49"/>
        <v>0</v>
      </c>
      <c r="O59" s="78">
        <f t="shared" si="49"/>
        <v>0</v>
      </c>
      <c r="P59" s="78">
        <f t="shared" si="49"/>
        <v>0</v>
      </c>
      <c r="Q59" s="78">
        <f t="shared" si="49"/>
        <v>0</v>
      </c>
      <c r="R59" s="78">
        <f t="shared" si="49"/>
        <v>0</v>
      </c>
      <c r="S59" s="78">
        <f t="shared" si="49"/>
        <v>-67</v>
      </c>
      <c r="T59" s="78">
        <f t="shared" si="49"/>
        <v>-416</v>
      </c>
      <c r="U59" s="78">
        <f t="shared" si="49"/>
        <v>-393</v>
      </c>
      <c r="V59" s="78">
        <f t="shared" si="49"/>
        <v>-411</v>
      </c>
      <c r="W59" s="78">
        <f t="shared" si="49"/>
        <v>0</v>
      </c>
      <c r="X59" s="78">
        <f t="shared" si="49"/>
        <v>0</v>
      </c>
      <c r="Y59" s="78">
        <f t="shared" si="49"/>
        <v>-239</v>
      </c>
      <c r="Z59" s="78">
        <f t="shared" si="49"/>
        <v>-471</v>
      </c>
      <c r="AA59" s="78">
        <f t="shared" si="49"/>
        <v>-277</v>
      </c>
      <c r="AB59" s="78">
        <f t="shared" si="49"/>
        <v>-101</v>
      </c>
      <c r="AC59" s="78">
        <f t="shared" si="49"/>
        <v>-116</v>
      </c>
      <c r="AD59" s="78">
        <f t="shared" si="49"/>
        <v>-534</v>
      </c>
      <c r="AE59" s="78">
        <f t="shared" si="49"/>
        <v>-506</v>
      </c>
      <c r="AF59" s="78">
        <f t="shared" si="49"/>
        <v>-496</v>
      </c>
      <c r="AG59" s="78">
        <f t="shared" si="49"/>
        <v>0</v>
      </c>
      <c r="AH59" s="156">
        <f t="shared" si="31"/>
        <v>-8084</v>
      </c>
      <c r="AI59" s="28"/>
      <c r="AJ59" s="290"/>
      <c r="AK59" s="24"/>
    </row>
    <row r="60" s="1" customFormat="1" ht="30" hidden="1" customHeight="1" outlineLevel="2" spans="1:37">
      <c r="A60" s="58" t="s">
        <v>26</v>
      </c>
      <c r="B60" s="59"/>
      <c r="C60" s="79">
        <f t="shared" ref="C60:AG60" si="50">C208</f>
        <v>213.809198853555</v>
      </c>
      <c r="D60" s="79">
        <f t="shared" si="50"/>
        <v>387.361130066876</v>
      </c>
      <c r="E60" s="79">
        <f t="shared" si="50"/>
        <v>432.143100859834</v>
      </c>
      <c r="F60" s="79">
        <f t="shared" si="50"/>
        <v>468.587416405077</v>
      </c>
      <c r="G60" s="79">
        <f t="shared" si="50"/>
        <v>507.170738364952</v>
      </c>
      <c r="H60" s="79">
        <f t="shared" si="50"/>
        <v>646.579773440699</v>
      </c>
      <c r="I60" s="79">
        <f t="shared" si="50"/>
        <v>455.482462126382</v>
      </c>
      <c r="J60" s="79">
        <f t="shared" si="50"/>
        <v>496.021222874301</v>
      </c>
      <c r="K60" s="79">
        <f t="shared" si="50"/>
        <v>718.493244165416</v>
      </c>
      <c r="L60" s="79">
        <f t="shared" si="50"/>
        <v>831.481506755835</v>
      </c>
      <c r="M60" s="79">
        <f t="shared" si="50"/>
        <v>871.471953050362</v>
      </c>
      <c r="N60" s="79">
        <f t="shared" si="50"/>
        <v>803.997543332878</v>
      </c>
      <c r="O60" s="79">
        <f t="shared" si="50"/>
        <v>772.548109731131</v>
      </c>
      <c r="P60" s="79">
        <f t="shared" si="50"/>
        <v>778.69899003685</v>
      </c>
      <c r="Q60" s="79">
        <f t="shared" si="50"/>
        <v>783.070833902006</v>
      </c>
      <c r="R60" s="79">
        <f t="shared" si="50"/>
        <v>968.37314043947</v>
      </c>
      <c r="S60" s="79">
        <f t="shared" si="50"/>
        <v>1244.79834857377</v>
      </c>
      <c r="T60" s="79">
        <f t="shared" si="50"/>
        <v>1226.41531322506</v>
      </c>
      <c r="U60" s="79">
        <f t="shared" si="50"/>
        <v>830.255220417633</v>
      </c>
      <c r="V60" s="79">
        <f t="shared" si="50"/>
        <v>832.622492152313</v>
      </c>
      <c r="W60" s="79">
        <f t="shared" si="50"/>
        <v>957.494199535963</v>
      </c>
      <c r="X60" s="79">
        <f t="shared" si="50"/>
        <v>969.039170192439</v>
      </c>
      <c r="Y60" s="79">
        <f t="shared" si="50"/>
        <v>935.055275010236</v>
      </c>
      <c r="Z60" s="79">
        <f t="shared" si="50"/>
        <v>1012.46007915927</v>
      </c>
      <c r="AA60" s="79">
        <f t="shared" si="50"/>
        <v>1304.94063054456</v>
      </c>
      <c r="AB60" s="79">
        <f t="shared" si="50"/>
        <v>1237.53104954279</v>
      </c>
      <c r="AC60" s="79">
        <f t="shared" si="50"/>
        <v>1219.14937900914</v>
      </c>
      <c r="AD60" s="79">
        <f t="shared" si="50"/>
        <v>1064.77412310632</v>
      </c>
      <c r="AE60" s="79">
        <f t="shared" si="50"/>
        <v>878.027842227378</v>
      </c>
      <c r="AF60" s="79">
        <f t="shared" si="50"/>
        <v>947.327692097721</v>
      </c>
      <c r="AG60" s="79">
        <f t="shared" si="50"/>
        <v>0</v>
      </c>
      <c r="AH60" s="367">
        <f t="shared" si="31"/>
        <v>24795.1811792002</v>
      </c>
      <c r="AI60" s="28"/>
      <c r="AJ60" s="290"/>
      <c r="AK60" s="24"/>
    </row>
    <row r="61" s="1" customFormat="1" ht="30" hidden="1" customHeight="1" outlineLevel="2" spans="1:37">
      <c r="A61" s="58"/>
      <c r="B61" s="61"/>
      <c r="C61" s="79">
        <f t="shared" ref="C61:AG61" si="51">C209</f>
        <v>0</v>
      </c>
      <c r="D61" s="79">
        <f t="shared" si="51"/>
        <v>0</v>
      </c>
      <c r="E61" s="79">
        <f t="shared" si="51"/>
        <v>0</v>
      </c>
      <c r="F61" s="79">
        <f t="shared" si="51"/>
        <v>0</v>
      </c>
      <c r="G61" s="79">
        <f t="shared" si="51"/>
        <v>0</v>
      </c>
      <c r="H61" s="79">
        <f t="shared" si="51"/>
        <v>0</v>
      </c>
      <c r="I61" s="79">
        <f t="shared" si="51"/>
        <v>0</v>
      </c>
      <c r="J61" s="79">
        <f t="shared" si="51"/>
        <v>0</v>
      </c>
      <c r="K61" s="79">
        <f t="shared" si="51"/>
        <v>0</v>
      </c>
      <c r="L61" s="79">
        <f t="shared" si="51"/>
        <v>0</v>
      </c>
      <c r="M61" s="79">
        <f t="shared" si="51"/>
        <v>0</v>
      </c>
      <c r="N61" s="79">
        <f t="shared" si="51"/>
        <v>0</v>
      </c>
      <c r="O61" s="79">
        <f t="shared" si="51"/>
        <v>0</v>
      </c>
      <c r="P61" s="79">
        <f t="shared" si="51"/>
        <v>0</v>
      </c>
      <c r="Q61" s="79">
        <f t="shared" si="51"/>
        <v>0</v>
      </c>
      <c r="R61" s="79">
        <f t="shared" si="51"/>
        <v>0</v>
      </c>
      <c r="S61" s="79">
        <f t="shared" si="51"/>
        <v>0</v>
      </c>
      <c r="T61" s="79">
        <f t="shared" si="51"/>
        <v>0</v>
      </c>
      <c r="U61" s="79">
        <f t="shared" si="51"/>
        <v>0</v>
      </c>
      <c r="V61" s="79">
        <f t="shared" si="51"/>
        <v>0</v>
      </c>
      <c r="W61" s="79">
        <f t="shared" si="51"/>
        <v>0</v>
      </c>
      <c r="X61" s="79">
        <f t="shared" si="51"/>
        <v>0</v>
      </c>
      <c r="Y61" s="79">
        <f t="shared" si="51"/>
        <v>0</v>
      </c>
      <c r="Z61" s="79">
        <f t="shared" si="51"/>
        <v>0</v>
      </c>
      <c r="AA61" s="79">
        <f t="shared" si="51"/>
        <v>0</v>
      </c>
      <c r="AB61" s="79">
        <f t="shared" si="51"/>
        <v>0</v>
      </c>
      <c r="AC61" s="79">
        <f t="shared" si="51"/>
        <v>0</v>
      </c>
      <c r="AD61" s="79">
        <f t="shared" si="51"/>
        <v>0</v>
      </c>
      <c r="AE61" s="79">
        <f t="shared" si="51"/>
        <v>0</v>
      </c>
      <c r="AF61" s="79">
        <f t="shared" si="51"/>
        <v>0</v>
      </c>
      <c r="AG61" s="79">
        <f t="shared" si="51"/>
        <v>0</v>
      </c>
      <c r="AH61" s="367">
        <f t="shared" si="31"/>
        <v>0</v>
      </c>
      <c r="AI61" s="28"/>
      <c r="AJ61" s="290"/>
      <c r="AK61" s="24"/>
    </row>
    <row r="62" s="1" customFormat="1" ht="30" hidden="1" customHeight="1" outlineLevel="2" spans="1:37">
      <c r="A62" s="58"/>
      <c r="B62" s="62" t="s">
        <v>275</v>
      </c>
      <c r="C62" s="79">
        <f t="shared" ref="C62:AG62" si="52">C210</f>
        <v>0</v>
      </c>
      <c r="D62" s="79">
        <f t="shared" si="52"/>
        <v>0</v>
      </c>
      <c r="E62" s="79">
        <f t="shared" si="52"/>
        <v>0</v>
      </c>
      <c r="F62" s="79">
        <f t="shared" si="52"/>
        <v>0</v>
      </c>
      <c r="G62" s="79">
        <f t="shared" si="52"/>
        <v>0</v>
      </c>
      <c r="H62" s="79">
        <f t="shared" si="52"/>
        <v>0</v>
      </c>
      <c r="I62" s="79">
        <f t="shared" si="52"/>
        <v>0</v>
      </c>
      <c r="J62" s="79">
        <f t="shared" si="52"/>
        <v>0</v>
      </c>
      <c r="K62" s="79">
        <f t="shared" si="52"/>
        <v>0</v>
      </c>
      <c r="L62" s="79">
        <f t="shared" si="52"/>
        <v>0</v>
      </c>
      <c r="M62" s="79">
        <f t="shared" si="52"/>
        <v>0</v>
      </c>
      <c r="N62" s="79">
        <f t="shared" si="52"/>
        <v>0</v>
      </c>
      <c r="O62" s="79">
        <f t="shared" si="52"/>
        <v>0</v>
      </c>
      <c r="P62" s="79">
        <f t="shared" si="52"/>
        <v>0</v>
      </c>
      <c r="Q62" s="79">
        <f t="shared" si="52"/>
        <v>0</v>
      </c>
      <c r="R62" s="79">
        <f t="shared" si="52"/>
        <v>0</v>
      </c>
      <c r="S62" s="79">
        <f t="shared" si="52"/>
        <v>0</v>
      </c>
      <c r="T62" s="79">
        <f t="shared" si="52"/>
        <v>0</v>
      </c>
      <c r="U62" s="79">
        <f t="shared" si="52"/>
        <v>0</v>
      </c>
      <c r="V62" s="79">
        <f t="shared" si="52"/>
        <v>0</v>
      </c>
      <c r="W62" s="79">
        <f t="shared" si="52"/>
        <v>0</v>
      </c>
      <c r="X62" s="79">
        <f t="shared" si="52"/>
        <v>0</v>
      </c>
      <c r="Y62" s="79">
        <f t="shared" si="52"/>
        <v>0</v>
      </c>
      <c r="Z62" s="79">
        <f t="shared" si="52"/>
        <v>0</v>
      </c>
      <c r="AA62" s="79">
        <f t="shared" si="52"/>
        <v>0</v>
      </c>
      <c r="AB62" s="79">
        <f t="shared" si="52"/>
        <v>0</v>
      </c>
      <c r="AC62" s="79">
        <f t="shared" si="52"/>
        <v>0</v>
      </c>
      <c r="AD62" s="79">
        <f t="shared" si="52"/>
        <v>0</v>
      </c>
      <c r="AE62" s="79">
        <f t="shared" si="52"/>
        <v>0</v>
      </c>
      <c r="AF62" s="79">
        <f t="shared" si="52"/>
        <v>0</v>
      </c>
      <c r="AG62" s="79">
        <f t="shared" si="52"/>
        <v>0</v>
      </c>
      <c r="AH62" s="367">
        <f t="shared" si="31"/>
        <v>0</v>
      </c>
      <c r="AI62" s="28"/>
      <c r="AJ62" s="290"/>
      <c r="AK62" s="24"/>
    </row>
    <row r="63" s="1" customFormat="1" ht="30" hidden="1" customHeight="1" outlineLevel="2" spans="1:37">
      <c r="A63" s="58"/>
      <c r="B63" s="63" t="s">
        <v>14</v>
      </c>
      <c r="C63" s="79">
        <f t="shared" ref="C63:AG63" si="53">C211</f>
        <v>0</v>
      </c>
      <c r="D63" s="79">
        <f t="shared" si="53"/>
        <v>0</v>
      </c>
      <c r="E63" s="79">
        <f t="shared" si="53"/>
        <v>0</v>
      </c>
      <c r="F63" s="79">
        <f t="shared" si="53"/>
        <v>0</v>
      </c>
      <c r="G63" s="79">
        <f t="shared" si="53"/>
        <v>0</v>
      </c>
      <c r="H63" s="79">
        <f t="shared" si="53"/>
        <v>0</v>
      </c>
      <c r="I63" s="79">
        <f t="shared" si="53"/>
        <v>0</v>
      </c>
      <c r="J63" s="79">
        <f t="shared" si="53"/>
        <v>0</v>
      </c>
      <c r="K63" s="79">
        <f t="shared" si="53"/>
        <v>0</v>
      </c>
      <c r="L63" s="79">
        <f t="shared" si="53"/>
        <v>0</v>
      </c>
      <c r="M63" s="79">
        <f t="shared" si="53"/>
        <v>0</v>
      </c>
      <c r="N63" s="79">
        <f t="shared" si="53"/>
        <v>0</v>
      </c>
      <c r="O63" s="79">
        <f t="shared" si="53"/>
        <v>0</v>
      </c>
      <c r="P63" s="79">
        <f t="shared" si="53"/>
        <v>0</v>
      </c>
      <c r="Q63" s="79">
        <f t="shared" si="53"/>
        <v>0</v>
      </c>
      <c r="R63" s="79">
        <f t="shared" si="53"/>
        <v>0</v>
      </c>
      <c r="S63" s="79">
        <f t="shared" si="53"/>
        <v>0</v>
      </c>
      <c r="T63" s="79">
        <f t="shared" si="53"/>
        <v>0</v>
      </c>
      <c r="U63" s="79">
        <f t="shared" si="53"/>
        <v>0</v>
      </c>
      <c r="V63" s="79">
        <f t="shared" si="53"/>
        <v>0</v>
      </c>
      <c r="W63" s="79">
        <f t="shared" si="53"/>
        <v>0</v>
      </c>
      <c r="X63" s="79">
        <f t="shared" si="53"/>
        <v>0</v>
      </c>
      <c r="Y63" s="79">
        <f t="shared" si="53"/>
        <v>0</v>
      </c>
      <c r="Z63" s="79">
        <f t="shared" si="53"/>
        <v>0</v>
      </c>
      <c r="AA63" s="79">
        <f t="shared" si="53"/>
        <v>0</v>
      </c>
      <c r="AB63" s="79">
        <f t="shared" si="53"/>
        <v>0</v>
      </c>
      <c r="AC63" s="79">
        <f t="shared" si="53"/>
        <v>0</v>
      </c>
      <c r="AD63" s="79">
        <f t="shared" si="53"/>
        <v>0</v>
      </c>
      <c r="AE63" s="79">
        <f t="shared" si="53"/>
        <v>0</v>
      </c>
      <c r="AF63" s="79">
        <f t="shared" si="53"/>
        <v>0</v>
      </c>
      <c r="AG63" s="79">
        <f t="shared" si="53"/>
        <v>0</v>
      </c>
      <c r="AH63" s="367">
        <f t="shared" si="31"/>
        <v>0</v>
      </c>
      <c r="AI63" s="28"/>
      <c r="AJ63" s="290"/>
      <c r="AK63" s="24"/>
    </row>
    <row r="64" s="1" customFormat="1" ht="30" hidden="1" customHeight="1" outlineLevel="2" spans="1:37">
      <c r="A64" s="58"/>
      <c r="B64" s="64" t="s">
        <v>15</v>
      </c>
      <c r="C64" s="79">
        <f t="shared" ref="C64:AG64" si="54">C212</f>
        <v>-213.809198853555</v>
      </c>
      <c r="D64" s="79">
        <f t="shared" si="54"/>
        <v>-387.361130066876</v>
      </c>
      <c r="E64" s="79">
        <f t="shared" si="54"/>
        <v>-432.143100859834</v>
      </c>
      <c r="F64" s="79">
        <f t="shared" si="54"/>
        <v>-468.587416405077</v>
      </c>
      <c r="G64" s="79">
        <f t="shared" si="54"/>
        <v>-507.170738364952</v>
      </c>
      <c r="H64" s="79">
        <f t="shared" si="54"/>
        <v>-646.579773440699</v>
      </c>
      <c r="I64" s="79">
        <f t="shared" si="54"/>
        <v>-455.482462126382</v>
      </c>
      <c r="J64" s="79">
        <f t="shared" si="54"/>
        <v>-496.021222874301</v>
      </c>
      <c r="K64" s="79">
        <f t="shared" si="54"/>
        <v>-718.493244165416</v>
      </c>
      <c r="L64" s="79">
        <f t="shared" si="54"/>
        <v>-831.481506755835</v>
      </c>
      <c r="M64" s="79">
        <f t="shared" si="54"/>
        <v>-871.471953050362</v>
      </c>
      <c r="N64" s="79">
        <f t="shared" si="54"/>
        <v>-803.997543332878</v>
      </c>
      <c r="O64" s="79">
        <f t="shared" si="54"/>
        <v>-772.548109731131</v>
      </c>
      <c r="P64" s="79">
        <f t="shared" si="54"/>
        <v>-778.69899003685</v>
      </c>
      <c r="Q64" s="79">
        <f t="shared" si="54"/>
        <v>-783.070833902006</v>
      </c>
      <c r="R64" s="79">
        <f t="shared" si="54"/>
        <v>-968.37314043947</v>
      </c>
      <c r="S64" s="79">
        <f t="shared" si="54"/>
        <v>-1244.79834857377</v>
      </c>
      <c r="T64" s="79">
        <f t="shared" si="54"/>
        <v>-1226.41531322506</v>
      </c>
      <c r="U64" s="79">
        <f t="shared" si="54"/>
        <v>-830.255220417633</v>
      </c>
      <c r="V64" s="79">
        <f t="shared" si="54"/>
        <v>-832.622492152313</v>
      </c>
      <c r="W64" s="79">
        <f t="shared" si="54"/>
        <v>-957.494199535963</v>
      </c>
      <c r="X64" s="79">
        <f t="shared" si="54"/>
        <v>-969.039170192439</v>
      </c>
      <c r="Y64" s="79">
        <f t="shared" si="54"/>
        <v>-935.055275010236</v>
      </c>
      <c r="Z64" s="79">
        <f t="shared" si="54"/>
        <v>-1012.46007915927</v>
      </c>
      <c r="AA64" s="79">
        <f t="shared" si="54"/>
        <v>-1304.94063054456</v>
      </c>
      <c r="AB64" s="79">
        <f t="shared" si="54"/>
        <v>-1237.53104954279</v>
      </c>
      <c r="AC64" s="79">
        <f t="shared" si="54"/>
        <v>-1219.14937900914</v>
      </c>
      <c r="AD64" s="79">
        <f t="shared" si="54"/>
        <v>-1064.77412310632</v>
      </c>
      <c r="AE64" s="79">
        <f t="shared" si="54"/>
        <v>-878.027842227378</v>
      </c>
      <c r="AF64" s="79">
        <f t="shared" si="54"/>
        <v>-947.327692097721</v>
      </c>
      <c r="AG64" s="79">
        <f t="shared" si="54"/>
        <v>0</v>
      </c>
      <c r="AH64" s="367">
        <f t="shared" si="31"/>
        <v>-24795.1811792002</v>
      </c>
      <c r="AI64" s="28"/>
      <c r="AJ64" s="290"/>
      <c r="AK64" s="24"/>
    </row>
    <row r="65" s="1" customFormat="1" ht="30" hidden="1" customHeight="1" outlineLevel="2" spans="1:37">
      <c r="A65" s="58" t="s">
        <v>27</v>
      </c>
      <c r="B65" s="59"/>
      <c r="C65" s="71">
        <f t="shared" ref="C65:AG65" si="55">C355</f>
        <v>273.984577589737</v>
      </c>
      <c r="D65" s="71">
        <f t="shared" si="55"/>
        <v>287.091237887266</v>
      </c>
      <c r="E65" s="71">
        <f t="shared" si="55"/>
        <v>315.143987989627</v>
      </c>
      <c r="F65" s="71">
        <f t="shared" si="55"/>
        <v>348.334925617579</v>
      </c>
      <c r="G65" s="71">
        <f t="shared" si="55"/>
        <v>514.705882352941</v>
      </c>
      <c r="H65" s="71">
        <f t="shared" si="55"/>
        <v>317.986897775351</v>
      </c>
      <c r="I65" s="71">
        <f t="shared" si="55"/>
        <v>454.183499385833</v>
      </c>
      <c r="J65" s="71">
        <f t="shared" si="55"/>
        <v>443.953186843183</v>
      </c>
      <c r="K65" s="71">
        <f t="shared" si="55"/>
        <v>0</v>
      </c>
      <c r="L65" s="71">
        <f t="shared" si="55"/>
        <v>0</v>
      </c>
      <c r="M65" s="71">
        <f t="shared" si="55"/>
        <v>0</v>
      </c>
      <c r="N65" s="71">
        <f t="shared" si="55"/>
        <v>0</v>
      </c>
      <c r="O65" s="71">
        <f t="shared" si="55"/>
        <v>0</v>
      </c>
      <c r="P65" s="71">
        <f t="shared" si="55"/>
        <v>0</v>
      </c>
      <c r="Q65" s="71">
        <f t="shared" si="55"/>
        <v>0</v>
      </c>
      <c r="R65" s="71">
        <f t="shared" si="55"/>
        <v>0</v>
      </c>
      <c r="S65" s="71">
        <f t="shared" si="55"/>
        <v>47.2529684727719</v>
      </c>
      <c r="T65" s="71">
        <f t="shared" si="55"/>
        <v>306.308175242255</v>
      </c>
      <c r="U65" s="71">
        <f t="shared" si="55"/>
        <v>289.641053637232</v>
      </c>
      <c r="V65" s="71">
        <f t="shared" si="55"/>
        <v>299.962126381875</v>
      </c>
      <c r="W65" s="71">
        <f t="shared" si="55"/>
        <v>0</v>
      </c>
      <c r="X65" s="71">
        <f t="shared" si="55"/>
        <v>0</v>
      </c>
      <c r="Y65" s="71">
        <f t="shared" si="55"/>
        <v>177.040057322233</v>
      </c>
      <c r="Z65" s="71">
        <f t="shared" si="55"/>
        <v>350.01978981848</v>
      </c>
      <c r="AA65" s="71">
        <f t="shared" si="55"/>
        <v>361.99535962877</v>
      </c>
      <c r="AB65" s="71">
        <f t="shared" si="55"/>
        <v>326.822710522724</v>
      </c>
      <c r="AC65" s="71">
        <f t="shared" si="55"/>
        <v>382.886925071653</v>
      </c>
      <c r="AD65" s="71">
        <f t="shared" si="55"/>
        <v>370.053910195169</v>
      </c>
      <c r="AE65" s="71">
        <f t="shared" si="55"/>
        <v>329.75979254811</v>
      </c>
      <c r="AF65" s="71">
        <f t="shared" si="55"/>
        <v>336.951003139075</v>
      </c>
      <c r="AG65" s="71">
        <f t="shared" si="55"/>
        <v>0</v>
      </c>
      <c r="AH65" s="156">
        <f t="shared" si="31"/>
        <v>6534.07806742186</v>
      </c>
      <c r="AI65" s="28"/>
      <c r="AJ65" s="290"/>
      <c r="AK65" s="24"/>
    </row>
    <row r="66" s="1" customFormat="1" ht="30" hidden="1" customHeight="1" outlineLevel="2" spans="1:37">
      <c r="A66" s="58"/>
      <c r="B66" s="61"/>
      <c r="C66" s="71">
        <f t="shared" ref="C66:AG66" si="56">C356</f>
        <v>0</v>
      </c>
      <c r="D66" s="71">
        <f t="shared" si="56"/>
        <v>0</v>
      </c>
      <c r="E66" s="71">
        <f t="shared" si="56"/>
        <v>0</v>
      </c>
      <c r="F66" s="71">
        <f t="shared" si="56"/>
        <v>0</v>
      </c>
      <c r="G66" s="71">
        <f t="shared" si="56"/>
        <v>0</v>
      </c>
      <c r="H66" s="71">
        <f t="shared" si="56"/>
        <v>0</v>
      </c>
      <c r="I66" s="71">
        <f t="shared" si="56"/>
        <v>0</v>
      </c>
      <c r="J66" s="71">
        <f t="shared" si="56"/>
        <v>0</v>
      </c>
      <c r="K66" s="71">
        <f t="shared" si="56"/>
        <v>0</v>
      </c>
      <c r="L66" s="71">
        <f t="shared" si="56"/>
        <v>0</v>
      </c>
      <c r="M66" s="71">
        <f t="shared" si="56"/>
        <v>0</v>
      </c>
      <c r="N66" s="71">
        <f t="shared" si="56"/>
        <v>0</v>
      </c>
      <c r="O66" s="71">
        <f t="shared" si="56"/>
        <v>0</v>
      </c>
      <c r="P66" s="71">
        <f t="shared" si="56"/>
        <v>0</v>
      </c>
      <c r="Q66" s="71">
        <f t="shared" si="56"/>
        <v>0</v>
      </c>
      <c r="R66" s="71">
        <f t="shared" si="56"/>
        <v>0</v>
      </c>
      <c r="S66" s="71">
        <f t="shared" si="56"/>
        <v>0</v>
      </c>
      <c r="T66" s="71">
        <f t="shared" si="56"/>
        <v>0</v>
      </c>
      <c r="U66" s="71">
        <f t="shared" si="56"/>
        <v>0</v>
      </c>
      <c r="V66" s="71">
        <f t="shared" si="56"/>
        <v>0</v>
      </c>
      <c r="W66" s="71">
        <f t="shared" si="56"/>
        <v>0</v>
      </c>
      <c r="X66" s="71">
        <f t="shared" si="56"/>
        <v>0</v>
      </c>
      <c r="Y66" s="71">
        <f t="shared" si="56"/>
        <v>0</v>
      </c>
      <c r="Z66" s="71">
        <f t="shared" si="56"/>
        <v>0</v>
      </c>
      <c r="AA66" s="71">
        <f t="shared" si="56"/>
        <v>0</v>
      </c>
      <c r="AB66" s="71">
        <f t="shared" si="56"/>
        <v>263.22505800464</v>
      </c>
      <c r="AC66" s="71">
        <f t="shared" si="56"/>
        <v>294.194417906374</v>
      </c>
      <c r="AD66" s="71">
        <f t="shared" si="56"/>
        <v>0</v>
      </c>
      <c r="AE66" s="71">
        <f t="shared" si="56"/>
        <v>0</v>
      </c>
      <c r="AF66" s="71">
        <f t="shared" si="56"/>
        <v>0</v>
      </c>
      <c r="AG66" s="71">
        <f t="shared" si="56"/>
        <v>0</v>
      </c>
      <c r="AH66" s="156">
        <f t="shared" si="31"/>
        <v>557.419475911014</v>
      </c>
      <c r="AI66" s="28"/>
      <c r="AJ66" s="290"/>
      <c r="AK66" s="24"/>
    </row>
    <row r="67" s="1" customFormat="1" ht="30" hidden="1" customHeight="1" outlineLevel="2" spans="1:37">
      <c r="A67" s="58"/>
      <c r="B67" s="62" t="s">
        <v>275</v>
      </c>
      <c r="C67" s="71">
        <f t="shared" ref="C67:AG67" si="57">C357</f>
        <v>0</v>
      </c>
      <c r="D67" s="71">
        <f t="shared" si="57"/>
        <v>0</v>
      </c>
      <c r="E67" s="71">
        <f t="shared" si="57"/>
        <v>0</v>
      </c>
      <c r="F67" s="71">
        <f t="shared" si="57"/>
        <v>0</v>
      </c>
      <c r="G67" s="71">
        <f t="shared" si="57"/>
        <v>0</v>
      </c>
      <c r="H67" s="71">
        <f t="shared" si="57"/>
        <v>0</v>
      </c>
      <c r="I67" s="71">
        <f t="shared" si="57"/>
        <v>0</v>
      </c>
      <c r="J67" s="71">
        <f t="shared" si="57"/>
        <v>0</v>
      </c>
      <c r="K67" s="71">
        <f t="shared" si="57"/>
        <v>0</v>
      </c>
      <c r="L67" s="71">
        <f t="shared" si="57"/>
        <v>0</v>
      </c>
      <c r="M67" s="71">
        <f t="shared" si="57"/>
        <v>0</v>
      </c>
      <c r="N67" s="71">
        <f t="shared" si="57"/>
        <v>0</v>
      </c>
      <c r="O67" s="71">
        <f t="shared" si="57"/>
        <v>0</v>
      </c>
      <c r="P67" s="71">
        <f t="shared" si="57"/>
        <v>0</v>
      </c>
      <c r="Q67" s="71">
        <f t="shared" si="57"/>
        <v>0</v>
      </c>
      <c r="R67" s="71">
        <f t="shared" si="57"/>
        <v>0</v>
      </c>
      <c r="S67" s="71">
        <f t="shared" si="57"/>
        <v>0</v>
      </c>
      <c r="T67" s="71">
        <f t="shared" si="57"/>
        <v>0</v>
      </c>
      <c r="U67" s="71">
        <f t="shared" si="57"/>
        <v>0</v>
      </c>
      <c r="V67" s="71">
        <f t="shared" si="57"/>
        <v>0</v>
      </c>
      <c r="W67" s="71">
        <f t="shared" si="57"/>
        <v>0</v>
      </c>
      <c r="X67" s="71">
        <f t="shared" si="57"/>
        <v>0</v>
      </c>
      <c r="Y67" s="71">
        <f t="shared" si="57"/>
        <v>0</v>
      </c>
      <c r="Z67" s="71">
        <f t="shared" si="57"/>
        <v>0</v>
      </c>
      <c r="AA67" s="71">
        <f t="shared" si="57"/>
        <v>0</v>
      </c>
      <c r="AB67" s="71">
        <f t="shared" si="57"/>
        <v>0</v>
      </c>
      <c r="AC67" s="71">
        <f t="shared" si="57"/>
        <v>0</v>
      </c>
      <c r="AD67" s="71">
        <f t="shared" si="57"/>
        <v>0</v>
      </c>
      <c r="AE67" s="71">
        <f t="shared" si="57"/>
        <v>0</v>
      </c>
      <c r="AF67" s="71">
        <f t="shared" si="57"/>
        <v>0</v>
      </c>
      <c r="AG67" s="71">
        <f t="shared" si="57"/>
        <v>0</v>
      </c>
      <c r="AH67" s="156">
        <f t="shared" si="31"/>
        <v>0</v>
      </c>
      <c r="AI67" s="28"/>
      <c r="AJ67" s="290"/>
      <c r="AK67" s="24"/>
    </row>
    <row r="68" s="1" customFormat="1" ht="30" hidden="1" customHeight="1" outlineLevel="2" spans="1:37">
      <c r="A68" s="58"/>
      <c r="B68" s="63" t="s">
        <v>14</v>
      </c>
      <c r="C68" s="71">
        <f t="shared" ref="C68:AG68" si="58">C358</f>
        <v>0</v>
      </c>
      <c r="D68" s="71">
        <f t="shared" si="58"/>
        <v>0</v>
      </c>
      <c r="E68" s="71">
        <f t="shared" si="58"/>
        <v>0</v>
      </c>
      <c r="F68" s="71">
        <f t="shared" si="58"/>
        <v>0</v>
      </c>
      <c r="G68" s="71">
        <f t="shared" si="58"/>
        <v>0</v>
      </c>
      <c r="H68" s="71">
        <f t="shared" si="58"/>
        <v>0</v>
      </c>
      <c r="I68" s="71">
        <f t="shared" si="58"/>
        <v>0</v>
      </c>
      <c r="J68" s="71">
        <f t="shared" si="58"/>
        <v>0</v>
      </c>
      <c r="K68" s="71">
        <f t="shared" si="58"/>
        <v>0</v>
      </c>
      <c r="L68" s="71">
        <f t="shared" si="58"/>
        <v>0</v>
      </c>
      <c r="M68" s="71">
        <f t="shared" si="58"/>
        <v>0</v>
      </c>
      <c r="N68" s="71">
        <f t="shared" si="58"/>
        <v>0</v>
      </c>
      <c r="O68" s="71">
        <f t="shared" si="58"/>
        <v>0</v>
      </c>
      <c r="P68" s="71">
        <f t="shared" si="58"/>
        <v>0</v>
      </c>
      <c r="Q68" s="71">
        <f t="shared" si="58"/>
        <v>0</v>
      </c>
      <c r="R68" s="71">
        <f t="shared" si="58"/>
        <v>0</v>
      </c>
      <c r="S68" s="71">
        <f t="shared" si="58"/>
        <v>0</v>
      </c>
      <c r="T68" s="71">
        <f t="shared" si="58"/>
        <v>0</v>
      </c>
      <c r="U68" s="71">
        <f t="shared" si="58"/>
        <v>0</v>
      </c>
      <c r="V68" s="71">
        <f t="shared" si="58"/>
        <v>0</v>
      </c>
      <c r="W68" s="71">
        <f t="shared" si="58"/>
        <v>0</v>
      </c>
      <c r="X68" s="71">
        <f t="shared" si="58"/>
        <v>0</v>
      </c>
      <c r="Y68" s="71">
        <f t="shared" si="58"/>
        <v>0</v>
      </c>
      <c r="Z68" s="71">
        <f t="shared" si="58"/>
        <v>0</v>
      </c>
      <c r="AA68" s="71">
        <f t="shared" si="58"/>
        <v>0</v>
      </c>
      <c r="AB68" s="71">
        <f t="shared" si="58"/>
        <v>263.22505800464</v>
      </c>
      <c r="AC68" s="71">
        <f t="shared" si="58"/>
        <v>294.194417906374</v>
      </c>
      <c r="AD68" s="71">
        <f t="shared" si="58"/>
        <v>0</v>
      </c>
      <c r="AE68" s="71">
        <f t="shared" si="58"/>
        <v>0</v>
      </c>
      <c r="AF68" s="71">
        <f t="shared" si="58"/>
        <v>0</v>
      </c>
      <c r="AG68" s="71">
        <f t="shared" si="58"/>
        <v>0</v>
      </c>
      <c r="AH68" s="156">
        <f t="shared" si="31"/>
        <v>557.419475911014</v>
      </c>
      <c r="AI68" s="28"/>
      <c r="AJ68" s="290"/>
      <c r="AK68" s="24"/>
    </row>
    <row r="69" s="1" customFormat="1" ht="30" hidden="1" customHeight="1" outlineLevel="2" spans="1:37">
      <c r="A69" s="58"/>
      <c r="B69" s="64" t="s">
        <v>15</v>
      </c>
      <c r="C69" s="71">
        <f t="shared" ref="C69:AG69" si="59">C359</f>
        <v>-273.984577589737</v>
      </c>
      <c r="D69" s="71">
        <f t="shared" si="59"/>
        <v>-287.091237887266</v>
      </c>
      <c r="E69" s="71">
        <f t="shared" si="59"/>
        <v>-315.143987989627</v>
      </c>
      <c r="F69" s="71">
        <f t="shared" si="59"/>
        <v>-348.334925617579</v>
      </c>
      <c r="G69" s="71">
        <f t="shared" si="59"/>
        <v>-514.705882352941</v>
      </c>
      <c r="H69" s="71">
        <f t="shared" si="59"/>
        <v>-317.986897775351</v>
      </c>
      <c r="I69" s="71">
        <f t="shared" si="59"/>
        <v>-454.183499385833</v>
      </c>
      <c r="J69" s="71">
        <f t="shared" si="59"/>
        <v>-443.953186843183</v>
      </c>
      <c r="K69" s="71">
        <f t="shared" si="59"/>
        <v>0</v>
      </c>
      <c r="L69" s="71">
        <f t="shared" si="59"/>
        <v>0</v>
      </c>
      <c r="M69" s="71">
        <f t="shared" si="59"/>
        <v>0</v>
      </c>
      <c r="N69" s="71">
        <f t="shared" si="59"/>
        <v>0</v>
      </c>
      <c r="O69" s="71">
        <f t="shared" si="59"/>
        <v>0</v>
      </c>
      <c r="P69" s="71">
        <f t="shared" si="59"/>
        <v>0</v>
      </c>
      <c r="Q69" s="71">
        <f t="shared" si="59"/>
        <v>0</v>
      </c>
      <c r="R69" s="71">
        <f t="shared" si="59"/>
        <v>0</v>
      </c>
      <c r="S69" s="71">
        <f t="shared" si="59"/>
        <v>-47.2529684727719</v>
      </c>
      <c r="T69" s="71">
        <f t="shared" si="59"/>
        <v>-306.308175242255</v>
      </c>
      <c r="U69" s="71">
        <f t="shared" si="59"/>
        <v>-289.641053637232</v>
      </c>
      <c r="V69" s="71">
        <f t="shared" si="59"/>
        <v>-299.962126381875</v>
      </c>
      <c r="W69" s="71">
        <f t="shared" si="59"/>
        <v>0</v>
      </c>
      <c r="X69" s="71">
        <f t="shared" si="59"/>
        <v>0</v>
      </c>
      <c r="Y69" s="71">
        <f t="shared" si="59"/>
        <v>-177.040057322233</v>
      </c>
      <c r="Z69" s="71">
        <f t="shared" si="59"/>
        <v>-350.01978981848</v>
      </c>
      <c r="AA69" s="71">
        <f t="shared" si="59"/>
        <v>-361.99535962877</v>
      </c>
      <c r="AB69" s="71">
        <f t="shared" si="59"/>
        <v>-63.5976525180836</v>
      </c>
      <c r="AC69" s="71">
        <f t="shared" si="59"/>
        <v>-88.6925071652793</v>
      </c>
      <c r="AD69" s="71">
        <f t="shared" si="59"/>
        <v>-370.053910195169</v>
      </c>
      <c r="AE69" s="71">
        <f t="shared" si="59"/>
        <v>-329.75979254811</v>
      </c>
      <c r="AF69" s="71">
        <f t="shared" si="59"/>
        <v>-336.951003139075</v>
      </c>
      <c r="AG69" s="71">
        <f t="shared" si="59"/>
        <v>0</v>
      </c>
      <c r="AH69" s="156">
        <f t="shared" si="31"/>
        <v>-5976.65859151085</v>
      </c>
      <c r="AI69" s="28"/>
      <c r="AJ69" s="290"/>
      <c r="AK69" s="24"/>
    </row>
    <row r="70" s="1" customFormat="1" ht="30" hidden="1" customHeight="1" outlineLevel="2" spans="1:37">
      <c r="A70" s="72" t="s">
        <v>28</v>
      </c>
      <c r="B70" s="59"/>
      <c r="C70" s="71">
        <f t="shared" ref="C70:AG70" si="60">C444</f>
        <v>0</v>
      </c>
      <c r="D70" s="71">
        <f t="shared" si="60"/>
        <v>0</v>
      </c>
      <c r="E70" s="71">
        <f t="shared" si="60"/>
        <v>0</v>
      </c>
      <c r="F70" s="71">
        <f t="shared" si="60"/>
        <v>0</v>
      </c>
      <c r="G70" s="71">
        <f t="shared" si="60"/>
        <v>0</v>
      </c>
      <c r="H70" s="71">
        <f t="shared" si="60"/>
        <v>0</v>
      </c>
      <c r="I70" s="71">
        <f t="shared" si="60"/>
        <v>0</v>
      </c>
      <c r="J70" s="71">
        <f t="shared" si="60"/>
        <v>0</v>
      </c>
      <c r="K70" s="71">
        <f t="shared" si="60"/>
        <v>0</v>
      </c>
      <c r="L70" s="71">
        <f t="shared" si="60"/>
        <v>0</v>
      </c>
      <c r="M70" s="71">
        <f t="shared" si="60"/>
        <v>0</v>
      </c>
      <c r="N70" s="71">
        <f t="shared" si="60"/>
        <v>0</v>
      </c>
      <c r="O70" s="71">
        <f t="shared" si="60"/>
        <v>0</v>
      </c>
      <c r="P70" s="71">
        <f t="shared" si="60"/>
        <v>0</v>
      </c>
      <c r="Q70" s="71">
        <f t="shared" si="60"/>
        <v>0</v>
      </c>
      <c r="R70" s="71">
        <f t="shared" si="60"/>
        <v>0</v>
      </c>
      <c r="S70" s="71">
        <f t="shared" si="60"/>
        <v>0</v>
      </c>
      <c r="T70" s="71">
        <f t="shared" si="60"/>
        <v>0</v>
      </c>
      <c r="U70" s="71">
        <f t="shared" si="60"/>
        <v>0</v>
      </c>
      <c r="V70" s="71">
        <f t="shared" si="60"/>
        <v>0</v>
      </c>
      <c r="W70" s="71">
        <f t="shared" si="60"/>
        <v>0</v>
      </c>
      <c r="X70" s="71">
        <f t="shared" si="60"/>
        <v>0</v>
      </c>
      <c r="Y70" s="71">
        <f t="shared" si="60"/>
        <v>0</v>
      </c>
      <c r="Z70" s="71">
        <f t="shared" si="60"/>
        <v>0</v>
      </c>
      <c r="AA70" s="71">
        <f t="shared" si="60"/>
        <v>0</v>
      </c>
      <c r="AB70" s="71">
        <f t="shared" si="60"/>
        <v>0</v>
      </c>
      <c r="AC70" s="71">
        <f t="shared" si="60"/>
        <v>0</v>
      </c>
      <c r="AD70" s="71">
        <f t="shared" si="60"/>
        <v>0</v>
      </c>
      <c r="AE70" s="71">
        <f t="shared" si="60"/>
        <v>0</v>
      </c>
      <c r="AF70" s="71">
        <f t="shared" si="60"/>
        <v>0</v>
      </c>
      <c r="AG70" s="71">
        <f t="shared" si="60"/>
        <v>0</v>
      </c>
      <c r="AH70" s="156">
        <f t="shared" si="31"/>
        <v>0</v>
      </c>
      <c r="AI70" s="28"/>
      <c r="AJ70" s="290"/>
      <c r="AK70" s="24"/>
    </row>
    <row r="71" s="1" customFormat="1" ht="30" hidden="1" customHeight="1" outlineLevel="2" spans="1:37">
      <c r="A71" s="72"/>
      <c r="B71" s="61"/>
      <c r="C71" s="71">
        <f t="shared" ref="C71:AG71" si="61">C445</f>
        <v>0</v>
      </c>
      <c r="D71" s="71">
        <f t="shared" si="61"/>
        <v>0</v>
      </c>
      <c r="E71" s="71">
        <f t="shared" si="61"/>
        <v>0</v>
      </c>
      <c r="F71" s="71">
        <f t="shared" si="61"/>
        <v>0</v>
      </c>
      <c r="G71" s="71">
        <f t="shared" si="61"/>
        <v>0</v>
      </c>
      <c r="H71" s="71">
        <f t="shared" si="61"/>
        <v>0</v>
      </c>
      <c r="I71" s="71">
        <f t="shared" si="61"/>
        <v>0</v>
      </c>
      <c r="J71" s="71">
        <f t="shared" si="61"/>
        <v>0</v>
      </c>
      <c r="K71" s="71">
        <f t="shared" si="61"/>
        <v>0</v>
      </c>
      <c r="L71" s="71">
        <f t="shared" si="61"/>
        <v>0</v>
      </c>
      <c r="M71" s="71">
        <f t="shared" si="61"/>
        <v>0</v>
      </c>
      <c r="N71" s="71">
        <f t="shared" si="61"/>
        <v>0</v>
      </c>
      <c r="O71" s="71">
        <f t="shared" si="61"/>
        <v>0</v>
      </c>
      <c r="P71" s="71">
        <f t="shared" si="61"/>
        <v>0</v>
      </c>
      <c r="Q71" s="71">
        <f t="shared" si="61"/>
        <v>0</v>
      </c>
      <c r="R71" s="71">
        <f t="shared" si="61"/>
        <v>0</v>
      </c>
      <c r="S71" s="71">
        <f t="shared" si="61"/>
        <v>0</v>
      </c>
      <c r="T71" s="71">
        <f t="shared" si="61"/>
        <v>0</v>
      </c>
      <c r="U71" s="71">
        <f t="shared" si="61"/>
        <v>0</v>
      </c>
      <c r="V71" s="71">
        <f t="shared" si="61"/>
        <v>0</v>
      </c>
      <c r="W71" s="71">
        <f t="shared" si="61"/>
        <v>0</v>
      </c>
      <c r="X71" s="71">
        <f t="shared" si="61"/>
        <v>0</v>
      </c>
      <c r="Y71" s="71">
        <f t="shared" si="61"/>
        <v>0</v>
      </c>
      <c r="Z71" s="71">
        <f t="shared" si="61"/>
        <v>0</v>
      </c>
      <c r="AA71" s="71">
        <f t="shared" si="61"/>
        <v>0</v>
      </c>
      <c r="AB71" s="71">
        <f t="shared" si="61"/>
        <v>0</v>
      </c>
      <c r="AC71" s="71">
        <f t="shared" si="61"/>
        <v>0</v>
      </c>
      <c r="AD71" s="71">
        <f t="shared" si="61"/>
        <v>0</v>
      </c>
      <c r="AE71" s="71">
        <f t="shared" si="61"/>
        <v>0</v>
      </c>
      <c r="AF71" s="71">
        <f t="shared" si="61"/>
        <v>0</v>
      </c>
      <c r="AG71" s="71">
        <f t="shared" si="61"/>
        <v>0</v>
      </c>
      <c r="AH71" s="156">
        <f t="shared" si="31"/>
        <v>0</v>
      </c>
      <c r="AI71" s="28"/>
      <c r="AJ71" s="290"/>
      <c r="AK71" s="24"/>
    </row>
    <row r="72" s="1" customFormat="1" ht="30" hidden="1" customHeight="1" outlineLevel="2" spans="1:37">
      <c r="A72" s="72"/>
      <c r="B72" s="62" t="s">
        <v>275</v>
      </c>
      <c r="C72" s="71">
        <f t="shared" ref="C72:AG72" si="62">C445</f>
        <v>0</v>
      </c>
      <c r="D72" s="71">
        <f t="shared" si="62"/>
        <v>0</v>
      </c>
      <c r="E72" s="71">
        <f t="shared" si="62"/>
        <v>0</v>
      </c>
      <c r="F72" s="71">
        <f t="shared" si="62"/>
        <v>0</v>
      </c>
      <c r="G72" s="71">
        <f t="shared" si="62"/>
        <v>0</v>
      </c>
      <c r="H72" s="71">
        <f t="shared" si="62"/>
        <v>0</v>
      </c>
      <c r="I72" s="71">
        <f t="shared" si="62"/>
        <v>0</v>
      </c>
      <c r="J72" s="71">
        <f t="shared" si="62"/>
        <v>0</v>
      </c>
      <c r="K72" s="71">
        <f t="shared" si="62"/>
        <v>0</v>
      </c>
      <c r="L72" s="71">
        <f t="shared" si="62"/>
        <v>0</v>
      </c>
      <c r="M72" s="71">
        <f t="shared" si="62"/>
        <v>0</v>
      </c>
      <c r="N72" s="71">
        <f t="shared" si="62"/>
        <v>0</v>
      </c>
      <c r="O72" s="71">
        <f t="shared" si="62"/>
        <v>0</v>
      </c>
      <c r="P72" s="71">
        <f t="shared" si="62"/>
        <v>0</v>
      </c>
      <c r="Q72" s="71">
        <f t="shared" si="62"/>
        <v>0</v>
      </c>
      <c r="R72" s="71">
        <f t="shared" si="62"/>
        <v>0</v>
      </c>
      <c r="S72" s="71">
        <f t="shared" si="62"/>
        <v>0</v>
      </c>
      <c r="T72" s="71">
        <f t="shared" si="62"/>
        <v>0</v>
      </c>
      <c r="U72" s="71">
        <f t="shared" si="62"/>
        <v>0</v>
      </c>
      <c r="V72" s="71">
        <f t="shared" si="62"/>
        <v>0</v>
      </c>
      <c r="W72" s="71">
        <f t="shared" si="62"/>
        <v>0</v>
      </c>
      <c r="X72" s="71">
        <f t="shared" si="62"/>
        <v>0</v>
      </c>
      <c r="Y72" s="71">
        <f t="shared" si="62"/>
        <v>0</v>
      </c>
      <c r="Z72" s="71">
        <f t="shared" si="62"/>
        <v>0</v>
      </c>
      <c r="AA72" s="71">
        <f t="shared" si="62"/>
        <v>0</v>
      </c>
      <c r="AB72" s="71">
        <f t="shared" si="62"/>
        <v>0</v>
      </c>
      <c r="AC72" s="71">
        <f t="shared" si="62"/>
        <v>0</v>
      </c>
      <c r="AD72" s="71">
        <f t="shared" si="62"/>
        <v>0</v>
      </c>
      <c r="AE72" s="71">
        <f t="shared" si="62"/>
        <v>0</v>
      </c>
      <c r="AF72" s="71">
        <f t="shared" si="62"/>
        <v>0</v>
      </c>
      <c r="AG72" s="71">
        <f t="shared" si="62"/>
        <v>0</v>
      </c>
      <c r="AH72" s="156">
        <f t="shared" si="31"/>
        <v>0</v>
      </c>
      <c r="AI72" s="28"/>
      <c r="AJ72" s="290"/>
      <c r="AK72" s="24"/>
    </row>
    <row r="73" s="1" customFormat="1" ht="30" hidden="1" customHeight="1" outlineLevel="2" spans="1:37">
      <c r="A73" s="72"/>
      <c r="B73" s="63" t="s">
        <v>14</v>
      </c>
      <c r="C73" s="71">
        <f t="shared" ref="C73:AG73" si="63">C71-C72</f>
        <v>0</v>
      </c>
      <c r="D73" s="71">
        <f t="shared" si="63"/>
        <v>0</v>
      </c>
      <c r="E73" s="71">
        <f t="shared" si="63"/>
        <v>0</v>
      </c>
      <c r="F73" s="71">
        <f t="shared" si="63"/>
        <v>0</v>
      </c>
      <c r="G73" s="71">
        <f t="shared" si="63"/>
        <v>0</v>
      </c>
      <c r="H73" s="71">
        <f t="shared" si="63"/>
        <v>0</v>
      </c>
      <c r="I73" s="71">
        <f t="shared" si="63"/>
        <v>0</v>
      </c>
      <c r="J73" s="71">
        <f t="shared" si="63"/>
        <v>0</v>
      </c>
      <c r="K73" s="71">
        <f t="shared" si="63"/>
        <v>0</v>
      </c>
      <c r="L73" s="71">
        <f t="shared" si="63"/>
        <v>0</v>
      </c>
      <c r="M73" s="71">
        <f t="shared" si="63"/>
        <v>0</v>
      </c>
      <c r="N73" s="71">
        <f t="shared" si="63"/>
        <v>0</v>
      </c>
      <c r="O73" s="71">
        <f t="shared" si="63"/>
        <v>0</v>
      </c>
      <c r="P73" s="71">
        <f t="shared" si="63"/>
        <v>0</v>
      </c>
      <c r="Q73" s="71">
        <f t="shared" si="63"/>
        <v>0</v>
      </c>
      <c r="R73" s="71">
        <f t="shared" si="63"/>
        <v>0</v>
      </c>
      <c r="S73" s="71">
        <f t="shared" si="63"/>
        <v>0</v>
      </c>
      <c r="T73" s="71">
        <f t="shared" si="63"/>
        <v>0</v>
      </c>
      <c r="U73" s="71">
        <f t="shared" si="63"/>
        <v>0</v>
      </c>
      <c r="V73" s="71">
        <f t="shared" si="63"/>
        <v>0</v>
      </c>
      <c r="W73" s="71">
        <f t="shared" si="63"/>
        <v>0</v>
      </c>
      <c r="X73" s="71">
        <f t="shared" si="63"/>
        <v>0</v>
      </c>
      <c r="Y73" s="71">
        <f t="shared" si="63"/>
        <v>0</v>
      </c>
      <c r="Z73" s="71">
        <f t="shared" si="63"/>
        <v>0</v>
      </c>
      <c r="AA73" s="71">
        <f t="shared" si="63"/>
        <v>0</v>
      </c>
      <c r="AB73" s="71">
        <f t="shared" si="63"/>
        <v>0</v>
      </c>
      <c r="AC73" s="71">
        <f t="shared" si="63"/>
        <v>0</v>
      </c>
      <c r="AD73" s="71">
        <f t="shared" si="63"/>
        <v>0</v>
      </c>
      <c r="AE73" s="71">
        <f t="shared" si="63"/>
        <v>0</v>
      </c>
      <c r="AF73" s="71">
        <f t="shared" si="63"/>
        <v>0</v>
      </c>
      <c r="AG73" s="71">
        <f t="shared" si="63"/>
        <v>0</v>
      </c>
      <c r="AH73" s="156">
        <f t="shared" si="31"/>
        <v>0</v>
      </c>
      <c r="AI73" s="28"/>
      <c r="AJ73" s="290"/>
      <c r="AK73" s="24"/>
    </row>
    <row r="74" s="1" customFormat="1" ht="30" hidden="1" customHeight="1" outlineLevel="2" spans="1:37">
      <c r="A74" s="72"/>
      <c r="B74" s="64" t="s">
        <v>15</v>
      </c>
      <c r="C74" s="71">
        <f t="shared" ref="C74:AG74" si="64">C71-C70</f>
        <v>0</v>
      </c>
      <c r="D74" s="71">
        <f t="shared" si="64"/>
        <v>0</v>
      </c>
      <c r="E74" s="71">
        <f t="shared" si="64"/>
        <v>0</v>
      </c>
      <c r="F74" s="71">
        <f t="shared" si="64"/>
        <v>0</v>
      </c>
      <c r="G74" s="71">
        <f t="shared" si="64"/>
        <v>0</v>
      </c>
      <c r="H74" s="71">
        <f t="shared" si="64"/>
        <v>0</v>
      </c>
      <c r="I74" s="71">
        <f t="shared" si="64"/>
        <v>0</v>
      </c>
      <c r="J74" s="71">
        <f t="shared" si="64"/>
        <v>0</v>
      </c>
      <c r="K74" s="71">
        <f t="shared" si="64"/>
        <v>0</v>
      </c>
      <c r="L74" s="71">
        <f t="shared" si="64"/>
        <v>0</v>
      </c>
      <c r="M74" s="71">
        <f t="shared" si="64"/>
        <v>0</v>
      </c>
      <c r="N74" s="71">
        <f t="shared" si="64"/>
        <v>0</v>
      </c>
      <c r="O74" s="71">
        <f t="shared" si="64"/>
        <v>0</v>
      </c>
      <c r="P74" s="71">
        <f t="shared" si="64"/>
        <v>0</v>
      </c>
      <c r="Q74" s="71">
        <f t="shared" si="64"/>
        <v>0</v>
      </c>
      <c r="R74" s="71">
        <f t="shared" si="64"/>
        <v>0</v>
      </c>
      <c r="S74" s="71">
        <f t="shared" si="64"/>
        <v>0</v>
      </c>
      <c r="T74" s="71">
        <f t="shared" si="64"/>
        <v>0</v>
      </c>
      <c r="U74" s="71">
        <f t="shared" si="64"/>
        <v>0</v>
      </c>
      <c r="V74" s="71">
        <f t="shared" si="64"/>
        <v>0</v>
      </c>
      <c r="W74" s="71">
        <f t="shared" si="64"/>
        <v>0</v>
      </c>
      <c r="X74" s="71">
        <f t="shared" si="64"/>
        <v>0</v>
      </c>
      <c r="Y74" s="71">
        <f t="shared" si="64"/>
        <v>0</v>
      </c>
      <c r="Z74" s="71">
        <f t="shared" si="64"/>
        <v>0</v>
      </c>
      <c r="AA74" s="71">
        <f t="shared" si="64"/>
        <v>0</v>
      </c>
      <c r="AB74" s="71">
        <f t="shared" si="64"/>
        <v>0</v>
      </c>
      <c r="AC74" s="71">
        <f t="shared" si="64"/>
        <v>0</v>
      </c>
      <c r="AD74" s="71">
        <f t="shared" si="64"/>
        <v>0</v>
      </c>
      <c r="AE74" s="71">
        <f t="shared" si="64"/>
        <v>0</v>
      </c>
      <c r="AF74" s="71">
        <f t="shared" si="64"/>
        <v>0</v>
      </c>
      <c r="AG74" s="71">
        <f t="shared" si="64"/>
        <v>0</v>
      </c>
      <c r="AH74" s="156">
        <f t="shared" si="31"/>
        <v>0</v>
      </c>
      <c r="AI74" s="28"/>
      <c r="AJ74" s="290"/>
      <c r="AK74" s="24"/>
    </row>
    <row r="75" s="1" customFormat="1" ht="30" hidden="1" customHeight="1" outlineLevel="2" spans="1:37">
      <c r="A75" s="80" t="s">
        <v>29</v>
      </c>
      <c r="B75" s="59"/>
      <c r="C75" s="71">
        <f t="shared" ref="C75:AG75" si="65">C221</f>
        <v>3233</v>
      </c>
      <c r="D75" s="71">
        <f t="shared" si="65"/>
        <v>3882</v>
      </c>
      <c r="E75" s="71">
        <f t="shared" si="65"/>
        <v>1806</v>
      </c>
      <c r="F75" s="71">
        <f t="shared" si="65"/>
        <v>2623</v>
      </c>
      <c r="G75" s="71">
        <f t="shared" si="65"/>
        <v>3059</v>
      </c>
      <c r="H75" s="71">
        <f t="shared" si="65"/>
        <v>4297</v>
      </c>
      <c r="I75" s="71">
        <f t="shared" si="65"/>
        <v>3004</v>
      </c>
      <c r="J75" s="71">
        <f t="shared" si="65"/>
        <v>4308</v>
      </c>
      <c r="K75" s="71">
        <f t="shared" si="65"/>
        <v>3256</v>
      </c>
      <c r="L75" s="71">
        <f t="shared" si="65"/>
        <v>2990</v>
      </c>
      <c r="M75" s="71">
        <f t="shared" si="65"/>
        <v>3158</v>
      </c>
      <c r="N75" s="71">
        <f t="shared" si="65"/>
        <v>2504</v>
      </c>
      <c r="O75" s="71">
        <f t="shared" si="65"/>
        <v>3370</v>
      </c>
      <c r="P75" s="71">
        <f t="shared" si="65"/>
        <v>2921</v>
      </c>
      <c r="Q75" s="71">
        <f t="shared" si="65"/>
        <v>2755</v>
      </c>
      <c r="R75" s="71">
        <f t="shared" si="65"/>
        <v>3191</v>
      </c>
      <c r="S75" s="71">
        <f t="shared" si="65"/>
        <v>3670</v>
      </c>
      <c r="T75" s="71">
        <f t="shared" si="65"/>
        <v>4145</v>
      </c>
      <c r="U75" s="71">
        <f t="shared" si="65"/>
        <v>3163</v>
      </c>
      <c r="V75" s="71">
        <f t="shared" si="65"/>
        <v>3176</v>
      </c>
      <c r="W75" s="71">
        <f t="shared" si="65"/>
        <v>3425</v>
      </c>
      <c r="X75" s="71">
        <f t="shared" si="65"/>
        <v>3845</v>
      </c>
      <c r="Y75" s="71">
        <f t="shared" si="65"/>
        <v>2972</v>
      </c>
      <c r="Z75" s="71">
        <f t="shared" si="65"/>
        <v>3999</v>
      </c>
      <c r="AA75" s="71">
        <f t="shared" si="65"/>
        <v>5093</v>
      </c>
      <c r="AB75" s="71">
        <f t="shared" si="65"/>
        <v>5026</v>
      </c>
      <c r="AC75" s="71">
        <f t="shared" si="65"/>
        <v>4547</v>
      </c>
      <c r="AD75" s="71">
        <f t="shared" si="65"/>
        <v>3493</v>
      </c>
      <c r="AE75" s="71">
        <f t="shared" si="65"/>
        <v>2463</v>
      </c>
      <c r="AF75" s="71">
        <f t="shared" si="65"/>
        <v>2932</v>
      </c>
      <c r="AG75" s="71">
        <f t="shared" si="65"/>
        <v>0</v>
      </c>
      <c r="AH75" s="156">
        <f t="shared" si="31"/>
        <v>102306</v>
      </c>
      <c r="AI75" s="28"/>
      <c r="AJ75" s="290"/>
      <c r="AK75" s="24"/>
    </row>
    <row r="76" s="1" customFormat="1" ht="30" hidden="1" customHeight="1" outlineLevel="2" spans="1:37">
      <c r="A76" s="80"/>
      <c r="B76" s="81"/>
      <c r="C76" s="71">
        <f t="shared" ref="C76:AG76" si="66">C219</f>
        <v>0</v>
      </c>
      <c r="D76" s="71">
        <f t="shared" si="66"/>
        <v>0</v>
      </c>
      <c r="E76" s="71">
        <f t="shared" si="66"/>
        <v>0</v>
      </c>
      <c r="F76" s="71">
        <f t="shared" si="66"/>
        <v>0</v>
      </c>
      <c r="G76" s="71">
        <f t="shared" si="66"/>
        <v>0</v>
      </c>
      <c r="H76" s="71">
        <f t="shared" si="66"/>
        <v>0</v>
      </c>
      <c r="I76" s="71">
        <f t="shared" si="66"/>
        <v>0</v>
      </c>
      <c r="J76" s="71">
        <f t="shared" si="66"/>
        <v>0</v>
      </c>
      <c r="K76" s="71">
        <f t="shared" si="66"/>
        <v>0</v>
      </c>
      <c r="L76" s="71">
        <f t="shared" si="66"/>
        <v>0</v>
      </c>
      <c r="M76" s="71">
        <f t="shared" si="66"/>
        <v>0</v>
      </c>
      <c r="N76" s="71">
        <f t="shared" si="66"/>
        <v>0</v>
      </c>
      <c r="O76" s="71">
        <f t="shared" si="66"/>
        <v>0</v>
      </c>
      <c r="P76" s="71">
        <f t="shared" si="66"/>
        <v>0</v>
      </c>
      <c r="Q76" s="71">
        <f t="shared" si="66"/>
        <v>226</v>
      </c>
      <c r="R76" s="71">
        <f t="shared" si="66"/>
        <v>609</v>
      </c>
      <c r="S76" s="71">
        <f t="shared" si="66"/>
        <v>1318</v>
      </c>
      <c r="T76" s="71">
        <f t="shared" si="66"/>
        <v>2849</v>
      </c>
      <c r="U76" s="71">
        <f t="shared" si="66"/>
        <v>866</v>
      </c>
      <c r="V76" s="71">
        <f t="shared" si="66"/>
        <v>524</v>
      </c>
      <c r="W76" s="71">
        <f t="shared" si="66"/>
        <v>460</v>
      </c>
      <c r="X76" s="71">
        <f t="shared" si="66"/>
        <v>466</v>
      </c>
      <c r="Y76" s="71">
        <f t="shared" si="66"/>
        <v>453</v>
      </c>
      <c r="Z76" s="71">
        <f t="shared" si="66"/>
        <v>502</v>
      </c>
      <c r="AA76" s="71">
        <f t="shared" si="66"/>
        <v>413</v>
      </c>
      <c r="AB76" s="71">
        <f t="shared" si="66"/>
        <v>477</v>
      </c>
      <c r="AC76" s="71">
        <f t="shared" si="66"/>
        <v>1005</v>
      </c>
      <c r="AD76" s="71">
        <f t="shared" si="66"/>
        <v>0</v>
      </c>
      <c r="AE76" s="71">
        <f t="shared" si="66"/>
        <v>0</v>
      </c>
      <c r="AF76" s="71">
        <f t="shared" si="66"/>
        <v>0</v>
      </c>
      <c r="AG76" s="71">
        <f t="shared" si="66"/>
        <v>0</v>
      </c>
      <c r="AH76" s="156">
        <f t="shared" si="31"/>
        <v>10168</v>
      </c>
      <c r="AI76" s="28"/>
      <c r="AJ76" s="290"/>
      <c r="AK76" s="24"/>
    </row>
    <row r="77" s="1" customFormat="1" ht="30" hidden="1" customHeight="1" outlineLevel="2" spans="1:37">
      <c r="A77" s="80"/>
      <c r="B77" s="64" t="s">
        <v>15</v>
      </c>
      <c r="C77" s="71">
        <f t="shared" ref="C77:AG77" si="67">C76-C75</f>
        <v>-3233</v>
      </c>
      <c r="D77" s="71">
        <f t="shared" si="67"/>
        <v>-3882</v>
      </c>
      <c r="E77" s="71">
        <f t="shared" si="67"/>
        <v>-1806</v>
      </c>
      <c r="F77" s="71">
        <f t="shared" si="67"/>
        <v>-2623</v>
      </c>
      <c r="G77" s="71">
        <f t="shared" si="67"/>
        <v>-3059</v>
      </c>
      <c r="H77" s="71">
        <f t="shared" si="67"/>
        <v>-4297</v>
      </c>
      <c r="I77" s="71">
        <f t="shared" si="67"/>
        <v>-3004</v>
      </c>
      <c r="J77" s="71">
        <f t="shared" si="67"/>
        <v>-4308</v>
      </c>
      <c r="K77" s="71">
        <f t="shared" si="67"/>
        <v>-3256</v>
      </c>
      <c r="L77" s="71">
        <f t="shared" si="67"/>
        <v>-2990</v>
      </c>
      <c r="M77" s="71">
        <f t="shared" si="67"/>
        <v>-3158</v>
      </c>
      <c r="N77" s="71">
        <f t="shared" si="67"/>
        <v>-2504</v>
      </c>
      <c r="O77" s="71">
        <f t="shared" si="67"/>
        <v>-3370</v>
      </c>
      <c r="P77" s="71">
        <f t="shared" si="67"/>
        <v>-2921</v>
      </c>
      <c r="Q77" s="71">
        <f t="shared" si="67"/>
        <v>-2529</v>
      </c>
      <c r="R77" s="71">
        <f t="shared" si="67"/>
        <v>-2582</v>
      </c>
      <c r="S77" s="71">
        <f t="shared" si="67"/>
        <v>-2352</v>
      </c>
      <c r="T77" s="71">
        <f t="shared" si="67"/>
        <v>-1296</v>
      </c>
      <c r="U77" s="71">
        <f t="shared" si="67"/>
        <v>-2297</v>
      </c>
      <c r="V77" s="71">
        <f t="shared" si="67"/>
        <v>-2652</v>
      </c>
      <c r="W77" s="71">
        <f t="shared" si="67"/>
        <v>-2965</v>
      </c>
      <c r="X77" s="71">
        <f t="shared" si="67"/>
        <v>-3379</v>
      </c>
      <c r="Y77" s="71">
        <f t="shared" si="67"/>
        <v>-2519</v>
      </c>
      <c r="Z77" s="71">
        <f t="shared" si="67"/>
        <v>-3497</v>
      </c>
      <c r="AA77" s="71">
        <f t="shared" si="67"/>
        <v>-4680</v>
      </c>
      <c r="AB77" s="71">
        <f t="shared" si="67"/>
        <v>-4549</v>
      </c>
      <c r="AC77" s="71">
        <f t="shared" si="67"/>
        <v>-3542</v>
      </c>
      <c r="AD77" s="71">
        <f t="shared" si="67"/>
        <v>-3493</v>
      </c>
      <c r="AE77" s="71">
        <f t="shared" si="67"/>
        <v>-2463</v>
      </c>
      <c r="AF77" s="71">
        <f t="shared" si="67"/>
        <v>-2932</v>
      </c>
      <c r="AG77" s="71">
        <f t="shared" si="67"/>
        <v>0</v>
      </c>
      <c r="AH77" s="156">
        <f t="shared" si="31"/>
        <v>-92138</v>
      </c>
      <c r="AI77" s="28"/>
      <c r="AJ77" s="290"/>
      <c r="AK77" s="24"/>
    </row>
    <row r="78" s="1" customFormat="1" ht="30" hidden="1" customHeight="1" outlineLevel="2" spans="1:37">
      <c r="A78" s="58" t="s">
        <v>30</v>
      </c>
      <c r="B78" s="59"/>
      <c r="C78" s="71">
        <f t="shared" ref="C78:AG78" si="68">C226+C365</f>
        <v>3537</v>
      </c>
      <c r="D78" s="71">
        <f t="shared" si="68"/>
        <v>3359</v>
      </c>
      <c r="E78" s="71">
        <f t="shared" si="68"/>
        <v>2985</v>
      </c>
      <c r="F78" s="71">
        <f t="shared" si="68"/>
        <v>2709</v>
      </c>
      <c r="G78" s="71">
        <f t="shared" si="68"/>
        <v>3264</v>
      </c>
      <c r="H78" s="71">
        <f t="shared" si="68"/>
        <v>3524</v>
      </c>
      <c r="I78" s="71">
        <f t="shared" si="68"/>
        <v>2715</v>
      </c>
      <c r="J78" s="71">
        <f t="shared" si="68"/>
        <v>3433</v>
      </c>
      <c r="K78" s="71">
        <f t="shared" si="68"/>
        <v>3420</v>
      </c>
      <c r="L78" s="71">
        <f t="shared" si="68"/>
        <v>2887</v>
      </c>
      <c r="M78" s="71">
        <f t="shared" si="68"/>
        <v>2986</v>
      </c>
      <c r="N78" s="71">
        <f t="shared" si="68"/>
        <v>1963</v>
      </c>
      <c r="O78" s="71">
        <f t="shared" si="68"/>
        <v>3222</v>
      </c>
      <c r="P78" s="71">
        <f t="shared" si="68"/>
        <v>3103</v>
      </c>
      <c r="Q78" s="71">
        <f t="shared" si="68"/>
        <v>2407</v>
      </c>
      <c r="R78" s="71">
        <f t="shared" si="68"/>
        <v>3106</v>
      </c>
      <c r="S78" s="71">
        <f t="shared" si="68"/>
        <v>3402</v>
      </c>
      <c r="T78" s="71">
        <f t="shared" si="68"/>
        <v>3723</v>
      </c>
      <c r="U78" s="71">
        <f t="shared" si="68"/>
        <v>3407</v>
      </c>
      <c r="V78" s="71">
        <f t="shared" si="68"/>
        <v>2831</v>
      </c>
      <c r="W78" s="71">
        <f t="shared" si="68"/>
        <v>3414</v>
      </c>
      <c r="X78" s="71">
        <f t="shared" si="68"/>
        <v>3351</v>
      </c>
      <c r="Y78" s="71">
        <f t="shared" si="68"/>
        <v>2967</v>
      </c>
      <c r="Z78" s="71">
        <f t="shared" si="68"/>
        <v>3202</v>
      </c>
      <c r="AA78" s="71">
        <f t="shared" si="68"/>
        <v>3810</v>
      </c>
      <c r="AB78" s="71">
        <f t="shared" si="68"/>
        <v>3845</v>
      </c>
      <c r="AC78" s="71">
        <f t="shared" si="68"/>
        <v>3730</v>
      </c>
      <c r="AD78" s="71">
        <f t="shared" si="68"/>
        <v>3607</v>
      </c>
      <c r="AE78" s="71">
        <f t="shared" si="68"/>
        <v>3186</v>
      </c>
      <c r="AF78" s="71">
        <f t="shared" si="68"/>
        <v>3540</v>
      </c>
      <c r="AG78" s="71">
        <f t="shared" si="68"/>
        <v>0</v>
      </c>
      <c r="AH78" s="156">
        <f t="shared" si="31"/>
        <v>96635</v>
      </c>
      <c r="AI78" s="28"/>
      <c r="AJ78" s="290"/>
      <c r="AK78" s="24"/>
    </row>
    <row r="79" s="1" customFormat="1" ht="30" hidden="1" customHeight="1" outlineLevel="2" spans="1:37">
      <c r="A79" s="58"/>
      <c r="B79" s="81"/>
      <c r="C79" s="71">
        <f t="shared" ref="C79:AG79" si="69">C227</f>
        <v>0</v>
      </c>
      <c r="D79" s="71">
        <f t="shared" si="69"/>
        <v>0</v>
      </c>
      <c r="E79" s="71">
        <f t="shared" si="69"/>
        <v>0</v>
      </c>
      <c r="F79" s="71">
        <f t="shared" si="69"/>
        <v>0</v>
      </c>
      <c r="G79" s="71">
        <f t="shared" si="69"/>
        <v>0</v>
      </c>
      <c r="H79" s="71">
        <f t="shared" si="69"/>
        <v>0</v>
      </c>
      <c r="I79" s="71">
        <f t="shared" si="69"/>
        <v>0</v>
      </c>
      <c r="J79" s="71">
        <f t="shared" si="69"/>
        <v>0</v>
      </c>
      <c r="K79" s="71">
        <f t="shared" si="69"/>
        <v>0</v>
      </c>
      <c r="L79" s="71">
        <f t="shared" si="69"/>
        <v>0</v>
      </c>
      <c r="M79" s="71">
        <f t="shared" si="69"/>
        <v>0</v>
      </c>
      <c r="N79" s="71">
        <f t="shared" si="69"/>
        <v>0</v>
      </c>
      <c r="O79" s="71">
        <f t="shared" si="69"/>
        <v>0</v>
      </c>
      <c r="P79" s="71">
        <f t="shared" si="69"/>
        <v>0</v>
      </c>
      <c r="Q79" s="71">
        <f t="shared" si="69"/>
        <v>399</v>
      </c>
      <c r="R79" s="71">
        <f t="shared" si="69"/>
        <v>2362</v>
      </c>
      <c r="S79" s="71">
        <f t="shared" si="69"/>
        <v>2999</v>
      </c>
      <c r="T79" s="71">
        <f t="shared" si="69"/>
        <v>3070</v>
      </c>
      <c r="U79" s="71">
        <f t="shared" si="69"/>
        <v>2731</v>
      </c>
      <c r="V79" s="71">
        <f t="shared" si="69"/>
        <v>1819</v>
      </c>
      <c r="W79" s="71">
        <f t="shared" si="69"/>
        <v>1409</v>
      </c>
      <c r="X79" s="71">
        <f t="shared" si="69"/>
        <v>1511</v>
      </c>
      <c r="Y79" s="71">
        <f t="shared" si="69"/>
        <v>1704</v>
      </c>
      <c r="Z79" s="71">
        <f t="shared" si="69"/>
        <v>3648</v>
      </c>
      <c r="AA79" s="71">
        <f t="shared" si="69"/>
        <v>2699</v>
      </c>
      <c r="AB79" s="71">
        <f t="shared" si="69"/>
        <v>2633</v>
      </c>
      <c r="AC79" s="71">
        <f t="shared" si="69"/>
        <v>3055</v>
      </c>
      <c r="AD79" s="71">
        <f t="shared" si="69"/>
        <v>0</v>
      </c>
      <c r="AE79" s="71">
        <f t="shared" si="69"/>
        <v>0</v>
      </c>
      <c r="AF79" s="71">
        <f t="shared" si="69"/>
        <v>0</v>
      </c>
      <c r="AG79" s="71">
        <f t="shared" si="69"/>
        <v>0</v>
      </c>
      <c r="AH79" s="156">
        <f t="shared" si="31"/>
        <v>30039</v>
      </c>
      <c r="AI79" s="28"/>
      <c r="AJ79" s="290"/>
      <c r="AK79" s="24"/>
    </row>
    <row r="80" s="1" customFormat="1" ht="30" hidden="1" customHeight="1" outlineLevel="2" spans="1:37">
      <c r="A80" s="58"/>
      <c r="B80" s="64" t="s">
        <v>15</v>
      </c>
      <c r="C80" s="71">
        <f t="shared" ref="C80:AG80" si="70">C79-C78</f>
        <v>-3537</v>
      </c>
      <c r="D80" s="71">
        <f t="shared" si="70"/>
        <v>-3359</v>
      </c>
      <c r="E80" s="71">
        <f t="shared" si="70"/>
        <v>-2985</v>
      </c>
      <c r="F80" s="71">
        <f t="shared" si="70"/>
        <v>-2709</v>
      </c>
      <c r="G80" s="71">
        <f t="shared" si="70"/>
        <v>-3264</v>
      </c>
      <c r="H80" s="71">
        <f t="shared" si="70"/>
        <v>-3524</v>
      </c>
      <c r="I80" s="71">
        <f t="shared" si="70"/>
        <v>-2715</v>
      </c>
      <c r="J80" s="71">
        <f t="shared" si="70"/>
        <v>-3433</v>
      </c>
      <c r="K80" s="71">
        <f t="shared" si="70"/>
        <v>-3420</v>
      </c>
      <c r="L80" s="71">
        <f t="shared" si="70"/>
        <v>-2887</v>
      </c>
      <c r="M80" s="71">
        <f t="shared" si="70"/>
        <v>-2986</v>
      </c>
      <c r="N80" s="71">
        <f t="shared" si="70"/>
        <v>-1963</v>
      </c>
      <c r="O80" s="71">
        <f t="shared" si="70"/>
        <v>-3222</v>
      </c>
      <c r="P80" s="71">
        <f t="shared" si="70"/>
        <v>-3103</v>
      </c>
      <c r="Q80" s="71">
        <f t="shared" si="70"/>
        <v>-2008</v>
      </c>
      <c r="R80" s="71">
        <f t="shared" si="70"/>
        <v>-744</v>
      </c>
      <c r="S80" s="71">
        <f t="shared" si="70"/>
        <v>-403</v>
      </c>
      <c r="T80" s="71">
        <f t="shared" si="70"/>
        <v>-653</v>
      </c>
      <c r="U80" s="71">
        <f t="shared" si="70"/>
        <v>-676</v>
      </c>
      <c r="V80" s="71">
        <f t="shared" si="70"/>
        <v>-1012</v>
      </c>
      <c r="W80" s="71">
        <f t="shared" si="70"/>
        <v>-2005</v>
      </c>
      <c r="X80" s="71">
        <f t="shared" si="70"/>
        <v>-1840</v>
      </c>
      <c r="Y80" s="71">
        <f t="shared" si="70"/>
        <v>-1263</v>
      </c>
      <c r="Z80" s="71">
        <f t="shared" si="70"/>
        <v>446</v>
      </c>
      <c r="AA80" s="71">
        <f t="shared" si="70"/>
        <v>-1111</v>
      </c>
      <c r="AB80" s="71">
        <f t="shared" si="70"/>
        <v>-1212</v>
      </c>
      <c r="AC80" s="71">
        <f t="shared" si="70"/>
        <v>-675</v>
      </c>
      <c r="AD80" s="71">
        <f t="shared" si="70"/>
        <v>-3607</v>
      </c>
      <c r="AE80" s="71">
        <f t="shared" si="70"/>
        <v>-3186</v>
      </c>
      <c r="AF80" s="71">
        <f t="shared" si="70"/>
        <v>-3540</v>
      </c>
      <c r="AG80" s="71">
        <f t="shared" si="70"/>
        <v>0</v>
      </c>
      <c r="AH80" s="156">
        <f t="shared" si="31"/>
        <v>-66596</v>
      </c>
      <c r="AI80" s="28"/>
      <c r="AJ80" s="290"/>
      <c r="AK80" s="24"/>
    </row>
    <row r="81" s="1" customFormat="1" ht="30" hidden="1" customHeight="1" outlineLevel="2" spans="1:37">
      <c r="A81" s="82" t="s">
        <v>31</v>
      </c>
      <c r="B81" s="59"/>
      <c r="C81" s="71">
        <f t="shared" ref="C81:AG81" si="71">C221</f>
        <v>3233</v>
      </c>
      <c r="D81" s="71">
        <f t="shared" si="71"/>
        <v>3882</v>
      </c>
      <c r="E81" s="71">
        <f t="shared" si="71"/>
        <v>1806</v>
      </c>
      <c r="F81" s="71">
        <f t="shared" si="71"/>
        <v>2623</v>
      </c>
      <c r="G81" s="71">
        <f t="shared" si="71"/>
        <v>3059</v>
      </c>
      <c r="H81" s="71">
        <f t="shared" si="71"/>
        <v>4297</v>
      </c>
      <c r="I81" s="71">
        <f t="shared" si="71"/>
        <v>3004</v>
      </c>
      <c r="J81" s="71">
        <f t="shared" si="71"/>
        <v>4308</v>
      </c>
      <c r="K81" s="71">
        <f t="shared" si="71"/>
        <v>3256</v>
      </c>
      <c r="L81" s="71">
        <f t="shared" si="71"/>
        <v>2990</v>
      </c>
      <c r="M81" s="71">
        <f t="shared" si="71"/>
        <v>3158</v>
      </c>
      <c r="N81" s="71">
        <f t="shared" si="71"/>
        <v>2504</v>
      </c>
      <c r="O81" s="71">
        <f t="shared" si="71"/>
        <v>3370</v>
      </c>
      <c r="P81" s="71">
        <f t="shared" si="71"/>
        <v>2921</v>
      </c>
      <c r="Q81" s="71">
        <f t="shared" si="71"/>
        <v>2755</v>
      </c>
      <c r="R81" s="71">
        <f t="shared" si="71"/>
        <v>3191</v>
      </c>
      <c r="S81" s="71">
        <f t="shared" si="71"/>
        <v>3670</v>
      </c>
      <c r="T81" s="71">
        <f t="shared" si="71"/>
        <v>4145</v>
      </c>
      <c r="U81" s="71">
        <f t="shared" si="71"/>
        <v>3163</v>
      </c>
      <c r="V81" s="71">
        <f t="shared" si="71"/>
        <v>3176</v>
      </c>
      <c r="W81" s="71">
        <f t="shared" si="71"/>
        <v>3425</v>
      </c>
      <c r="X81" s="71">
        <f t="shared" si="71"/>
        <v>3845</v>
      </c>
      <c r="Y81" s="71">
        <f t="shared" si="71"/>
        <v>2972</v>
      </c>
      <c r="Z81" s="71">
        <f t="shared" si="71"/>
        <v>3999</v>
      </c>
      <c r="AA81" s="71">
        <f t="shared" si="71"/>
        <v>5093</v>
      </c>
      <c r="AB81" s="71">
        <f t="shared" si="71"/>
        <v>5026</v>
      </c>
      <c r="AC81" s="71">
        <f t="shared" si="71"/>
        <v>4547</v>
      </c>
      <c r="AD81" s="71">
        <f t="shared" si="71"/>
        <v>3493</v>
      </c>
      <c r="AE81" s="71">
        <f t="shared" si="71"/>
        <v>2463</v>
      </c>
      <c r="AF81" s="71">
        <f t="shared" si="71"/>
        <v>2932</v>
      </c>
      <c r="AG81" s="71">
        <f t="shared" si="71"/>
        <v>0</v>
      </c>
      <c r="AH81" s="156">
        <f t="shared" si="31"/>
        <v>102306</v>
      </c>
      <c r="AI81" s="28"/>
      <c r="AJ81" s="290"/>
      <c r="AK81" s="24"/>
    </row>
    <row r="82" s="1" customFormat="1" ht="30" hidden="1" customHeight="1" outlineLevel="2" spans="1:37">
      <c r="A82" s="82"/>
      <c r="B82" s="61"/>
      <c r="C82" s="71">
        <f t="shared" ref="C82:AG82" si="72">C222</f>
        <v>0</v>
      </c>
      <c r="D82" s="71">
        <f t="shared" si="72"/>
        <v>0</v>
      </c>
      <c r="E82" s="71">
        <f t="shared" si="72"/>
        <v>0</v>
      </c>
      <c r="F82" s="71">
        <f t="shared" si="72"/>
        <v>0</v>
      </c>
      <c r="G82" s="71">
        <f t="shared" si="72"/>
        <v>0</v>
      </c>
      <c r="H82" s="71">
        <f t="shared" si="72"/>
        <v>0</v>
      </c>
      <c r="I82" s="71">
        <f t="shared" si="72"/>
        <v>0</v>
      </c>
      <c r="J82" s="71">
        <f t="shared" si="72"/>
        <v>0</v>
      </c>
      <c r="K82" s="71">
        <f t="shared" si="72"/>
        <v>0</v>
      </c>
      <c r="L82" s="71">
        <f t="shared" si="72"/>
        <v>0</v>
      </c>
      <c r="M82" s="71">
        <f t="shared" si="72"/>
        <v>0</v>
      </c>
      <c r="N82" s="71">
        <f t="shared" si="72"/>
        <v>0</v>
      </c>
      <c r="O82" s="71">
        <f t="shared" si="72"/>
        <v>0</v>
      </c>
      <c r="P82" s="71">
        <f t="shared" si="72"/>
        <v>0</v>
      </c>
      <c r="Q82" s="71">
        <f t="shared" si="72"/>
        <v>625</v>
      </c>
      <c r="R82" s="71">
        <f t="shared" si="72"/>
        <v>976</v>
      </c>
      <c r="S82" s="71" t="e">
        <f t="shared" si="72"/>
        <v>#VALUE!</v>
      </c>
      <c r="T82" s="71" t="e">
        <f t="shared" si="72"/>
        <v>#VALUE!</v>
      </c>
      <c r="U82" s="71" t="e">
        <f t="shared" si="72"/>
        <v>#VALUE!</v>
      </c>
      <c r="V82" s="71">
        <f t="shared" si="72"/>
        <v>1492</v>
      </c>
      <c r="W82" s="71">
        <f t="shared" si="72"/>
        <v>953</v>
      </c>
      <c r="X82" s="71">
        <f t="shared" si="72"/>
        <v>1140</v>
      </c>
      <c r="Y82" s="71">
        <f t="shared" si="72"/>
        <v>609</v>
      </c>
      <c r="Z82" s="71">
        <f t="shared" si="72"/>
        <v>1255</v>
      </c>
      <c r="AA82" s="71">
        <f t="shared" si="72"/>
        <v>921</v>
      </c>
      <c r="AB82" s="71">
        <f t="shared" si="72"/>
        <v>1069</v>
      </c>
      <c r="AC82" s="71">
        <f t="shared" si="72"/>
        <v>483</v>
      </c>
      <c r="AD82" s="71">
        <f t="shared" si="72"/>
        <v>0</v>
      </c>
      <c r="AE82" s="71">
        <f t="shared" si="72"/>
        <v>0</v>
      </c>
      <c r="AF82" s="71">
        <f t="shared" si="72"/>
        <v>0</v>
      </c>
      <c r="AG82" s="71">
        <f t="shared" si="72"/>
        <v>0</v>
      </c>
      <c r="AH82" s="156" t="e">
        <f t="shared" si="31"/>
        <v>#VALUE!</v>
      </c>
      <c r="AI82" s="28"/>
      <c r="AJ82" s="290"/>
      <c r="AK82" s="24"/>
    </row>
    <row r="83" s="1" customFormat="1" ht="30" hidden="1" customHeight="1" outlineLevel="2" spans="1:37">
      <c r="A83" s="82"/>
      <c r="B83" s="62" t="s">
        <v>275</v>
      </c>
      <c r="C83" s="71">
        <f t="shared" ref="C83:AG83" si="73">C223</f>
        <v>0</v>
      </c>
      <c r="D83" s="71">
        <f t="shared" si="73"/>
        <v>0</v>
      </c>
      <c r="E83" s="71">
        <f t="shared" si="73"/>
        <v>0</v>
      </c>
      <c r="F83" s="71">
        <f t="shared" si="73"/>
        <v>0</v>
      </c>
      <c r="G83" s="71">
        <f t="shared" si="73"/>
        <v>0</v>
      </c>
      <c r="H83" s="71">
        <f t="shared" si="73"/>
        <v>0</v>
      </c>
      <c r="I83" s="71">
        <f t="shared" si="73"/>
        <v>0</v>
      </c>
      <c r="J83" s="71">
        <f t="shared" si="73"/>
        <v>0</v>
      </c>
      <c r="K83" s="71">
        <f t="shared" si="73"/>
        <v>0</v>
      </c>
      <c r="L83" s="71">
        <f t="shared" si="73"/>
        <v>0</v>
      </c>
      <c r="M83" s="71">
        <f t="shared" si="73"/>
        <v>0</v>
      </c>
      <c r="N83" s="71">
        <f t="shared" si="73"/>
        <v>0</v>
      </c>
      <c r="O83" s="71">
        <f t="shared" si="73"/>
        <v>0</v>
      </c>
      <c r="P83" s="71">
        <f t="shared" si="73"/>
        <v>0</v>
      </c>
      <c r="Q83" s="71">
        <f t="shared" si="73"/>
        <v>0</v>
      </c>
      <c r="R83" s="71">
        <f t="shared" si="73"/>
        <v>0</v>
      </c>
      <c r="S83" s="71">
        <f t="shared" si="73"/>
        <v>0</v>
      </c>
      <c r="T83" s="71">
        <f t="shared" si="73"/>
        <v>0</v>
      </c>
      <c r="U83" s="71">
        <f t="shared" si="73"/>
        <v>0</v>
      </c>
      <c r="V83" s="71">
        <f t="shared" si="73"/>
        <v>0</v>
      </c>
      <c r="W83" s="71">
        <f t="shared" si="73"/>
        <v>0</v>
      </c>
      <c r="X83" s="71">
        <f t="shared" si="73"/>
        <v>0</v>
      </c>
      <c r="Y83" s="71">
        <f t="shared" si="73"/>
        <v>0</v>
      </c>
      <c r="Z83" s="71">
        <f t="shared" si="73"/>
        <v>0</v>
      </c>
      <c r="AA83" s="71">
        <f t="shared" si="73"/>
        <v>0</v>
      </c>
      <c r="AB83" s="71">
        <f t="shared" si="73"/>
        <v>0</v>
      </c>
      <c r="AC83" s="71">
        <f t="shared" si="73"/>
        <v>0</v>
      </c>
      <c r="AD83" s="71">
        <f t="shared" si="73"/>
        <v>0</v>
      </c>
      <c r="AE83" s="71">
        <f t="shared" si="73"/>
        <v>0</v>
      </c>
      <c r="AF83" s="71">
        <f t="shared" si="73"/>
        <v>0</v>
      </c>
      <c r="AG83" s="71">
        <f t="shared" si="73"/>
        <v>0</v>
      </c>
      <c r="AH83" s="156">
        <f t="shared" si="31"/>
        <v>0</v>
      </c>
      <c r="AI83" s="28"/>
      <c r="AJ83" s="290"/>
      <c r="AK83" s="24"/>
    </row>
    <row r="84" s="1" customFormat="1" ht="30" hidden="1" customHeight="1" outlineLevel="2" spans="1:37">
      <c r="A84" s="82"/>
      <c r="B84" s="63" t="s">
        <v>14</v>
      </c>
      <c r="C84" s="71">
        <f t="shared" ref="C84:AG84" si="74">C224</f>
        <v>0</v>
      </c>
      <c r="D84" s="71">
        <f t="shared" si="74"/>
        <v>0</v>
      </c>
      <c r="E84" s="71">
        <f t="shared" si="74"/>
        <v>0</v>
      </c>
      <c r="F84" s="71">
        <f t="shared" si="74"/>
        <v>0</v>
      </c>
      <c r="G84" s="71">
        <f t="shared" si="74"/>
        <v>0</v>
      </c>
      <c r="H84" s="71">
        <f t="shared" si="74"/>
        <v>0</v>
      </c>
      <c r="I84" s="71">
        <f t="shared" si="74"/>
        <v>0</v>
      </c>
      <c r="J84" s="71">
        <f t="shared" si="74"/>
        <v>0</v>
      </c>
      <c r="K84" s="71">
        <f t="shared" si="74"/>
        <v>0</v>
      </c>
      <c r="L84" s="71">
        <f t="shared" si="74"/>
        <v>0</v>
      </c>
      <c r="M84" s="71">
        <f t="shared" si="74"/>
        <v>0</v>
      </c>
      <c r="N84" s="71">
        <f t="shared" si="74"/>
        <v>0</v>
      </c>
      <c r="O84" s="71">
        <f t="shared" si="74"/>
        <v>0</v>
      </c>
      <c r="P84" s="71">
        <f t="shared" si="74"/>
        <v>0</v>
      </c>
      <c r="Q84" s="71">
        <f t="shared" si="74"/>
        <v>625</v>
      </c>
      <c r="R84" s="71">
        <f t="shared" si="74"/>
        <v>976</v>
      </c>
      <c r="S84" s="71" t="e">
        <f t="shared" si="74"/>
        <v>#VALUE!</v>
      </c>
      <c r="T84" s="71" t="e">
        <f t="shared" si="74"/>
        <v>#VALUE!</v>
      </c>
      <c r="U84" s="71" t="e">
        <f t="shared" si="74"/>
        <v>#VALUE!</v>
      </c>
      <c r="V84" s="71">
        <f t="shared" si="74"/>
        <v>1492</v>
      </c>
      <c r="W84" s="71">
        <f t="shared" si="74"/>
        <v>953</v>
      </c>
      <c r="X84" s="71">
        <f t="shared" si="74"/>
        <v>1140</v>
      </c>
      <c r="Y84" s="71">
        <f t="shared" si="74"/>
        <v>609</v>
      </c>
      <c r="Z84" s="71">
        <f t="shared" si="74"/>
        <v>1255</v>
      </c>
      <c r="AA84" s="71">
        <f t="shared" si="74"/>
        <v>921</v>
      </c>
      <c r="AB84" s="71">
        <f t="shared" si="74"/>
        <v>1069</v>
      </c>
      <c r="AC84" s="71">
        <f t="shared" si="74"/>
        <v>483</v>
      </c>
      <c r="AD84" s="71">
        <f t="shared" si="74"/>
        <v>0</v>
      </c>
      <c r="AE84" s="71">
        <f t="shared" si="74"/>
        <v>0</v>
      </c>
      <c r="AF84" s="71">
        <f t="shared" si="74"/>
        <v>0</v>
      </c>
      <c r="AG84" s="71">
        <f t="shared" si="74"/>
        <v>0</v>
      </c>
      <c r="AH84" s="156" t="e">
        <f t="shared" si="31"/>
        <v>#VALUE!</v>
      </c>
      <c r="AI84" s="28"/>
      <c r="AJ84" s="290"/>
      <c r="AK84" s="24"/>
    </row>
    <row r="85" s="1" customFormat="1" ht="30" hidden="1" customHeight="1" outlineLevel="2" spans="1:37">
      <c r="A85" s="82"/>
      <c r="B85" s="81" t="s">
        <v>15</v>
      </c>
      <c r="C85" s="71">
        <f t="shared" ref="C85:AG85" si="75">C225</f>
        <v>-3233</v>
      </c>
      <c r="D85" s="71">
        <f t="shared" si="75"/>
        <v>-3882</v>
      </c>
      <c r="E85" s="71">
        <f t="shared" si="75"/>
        <v>-1806</v>
      </c>
      <c r="F85" s="71">
        <f t="shared" si="75"/>
        <v>-2623</v>
      </c>
      <c r="G85" s="71">
        <f t="shared" si="75"/>
        <v>-3059</v>
      </c>
      <c r="H85" s="71">
        <f t="shared" si="75"/>
        <v>-4297</v>
      </c>
      <c r="I85" s="71">
        <f t="shared" si="75"/>
        <v>-3004</v>
      </c>
      <c r="J85" s="71">
        <f t="shared" si="75"/>
        <v>-4308</v>
      </c>
      <c r="K85" s="71">
        <f t="shared" si="75"/>
        <v>-3256</v>
      </c>
      <c r="L85" s="71">
        <f t="shared" si="75"/>
        <v>-2990</v>
      </c>
      <c r="M85" s="71">
        <f t="shared" si="75"/>
        <v>-3158</v>
      </c>
      <c r="N85" s="71">
        <f t="shared" si="75"/>
        <v>-2504</v>
      </c>
      <c r="O85" s="71">
        <f t="shared" si="75"/>
        <v>-3370</v>
      </c>
      <c r="P85" s="71">
        <f t="shared" si="75"/>
        <v>-2921</v>
      </c>
      <c r="Q85" s="71">
        <f t="shared" si="75"/>
        <v>-2130</v>
      </c>
      <c r="R85" s="71">
        <f t="shared" si="75"/>
        <v>-2215</v>
      </c>
      <c r="S85" s="71" t="e">
        <f t="shared" si="75"/>
        <v>#VALUE!</v>
      </c>
      <c r="T85" s="71" t="e">
        <f t="shared" si="75"/>
        <v>#VALUE!</v>
      </c>
      <c r="U85" s="71" t="e">
        <f t="shared" si="75"/>
        <v>#VALUE!</v>
      </c>
      <c r="V85" s="71">
        <f t="shared" si="75"/>
        <v>-1684</v>
      </c>
      <c r="W85" s="71">
        <f t="shared" si="75"/>
        <v>-2472</v>
      </c>
      <c r="X85" s="71">
        <f t="shared" si="75"/>
        <v>-2705</v>
      </c>
      <c r="Y85" s="71">
        <f t="shared" si="75"/>
        <v>-2363</v>
      </c>
      <c r="Z85" s="71">
        <f t="shared" si="75"/>
        <v>-2744</v>
      </c>
      <c r="AA85" s="71">
        <f t="shared" si="75"/>
        <v>-4172</v>
      </c>
      <c r="AB85" s="71">
        <f t="shared" si="75"/>
        <v>-3957</v>
      </c>
      <c r="AC85" s="71">
        <f t="shared" si="75"/>
        <v>-4064</v>
      </c>
      <c r="AD85" s="71">
        <f t="shared" si="75"/>
        <v>-3493</v>
      </c>
      <c r="AE85" s="71">
        <f t="shared" si="75"/>
        <v>-2463</v>
      </c>
      <c r="AF85" s="71">
        <f t="shared" si="75"/>
        <v>-2932</v>
      </c>
      <c r="AG85" s="71">
        <f t="shared" si="75"/>
        <v>0</v>
      </c>
      <c r="AH85" s="156" t="e">
        <f t="shared" si="31"/>
        <v>#VALUE!</v>
      </c>
      <c r="AI85" s="28"/>
      <c r="AJ85" s="290"/>
      <c r="AK85" s="24"/>
    </row>
    <row r="86" s="1" customFormat="1" ht="30" hidden="1" customHeight="1" outlineLevel="2" spans="1:37">
      <c r="A86" s="58" t="s">
        <v>32</v>
      </c>
      <c r="B86" s="59"/>
      <c r="C86" s="71">
        <f t="shared" ref="C86:AG86" si="76">C229+C373</f>
        <v>42.3</v>
      </c>
      <c r="D86" s="71">
        <f t="shared" si="76"/>
        <v>0</v>
      </c>
      <c r="E86" s="71">
        <f t="shared" si="76"/>
        <v>0.9</v>
      </c>
      <c r="F86" s="71">
        <f t="shared" si="76"/>
        <v>10.8</v>
      </c>
      <c r="G86" s="71">
        <f t="shared" si="76"/>
        <v>27.9</v>
      </c>
      <c r="H86" s="71">
        <f t="shared" si="76"/>
        <v>10.8</v>
      </c>
      <c r="I86" s="71">
        <f t="shared" si="76"/>
        <v>3.6</v>
      </c>
      <c r="J86" s="71">
        <f t="shared" si="76"/>
        <v>16.2</v>
      </c>
      <c r="K86" s="71">
        <f t="shared" si="76"/>
        <v>1.8</v>
      </c>
      <c r="L86" s="71">
        <f t="shared" si="76"/>
        <v>0</v>
      </c>
      <c r="M86" s="71">
        <f t="shared" si="76"/>
        <v>0</v>
      </c>
      <c r="N86" s="71">
        <f t="shared" si="76"/>
        <v>0</v>
      </c>
      <c r="O86" s="71">
        <f t="shared" si="76"/>
        <v>0</v>
      </c>
      <c r="P86" s="71">
        <f t="shared" si="76"/>
        <v>0</v>
      </c>
      <c r="Q86" s="71">
        <f t="shared" si="76"/>
        <v>2.7</v>
      </c>
      <c r="R86" s="71">
        <f t="shared" si="76"/>
        <v>15.3</v>
      </c>
      <c r="S86" s="71">
        <f t="shared" si="76"/>
        <v>2.7</v>
      </c>
      <c r="T86" s="71">
        <f t="shared" si="76"/>
        <v>3.6</v>
      </c>
      <c r="U86" s="71">
        <f t="shared" si="76"/>
        <v>0</v>
      </c>
      <c r="V86" s="71">
        <f t="shared" si="76"/>
        <v>13.5</v>
      </c>
      <c r="W86" s="71">
        <f t="shared" si="76"/>
        <v>0</v>
      </c>
      <c r="X86" s="71">
        <f t="shared" si="76"/>
        <v>0</v>
      </c>
      <c r="Y86" s="71">
        <f t="shared" si="76"/>
        <v>5.4</v>
      </c>
      <c r="Z86" s="71">
        <f t="shared" si="76"/>
        <v>11.7</v>
      </c>
      <c r="AA86" s="71">
        <f t="shared" si="76"/>
        <v>2.7</v>
      </c>
      <c r="AB86" s="71">
        <f t="shared" si="76"/>
        <v>0</v>
      </c>
      <c r="AC86" s="71">
        <f t="shared" si="76"/>
        <v>16.2</v>
      </c>
      <c r="AD86" s="71">
        <f t="shared" si="76"/>
        <v>0</v>
      </c>
      <c r="AE86" s="71">
        <f t="shared" si="76"/>
        <v>0</v>
      </c>
      <c r="AF86" s="71">
        <f t="shared" si="76"/>
        <v>8.1</v>
      </c>
      <c r="AG86" s="71">
        <f t="shared" si="76"/>
        <v>0</v>
      </c>
      <c r="AH86" s="156">
        <f t="shared" si="31"/>
        <v>196.2</v>
      </c>
      <c r="AI86" s="28"/>
      <c r="AJ86" s="290"/>
      <c r="AK86" s="24"/>
    </row>
    <row r="87" s="1" customFormat="1" ht="30" hidden="1" customHeight="1" outlineLevel="2" spans="1:37">
      <c r="A87" s="58"/>
      <c r="B87" s="61"/>
      <c r="C87" s="71">
        <f>C230+C373</f>
        <v>0</v>
      </c>
      <c r="D87" s="71">
        <f t="shared" ref="D87:AG87" si="77">D230+D374</f>
        <v>0</v>
      </c>
      <c r="E87" s="71">
        <f t="shared" si="77"/>
        <v>0</v>
      </c>
      <c r="F87" s="71">
        <f t="shared" si="77"/>
        <v>0</v>
      </c>
      <c r="G87" s="71">
        <f t="shared" si="77"/>
        <v>0</v>
      </c>
      <c r="H87" s="71">
        <f t="shared" si="77"/>
        <v>0</v>
      </c>
      <c r="I87" s="71">
        <f t="shared" si="77"/>
        <v>0</v>
      </c>
      <c r="J87" s="71">
        <f t="shared" si="77"/>
        <v>0</v>
      </c>
      <c r="K87" s="71">
        <f t="shared" si="77"/>
        <v>0</v>
      </c>
      <c r="L87" s="71">
        <f t="shared" si="77"/>
        <v>0</v>
      </c>
      <c r="M87" s="71">
        <f t="shared" si="77"/>
        <v>0</v>
      </c>
      <c r="N87" s="71">
        <f t="shared" si="77"/>
        <v>0</v>
      </c>
      <c r="O87" s="71">
        <f t="shared" si="77"/>
        <v>0</v>
      </c>
      <c r="P87" s="71">
        <f t="shared" si="77"/>
        <v>0</v>
      </c>
      <c r="Q87" s="71">
        <f t="shared" si="77"/>
        <v>0</v>
      </c>
      <c r="R87" s="71">
        <f t="shared" si="77"/>
        <v>0</v>
      </c>
      <c r="S87" s="71">
        <f t="shared" si="77"/>
        <v>0</v>
      </c>
      <c r="T87" s="71">
        <f t="shared" si="77"/>
        <v>0</v>
      </c>
      <c r="U87" s="71">
        <f t="shared" si="77"/>
        <v>0</v>
      </c>
      <c r="V87" s="71">
        <f t="shared" si="77"/>
        <v>0</v>
      </c>
      <c r="W87" s="71">
        <f t="shared" si="77"/>
        <v>0</v>
      </c>
      <c r="X87" s="71">
        <f t="shared" si="77"/>
        <v>0</v>
      </c>
      <c r="Y87" s="71">
        <f t="shared" si="77"/>
        <v>0</v>
      </c>
      <c r="Z87" s="71">
        <f t="shared" si="77"/>
        <v>0</v>
      </c>
      <c r="AA87" s="71">
        <f t="shared" si="77"/>
        <v>3.6</v>
      </c>
      <c r="AB87" s="71">
        <f t="shared" si="77"/>
        <v>0</v>
      </c>
      <c r="AC87" s="71">
        <f t="shared" si="77"/>
        <v>0</v>
      </c>
      <c r="AD87" s="71">
        <f t="shared" si="77"/>
        <v>0</v>
      </c>
      <c r="AE87" s="71">
        <f t="shared" si="77"/>
        <v>0</v>
      </c>
      <c r="AF87" s="71">
        <f t="shared" si="77"/>
        <v>0</v>
      </c>
      <c r="AG87" s="71">
        <f t="shared" si="77"/>
        <v>0</v>
      </c>
      <c r="AH87" s="156">
        <f t="shared" si="31"/>
        <v>3.6</v>
      </c>
      <c r="AI87" s="28"/>
      <c r="AJ87" s="290"/>
      <c r="AK87" s="24"/>
    </row>
    <row r="88" s="1" customFormat="1" ht="30" hidden="1" customHeight="1" outlineLevel="2" spans="1:37">
      <c r="A88" s="58"/>
      <c r="B88" s="62" t="s">
        <v>275</v>
      </c>
      <c r="C88" s="71">
        <f t="shared" ref="C88:AG88" si="78">C231+C375</f>
        <v>0</v>
      </c>
      <c r="D88" s="71">
        <f t="shared" si="78"/>
        <v>0</v>
      </c>
      <c r="E88" s="71">
        <f t="shared" si="78"/>
        <v>0</v>
      </c>
      <c r="F88" s="71">
        <f t="shared" si="78"/>
        <v>0</v>
      </c>
      <c r="G88" s="71">
        <f t="shared" si="78"/>
        <v>0</v>
      </c>
      <c r="H88" s="71">
        <f t="shared" si="78"/>
        <v>0</v>
      </c>
      <c r="I88" s="71">
        <f t="shared" si="78"/>
        <v>0</v>
      </c>
      <c r="J88" s="71">
        <f t="shared" si="78"/>
        <v>0</v>
      </c>
      <c r="K88" s="71">
        <f t="shared" si="78"/>
        <v>0</v>
      </c>
      <c r="L88" s="71">
        <f t="shared" si="78"/>
        <v>0</v>
      </c>
      <c r="M88" s="71">
        <f t="shared" si="78"/>
        <v>0</v>
      </c>
      <c r="N88" s="71">
        <f t="shared" si="78"/>
        <v>0</v>
      </c>
      <c r="O88" s="71">
        <f t="shared" si="78"/>
        <v>0</v>
      </c>
      <c r="P88" s="71">
        <f t="shared" si="78"/>
        <v>0</v>
      </c>
      <c r="Q88" s="71">
        <f t="shared" si="78"/>
        <v>0</v>
      </c>
      <c r="R88" s="71">
        <f t="shared" si="78"/>
        <v>0</v>
      </c>
      <c r="S88" s="71">
        <f t="shared" si="78"/>
        <v>0</v>
      </c>
      <c r="T88" s="71">
        <f t="shared" si="78"/>
        <v>0</v>
      </c>
      <c r="U88" s="71">
        <f t="shared" si="78"/>
        <v>0</v>
      </c>
      <c r="V88" s="71">
        <f t="shared" si="78"/>
        <v>0</v>
      </c>
      <c r="W88" s="71">
        <f t="shared" si="78"/>
        <v>0</v>
      </c>
      <c r="X88" s="71">
        <f t="shared" si="78"/>
        <v>0</v>
      </c>
      <c r="Y88" s="71">
        <f t="shared" si="78"/>
        <v>0</v>
      </c>
      <c r="Z88" s="71">
        <f t="shared" si="78"/>
        <v>0</v>
      </c>
      <c r="AA88" s="71">
        <f t="shared" si="78"/>
        <v>0</v>
      </c>
      <c r="AB88" s="71">
        <f t="shared" si="78"/>
        <v>0</v>
      </c>
      <c r="AC88" s="71">
        <f t="shared" si="78"/>
        <v>0</v>
      </c>
      <c r="AD88" s="71">
        <f t="shared" si="78"/>
        <v>0</v>
      </c>
      <c r="AE88" s="71">
        <f t="shared" si="78"/>
        <v>0</v>
      </c>
      <c r="AF88" s="71">
        <f t="shared" si="78"/>
        <v>0</v>
      </c>
      <c r="AG88" s="71">
        <f t="shared" si="78"/>
        <v>0</v>
      </c>
      <c r="AH88" s="156">
        <f t="shared" si="31"/>
        <v>0</v>
      </c>
      <c r="AI88" s="28"/>
      <c r="AJ88" s="290"/>
      <c r="AK88" s="24"/>
    </row>
    <row r="89" s="1" customFormat="1" ht="30" hidden="1" customHeight="1" outlineLevel="2" spans="1:37">
      <c r="A89" s="58"/>
      <c r="B89" s="83" t="s">
        <v>14</v>
      </c>
      <c r="C89" s="60">
        <f t="shared" ref="C89:AG89" si="79">C87-C88</f>
        <v>0</v>
      </c>
      <c r="D89" s="60">
        <f t="shared" si="79"/>
        <v>0</v>
      </c>
      <c r="E89" s="60">
        <f t="shared" si="79"/>
        <v>0</v>
      </c>
      <c r="F89" s="60">
        <f t="shared" si="79"/>
        <v>0</v>
      </c>
      <c r="G89" s="60">
        <f t="shared" si="79"/>
        <v>0</v>
      </c>
      <c r="H89" s="60">
        <f t="shared" si="79"/>
        <v>0</v>
      </c>
      <c r="I89" s="60">
        <f t="shared" si="79"/>
        <v>0</v>
      </c>
      <c r="J89" s="60">
        <f t="shared" si="79"/>
        <v>0</v>
      </c>
      <c r="K89" s="60">
        <f t="shared" si="79"/>
        <v>0</v>
      </c>
      <c r="L89" s="60">
        <f t="shared" si="79"/>
        <v>0</v>
      </c>
      <c r="M89" s="60">
        <f t="shared" si="79"/>
        <v>0</v>
      </c>
      <c r="N89" s="60">
        <f t="shared" si="79"/>
        <v>0</v>
      </c>
      <c r="O89" s="60">
        <f t="shared" si="79"/>
        <v>0</v>
      </c>
      <c r="P89" s="60">
        <f t="shared" si="79"/>
        <v>0</v>
      </c>
      <c r="Q89" s="60">
        <f t="shared" si="79"/>
        <v>0</v>
      </c>
      <c r="R89" s="60">
        <f t="shared" si="79"/>
        <v>0</v>
      </c>
      <c r="S89" s="60">
        <f t="shared" si="79"/>
        <v>0</v>
      </c>
      <c r="T89" s="60">
        <f t="shared" si="79"/>
        <v>0</v>
      </c>
      <c r="U89" s="60">
        <f t="shared" si="79"/>
        <v>0</v>
      </c>
      <c r="V89" s="60">
        <f t="shared" si="79"/>
        <v>0</v>
      </c>
      <c r="W89" s="60">
        <f t="shared" si="79"/>
        <v>0</v>
      </c>
      <c r="X89" s="60">
        <f t="shared" si="79"/>
        <v>0</v>
      </c>
      <c r="Y89" s="60">
        <f t="shared" si="79"/>
        <v>0</v>
      </c>
      <c r="Z89" s="60">
        <f t="shared" si="79"/>
        <v>0</v>
      </c>
      <c r="AA89" s="60">
        <f t="shared" si="79"/>
        <v>3.6</v>
      </c>
      <c r="AB89" s="60">
        <f t="shared" si="79"/>
        <v>0</v>
      </c>
      <c r="AC89" s="60">
        <f t="shared" si="79"/>
        <v>0</v>
      </c>
      <c r="AD89" s="60">
        <f t="shared" si="79"/>
        <v>0</v>
      </c>
      <c r="AE89" s="60">
        <f t="shared" si="79"/>
        <v>0</v>
      </c>
      <c r="AF89" s="60">
        <f t="shared" si="79"/>
        <v>0</v>
      </c>
      <c r="AG89" s="60">
        <f t="shared" si="79"/>
        <v>0</v>
      </c>
      <c r="AH89" s="170">
        <f t="shared" si="31"/>
        <v>3.6</v>
      </c>
      <c r="AI89" s="28"/>
      <c r="AJ89" s="290"/>
      <c r="AK89" s="24"/>
    </row>
    <row r="90" s="1" customFormat="1" ht="30" hidden="1" customHeight="1" outlineLevel="2" spans="1:37">
      <c r="A90" s="58"/>
      <c r="B90" s="64" t="s">
        <v>15</v>
      </c>
      <c r="C90" s="71">
        <f t="shared" ref="C90:AG90" si="80">C87-C86</f>
        <v>-42.3</v>
      </c>
      <c r="D90" s="71">
        <f t="shared" si="80"/>
        <v>0</v>
      </c>
      <c r="E90" s="71">
        <f t="shared" si="80"/>
        <v>-0.9</v>
      </c>
      <c r="F90" s="71">
        <f t="shared" si="80"/>
        <v>-10.8</v>
      </c>
      <c r="G90" s="71">
        <f t="shared" si="80"/>
        <v>-27.9</v>
      </c>
      <c r="H90" s="71">
        <f t="shared" si="80"/>
        <v>-10.8</v>
      </c>
      <c r="I90" s="71">
        <f t="shared" si="80"/>
        <v>-3.6</v>
      </c>
      <c r="J90" s="71">
        <f t="shared" si="80"/>
        <v>-16.2</v>
      </c>
      <c r="K90" s="71">
        <f t="shared" si="80"/>
        <v>-1.8</v>
      </c>
      <c r="L90" s="71">
        <f t="shared" si="80"/>
        <v>0</v>
      </c>
      <c r="M90" s="71">
        <f t="shared" si="80"/>
        <v>0</v>
      </c>
      <c r="N90" s="71">
        <f t="shared" si="80"/>
        <v>0</v>
      </c>
      <c r="O90" s="71">
        <f t="shared" si="80"/>
        <v>0</v>
      </c>
      <c r="P90" s="71">
        <f t="shared" si="80"/>
        <v>0</v>
      </c>
      <c r="Q90" s="71">
        <f t="shared" si="80"/>
        <v>-2.7</v>
      </c>
      <c r="R90" s="71">
        <f t="shared" si="80"/>
        <v>-15.3</v>
      </c>
      <c r="S90" s="71">
        <f t="shared" si="80"/>
        <v>-2.7</v>
      </c>
      <c r="T90" s="71">
        <f t="shared" si="80"/>
        <v>-3.6</v>
      </c>
      <c r="U90" s="71">
        <f t="shared" si="80"/>
        <v>0</v>
      </c>
      <c r="V90" s="71">
        <f t="shared" si="80"/>
        <v>-13.5</v>
      </c>
      <c r="W90" s="71">
        <f t="shared" si="80"/>
        <v>0</v>
      </c>
      <c r="X90" s="71">
        <f t="shared" si="80"/>
        <v>0</v>
      </c>
      <c r="Y90" s="71">
        <f t="shared" si="80"/>
        <v>-5.4</v>
      </c>
      <c r="Z90" s="71">
        <f t="shared" si="80"/>
        <v>-11.7</v>
      </c>
      <c r="AA90" s="71">
        <f t="shared" si="80"/>
        <v>0.9</v>
      </c>
      <c r="AB90" s="71">
        <f t="shared" si="80"/>
        <v>0</v>
      </c>
      <c r="AC90" s="71">
        <f t="shared" si="80"/>
        <v>-16.2</v>
      </c>
      <c r="AD90" s="71">
        <f t="shared" si="80"/>
        <v>0</v>
      </c>
      <c r="AE90" s="71">
        <f t="shared" si="80"/>
        <v>0</v>
      </c>
      <c r="AF90" s="71">
        <f t="shared" si="80"/>
        <v>-8.1</v>
      </c>
      <c r="AG90" s="71">
        <f t="shared" si="80"/>
        <v>0</v>
      </c>
      <c r="AH90" s="156">
        <f t="shared" si="31"/>
        <v>-192.6</v>
      </c>
      <c r="AI90" s="28"/>
      <c r="AJ90" s="290"/>
      <c r="AK90" s="24"/>
    </row>
    <row r="91" s="1" customFormat="1" ht="30" hidden="1" customHeight="1" outlineLevel="2" spans="1:37">
      <c r="A91" s="80" t="s">
        <v>33</v>
      </c>
      <c r="B91" s="59"/>
      <c r="C91" s="84">
        <f t="shared" ref="C91:AG91" si="81">C234</f>
        <v>19.4333</v>
      </c>
      <c r="D91" s="84">
        <f t="shared" si="81"/>
        <v>12.7694</v>
      </c>
      <c r="E91" s="84">
        <f t="shared" si="81"/>
        <v>7.073352</v>
      </c>
      <c r="F91" s="84">
        <f t="shared" si="81"/>
        <v>8.449848</v>
      </c>
      <c r="G91" s="84">
        <f t="shared" si="81"/>
        <v>2.975544</v>
      </c>
      <c r="H91" s="84">
        <f t="shared" si="81"/>
        <v>7.15176</v>
      </c>
      <c r="I91" s="84">
        <f t="shared" si="81"/>
        <v>0.90288</v>
      </c>
      <c r="J91" s="84">
        <f t="shared" si="81"/>
        <v>0</v>
      </c>
      <c r="K91" s="84">
        <f t="shared" si="81"/>
        <v>0</v>
      </c>
      <c r="L91" s="84">
        <f t="shared" si="81"/>
        <v>0</v>
      </c>
      <c r="M91" s="84">
        <f t="shared" si="81"/>
        <v>0</v>
      </c>
      <c r="N91" s="84">
        <f t="shared" si="81"/>
        <v>0</v>
      </c>
      <c r="O91" s="84">
        <f t="shared" si="81"/>
        <v>0</v>
      </c>
      <c r="P91" s="84">
        <f t="shared" si="81"/>
        <v>0</v>
      </c>
      <c r="Q91" s="84">
        <f t="shared" si="81"/>
        <v>0</v>
      </c>
      <c r="R91" s="84">
        <f t="shared" si="81"/>
        <v>0</v>
      </c>
      <c r="S91" s="84">
        <f t="shared" si="81"/>
        <v>0</v>
      </c>
      <c r="T91" s="84">
        <f t="shared" si="81"/>
        <v>0</v>
      </c>
      <c r="U91" s="84">
        <f t="shared" si="81"/>
        <v>0</v>
      </c>
      <c r="V91" s="84">
        <f t="shared" si="81"/>
        <v>0</v>
      </c>
      <c r="W91" s="84">
        <f t="shared" si="81"/>
        <v>0</v>
      </c>
      <c r="X91" s="84">
        <f t="shared" si="81"/>
        <v>0</v>
      </c>
      <c r="Y91" s="84">
        <f t="shared" si="81"/>
        <v>0</v>
      </c>
      <c r="Z91" s="84">
        <f t="shared" si="81"/>
        <v>0</v>
      </c>
      <c r="AA91" s="84">
        <f t="shared" si="81"/>
        <v>0</v>
      </c>
      <c r="AB91" s="84">
        <f t="shared" si="81"/>
        <v>0</v>
      </c>
      <c r="AC91" s="84">
        <f t="shared" si="81"/>
        <v>0</v>
      </c>
      <c r="AD91" s="84">
        <f t="shared" si="81"/>
        <v>0</v>
      </c>
      <c r="AE91" s="84">
        <f t="shared" si="81"/>
        <v>0</v>
      </c>
      <c r="AF91" s="84">
        <f t="shared" si="81"/>
        <v>0</v>
      </c>
      <c r="AG91" s="84">
        <f t="shared" si="81"/>
        <v>0</v>
      </c>
      <c r="AH91" s="368">
        <f t="shared" si="31"/>
        <v>58.756084</v>
      </c>
      <c r="AI91" s="28"/>
      <c r="AJ91" s="290"/>
      <c r="AK91" s="24"/>
    </row>
    <row r="92" s="1" customFormat="1" ht="30" hidden="1" customHeight="1" outlineLevel="2" spans="1:37">
      <c r="A92" s="80"/>
      <c r="B92" s="61"/>
      <c r="C92" s="84">
        <f t="shared" ref="C92:AG92" si="82">C235</f>
        <v>0</v>
      </c>
      <c r="D92" s="84">
        <f t="shared" si="82"/>
        <v>0</v>
      </c>
      <c r="E92" s="84">
        <f t="shared" si="82"/>
        <v>0</v>
      </c>
      <c r="F92" s="84">
        <f t="shared" si="82"/>
        <v>0</v>
      </c>
      <c r="G92" s="84">
        <f t="shared" si="82"/>
        <v>0</v>
      </c>
      <c r="H92" s="84">
        <f t="shared" si="82"/>
        <v>0</v>
      </c>
      <c r="I92" s="84">
        <f t="shared" si="82"/>
        <v>0</v>
      </c>
      <c r="J92" s="84">
        <f t="shared" si="82"/>
        <v>0</v>
      </c>
      <c r="K92" s="84">
        <f t="shared" si="82"/>
        <v>0</v>
      </c>
      <c r="L92" s="84">
        <f t="shared" si="82"/>
        <v>0</v>
      </c>
      <c r="M92" s="84">
        <f t="shared" si="82"/>
        <v>0</v>
      </c>
      <c r="N92" s="84">
        <f t="shared" si="82"/>
        <v>0</v>
      </c>
      <c r="O92" s="84">
        <f t="shared" si="82"/>
        <v>0</v>
      </c>
      <c r="P92" s="84">
        <f t="shared" si="82"/>
        <v>0</v>
      </c>
      <c r="Q92" s="84">
        <f t="shared" si="82"/>
        <v>1.26</v>
      </c>
      <c r="R92" s="84">
        <f t="shared" si="82"/>
        <v>1.74</v>
      </c>
      <c r="S92" s="84">
        <f t="shared" si="82"/>
        <v>2.28</v>
      </c>
      <c r="T92" s="84">
        <f t="shared" si="82"/>
        <v>2.28</v>
      </c>
      <c r="U92" s="84">
        <f t="shared" si="82"/>
        <v>1.74</v>
      </c>
      <c r="V92" s="84">
        <f t="shared" si="82"/>
        <v>1.92</v>
      </c>
      <c r="W92" s="84">
        <f t="shared" si="82"/>
        <v>1.86</v>
      </c>
      <c r="X92" s="84">
        <f t="shared" si="82"/>
        <v>4.08</v>
      </c>
      <c r="Y92" s="84">
        <f t="shared" si="82"/>
        <v>3.18</v>
      </c>
      <c r="Z92" s="84">
        <f t="shared" si="82"/>
        <v>2.88</v>
      </c>
      <c r="AA92" s="84">
        <f t="shared" si="82"/>
        <v>5.28</v>
      </c>
      <c r="AB92" s="84">
        <f t="shared" si="82"/>
        <v>7.32</v>
      </c>
      <c r="AC92" s="84">
        <f t="shared" si="82"/>
        <v>8.04</v>
      </c>
      <c r="AD92" s="84">
        <f t="shared" si="82"/>
        <v>0</v>
      </c>
      <c r="AE92" s="84">
        <f t="shared" si="82"/>
        <v>0</v>
      </c>
      <c r="AF92" s="84">
        <f t="shared" si="82"/>
        <v>0</v>
      </c>
      <c r="AG92" s="84">
        <f t="shared" si="82"/>
        <v>0</v>
      </c>
      <c r="AH92" s="368">
        <f t="shared" si="31"/>
        <v>43.86</v>
      </c>
      <c r="AI92" s="28"/>
      <c r="AJ92" s="290"/>
      <c r="AK92" s="24"/>
    </row>
    <row r="93" s="1" customFormat="1" ht="30" hidden="1" customHeight="1" outlineLevel="2" spans="1:37">
      <c r="A93" s="80"/>
      <c r="B93" s="62" t="s">
        <v>275</v>
      </c>
      <c r="C93" s="84">
        <f t="shared" ref="C93:AG93" si="83">C236</f>
        <v>0</v>
      </c>
      <c r="D93" s="84">
        <f t="shared" si="83"/>
        <v>0</v>
      </c>
      <c r="E93" s="84">
        <f t="shared" si="83"/>
        <v>0</v>
      </c>
      <c r="F93" s="84">
        <f t="shared" si="83"/>
        <v>0</v>
      </c>
      <c r="G93" s="84">
        <f t="shared" si="83"/>
        <v>0</v>
      </c>
      <c r="H93" s="84">
        <f t="shared" si="83"/>
        <v>0</v>
      </c>
      <c r="I93" s="84">
        <f t="shared" si="83"/>
        <v>0</v>
      </c>
      <c r="J93" s="84">
        <f t="shared" si="83"/>
        <v>0</v>
      </c>
      <c r="K93" s="84">
        <f t="shared" si="83"/>
        <v>0</v>
      </c>
      <c r="L93" s="84">
        <f t="shared" si="83"/>
        <v>0</v>
      </c>
      <c r="M93" s="84">
        <f t="shared" si="83"/>
        <v>0</v>
      </c>
      <c r="N93" s="84">
        <f t="shared" si="83"/>
        <v>0</v>
      </c>
      <c r="O93" s="84">
        <f t="shared" si="83"/>
        <v>0</v>
      </c>
      <c r="P93" s="84">
        <f t="shared" si="83"/>
        <v>0</v>
      </c>
      <c r="Q93" s="84">
        <f t="shared" si="83"/>
        <v>0</v>
      </c>
      <c r="R93" s="84">
        <f t="shared" si="83"/>
        <v>0</v>
      </c>
      <c r="S93" s="84">
        <f t="shared" si="83"/>
        <v>0</v>
      </c>
      <c r="T93" s="84">
        <f t="shared" si="83"/>
        <v>0</v>
      </c>
      <c r="U93" s="84">
        <f t="shared" si="83"/>
        <v>0</v>
      </c>
      <c r="V93" s="84">
        <f t="shared" si="83"/>
        <v>0</v>
      </c>
      <c r="W93" s="84">
        <f t="shared" si="83"/>
        <v>0</v>
      </c>
      <c r="X93" s="84">
        <f t="shared" si="83"/>
        <v>0</v>
      </c>
      <c r="Y93" s="84">
        <f t="shared" si="83"/>
        <v>0</v>
      </c>
      <c r="Z93" s="84">
        <f t="shared" si="83"/>
        <v>0</v>
      </c>
      <c r="AA93" s="84">
        <f t="shared" si="83"/>
        <v>0</v>
      </c>
      <c r="AB93" s="84">
        <f t="shared" si="83"/>
        <v>0</v>
      </c>
      <c r="AC93" s="84">
        <f t="shared" si="83"/>
        <v>0</v>
      </c>
      <c r="AD93" s="84">
        <f t="shared" si="83"/>
        <v>0</v>
      </c>
      <c r="AE93" s="84">
        <f t="shared" si="83"/>
        <v>0</v>
      </c>
      <c r="AF93" s="84">
        <f t="shared" si="83"/>
        <v>0</v>
      </c>
      <c r="AG93" s="84">
        <f t="shared" si="83"/>
        <v>0</v>
      </c>
      <c r="AH93" s="368">
        <f t="shared" si="31"/>
        <v>0</v>
      </c>
      <c r="AI93" s="28"/>
      <c r="AJ93" s="290"/>
      <c r="AK93" s="24"/>
    </row>
    <row r="94" s="1" customFormat="1" ht="30" hidden="1" customHeight="1" outlineLevel="2" spans="1:37">
      <c r="A94" s="80"/>
      <c r="B94" s="63" t="s">
        <v>14</v>
      </c>
      <c r="C94" s="84">
        <f t="shared" ref="C94:AG94" si="84">C237</f>
        <v>0</v>
      </c>
      <c r="D94" s="84">
        <f t="shared" si="84"/>
        <v>0</v>
      </c>
      <c r="E94" s="84">
        <f t="shared" si="84"/>
        <v>0</v>
      </c>
      <c r="F94" s="84">
        <f t="shared" si="84"/>
        <v>0</v>
      </c>
      <c r="G94" s="84">
        <f t="shared" si="84"/>
        <v>0</v>
      </c>
      <c r="H94" s="84">
        <f t="shared" si="84"/>
        <v>0</v>
      </c>
      <c r="I94" s="84">
        <f t="shared" si="84"/>
        <v>0</v>
      </c>
      <c r="J94" s="84">
        <f t="shared" si="84"/>
        <v>0</v>
      </c>
      <c r="K94" s="84">
        <f t="shared" si="84"/>
        <v>0</v>
      </c>
      <c r="L94" s="84">
        <f t="shared" si="84"/>
        <v>0</v>
      </c>
      <c r="M94" s="84">
        <f t="shared" si="84"/>
        <v>0</v>
      </c>
      <c r="N94" s="84">
        <f t="shared" si="84"/>
        <v>0</v>
      </c>
      <c r="O94" s="84">
        <f t="shared" si="84"/>
        <v>0</v>
      </c>
      <c r="P94" s="84">
        <f t="shared" si="84"/>
        <v>0</v>
      </c>
      <c r="Q94" s="84">
        <f t="shared" si="84"/>
        <v>1.26</v>
      </c>
      <c r="R94" s="84">
        <f t="shared" si="84"/>
        <v>1.74</v>
      </c>
      <c r="S94" s="84">
        <f t="shared" si="84"/>
        <v>2.28</v>
      </c>
      <c r="T94" s="84">
        <f t="shared" si="84"/>
        <v>2.28</v>
      </c>
      <c r="U94" s="84">
        <f t="shared" si="84"/>
        <v>1.74</v>
      </c>
      <c r="V94" s="84">
        <f t="shared" si="84"/>
        <v>1.92</v>
      </c>
      <c r="W94" s="84">
        <f t="shared" si="84"/>
        <v>1.86</v>
      </c>
      <c r="X94" s="84">
        <f t="shared" si="84"/>
        <v>4.08</v>
      </c>
      <c r="Y94" s="84">
        <f t="shared" si="84"/>
        <v>3.18</v>
      </c>
      <c r="Z94" s="84">
        <f t="shared" si="84"/>
        <v>2.88</v>
      </c>
      <c r="AA94" s="84">
        <f t="shared" si="84"/>
        <v>5.28</v>
      </c>
      <c r="AB94" s="84">
        <f t="shared" si="84"/>
        <v>7.32</v>
      </c>
      <c r="AC94" s="84">
        <f t="shared" si="84"/>
        <v>8.04</v>
      </c>
      <c r="AD94" s="84">
        <f t="shared" si="84"/>
        <v>0</v>
      </c>
      <c r="AE94" s="84">
        <f t="shared" si="84"/>
        <v>0</v>
      </c>
      <c r="AF94" s="84">
        <f t="shared" si="84"/>
        <v>0</v>
      </c>
      <c r="AG94" s="84">
        <f t="shared" si="84"/>
        <v>0</v>
      </c>
      <c r="AH94" s="368">
        <f t="shared" si="31"/>
        <v>43.86</v>
      </c>
      <c r="AI94" s="28"/>
      <c r="AJ94" s="290"/>
      <c r="AK94" s="24"/>
    </row>
    <row r="95" s="1" customFormat="1" ht="30" hidden="1" customHeight="1" outlineLevel="2" spans="1:37">
      <c r="A95" s="80"/>
      <c r="B95" s="64" t="s">
        <v>15</v>
      </c>
      <c r="C95" s="71">
        <f t="shared" ref="C95:AG95" si="85">C238</f>
        <v>-19.4333</v>
      </c>
      <c r="D95" s="71">
        <f t="shared" si="85"/>
        <v>-12.7694</v>
      </c>
      <c r="E95" s="71">
        <f t="shared" si="85"/>
        <v>-7.073352</v>
      </c>
      <c r="F95" s="71">
        <f t="shared" si="85"/>
        <v>-8.449848</v>
      </c>
      <c r="G95" s="71">
        <f t="shared" si="85"/>
        <v>-2.975544</v>
      </c>
      <c r="H95" s="71">
        <f t="shared" si="85"/>
        <v>-7.15176</v>
      </c>
      <c r="I95" s="71">
        <f t="shared" si="85"/>
        <v>-0.90288</v>
      </c>
      <c r="J95" s="71">
        <f t="shared" si="85"/>
        <v>0</v>
      </c>
      <c r="K95" s="71">
        <f t="shared" si="85"/>
        <v>0</v>
      </c>
      <c r="L95" s="71">
        <f t="shared" si="85"/>
        <v>0</v>
      </c>
      <c r="M95" s="71">
        <f t="shared" si="85"/>
        <v>0</v>
      </c>
      <c r="N95" s="71">
        <f t="shared" si="85"/>
        <v>0</v>
      </c>
      <c r="O95" s="71">
        <f t="shared" si="85"/>
        <v>0</v>
      </c>
      <c r="P95" s="71">
        <f t="shared" si="85"/>
        <v>0</v>
      </c>
      <c r="Q95" s="71">
        <f t="shared" si="85"/>
        <v>1.26</v>
      </c>
      <c r="R95" s="71">
        <f t="shared" si="85"/>
        <v>1.74</v>
      </c>
      <c r="S95" s="71">
        <f t="shared" si="85"/>
        <v>2.28</v>
      </c>
      <c r="T95" s="71">
        <f t="shared" si="85"/>
        <v>2.28</v>
      </c>
      <c r="U95" s="71">
        <f t="shared" si="85"/>
        <v>1.74</v>
      </c>
      <c r="V95" s="71">
        <f t="shared" si="85"/>
        <v>1.92</v>
      </c>
      <c r="W95" s="71">
        <f t="shared" si="85"/>
        <v>1.86</v>
      </c>
      <c r="X95" s="71">
        <f t="shared" si="85"/>
        <v>4.08</v>
      </c>
      <c r="Y95" s="71">
        <f t="shared" si="85"/>
        <v>3.18</v>
      </c>
      <c r="Z95" s="71">
        <f t="shared" si="85"/>
        <v>2.88</v>
      </c>
      <c r="AA95" s="71">
        <f t="shared" si="85"/>
        <v>5.28</v>
      </c>
      <c r="AB95" s="71">
        <f t="shared" si="85"/>
        <v>7.32</v>
      </c>
      <c r="AC95" s="71">
        <f t="shared" si="85"/>
        <v>8.04</v>
      </c>
      <c r="AD95" s="71">
        <f t="shared" si="85"/>
        <v>0</v>
      </c>
      <c r="AE95" s="71">
        <f t="shared" si="85"/>
        <v>0</v>
      </c>
      <c r="AF95" s="71">
        <f t="shared" si="85"/>
        <v>0</v>
      </c>
      <c r="AG95" s="71">
        <f t="shared" si="85"/>
        <v>0</v>
      </c>
      <c r="AH95" s="156">
        <f t="shared" si="31"/>
        <v>-14.896084</v>
      </c>
      <c r="AI95" s="28"/>
      <c r="AJ95" s="290"/>
      <c r="AK95" s="24"/>
    </row>
    <row r="96" s="1" customFormat="1" ht="30" hidden="1" customHeight="1" outlineLevel="2" spans="1:37">
      <c r="A96" s="58" t="s">
        <v>34</v>
      </c>
      <c r="B96" s="61"/>
      <c r="C96" s="85">
        <f t="shared" ref="C96:AG96" si="86">C241+C383</f>
        <v>69.57</v>
      </c>
      <c r="D96" s="85">
        <f t="shared" si="86"/>
        <v>30.02</v>
      </c>
      <c r="E96" s="85">
        <f t="shared" si="86"/>
        <v>29.2</v>
      </c>
      <c r="F96" s="85">
        <f t="shared" si="86"/>
        <v>36.53</v>
      </c>
      <c r="G96" s="85">
        <f t="shared" si="86"/>
        <v>39.43</v>
      </c>
      <c r="H96" s="85">
        <f t="shared" si="86"/>
        <v>31.83</v>
      </c>
      <c r="I96" s="85">
        <f t="shared" si="86"/>
        <v>33</v>
      </c>
      <c r="J96" s="85">
        <f t="shared" si="86"/>
        <v>38.6</v>
      </c>
      <c r="K96" s="85">
        <f t="shared" si="86"/>
        <v>29</v>
      </c>
      <c r="L96" s="85">
        <f t="shared" si="86"/>
        <v>32</v>
      </c>
      <c r="M96" s="85">
        <f t="shared" si="86"/>
        <v>30</v>
      </c>
      <c r="N96" s="85">
        <f t="shared" si="86"/>
        <v>31</v>
      </c>
      <c r="O96" s="85">
        <f t="shared" si="86"/>
        <v>32</v>
      </c>
      <c r="P96" s="85">
        <f t="shared" si="86"/>
        <v>30</v>
      </c>
      <c r="Q96" s="85">
        <f t="shared" si="86"/>
        <v>34</v>
      </c>
      <c r="R96" s="85">
        <f t="shared" si="86"/>
        <v>39</v>
      </c>
      <c r="S96" s="85">
        <f t="shared" si="86"/>
        <v>42.03</v>
      </c>
      <c r="T96" s="85">
        <f t="shared" si="86"/>
        <v>51.28</v>
      </c>
      <c r="U96" s="85">
        <f t="shared" si="86"/>
        <v>34.8</v>
      </c>
      <c r="V96" s="85">
        <f t="shared" si="86"/>
        <v>36.12</v>
      </c>
      <c r="W96" s="85">
        <f t="shared" si="86"/>
        <v>30</v>
      </c>
      <c r="X96" s="85">
        <f t="shared" si="86"/>
        <v>32</v>
      </c>
      <c r="Y96" s="85">
        <f t="shared" si="86"/>
        <v>32.8</v>
      </c>
      <c r="Z96" s="85">
        <f t="shared" si="86"/>
        <v>57.2</v>
      </c>
      <c r="AA96" s="85">
        <f t="shared" si="86"/>
        <v>63.88</v>
      </c>
      <c r="AB96" s="85">
        <f t="shared" si="86"/>
        <v>52.8</v>
      </c>
      <c r="AC96" s="85">
        <f t="shared" si="86"/>
        <v>60.2</v>
      </c>
      <c r="AD96" s="85">
        <f t="shared" si="86"/>
        <v>51.2</v>
      </c>
      <c r="AE96" s="85">
        <f t="shared" si="86"/>
        <v>44.85</v>
      </c>
      <c r="AF96" s="85">
        <f t="shared" si="86"/>
        <v>43.64</v>
      </c>
      <c r="AG96" s="85">
        <f t="shared" si="86"/>
        <v>0</v>
      </c>
      <c r="AH96" s="369">
        <f t="shared" si="31"/>
        <v>1197.98</v>
      </c>
      <c r="AI96" s="28"/>
      <c r="AJ96" s="290"/>
      <c r="AK96" s="24"/>
    </row>
    <row r="97" s="1" customFormat="1" ht="30" hidden="1" customHeight="1" outlineLevel="2" spans="1:37">
      <c r="A97" s="58"/>
      <c r="B97" s="61"/>
      <c r="C97" s="85">
        <f t="shared" ref="C97:AG97" si="87">C242+C384</f>
        <v>0</v>
      </c>
      <c r="D97" s="85">
        <f t="shared" si="87"/>
        <v>0</v>
      </c>
      <c r="E97" s="85">
        <f t="shared" si="87"/>
        <v>0</v>
      </c>
      <c r="F97" s="85">
        <f t="shared" si="87"/>
        <v>0</v>
      </c>
      <c r="G97" s="85">
        <f t="shared" si="87"/>
        <v>0</v>
      </c>
      <c r="H97" s="85">
        <f t="shared" si="87"/>
        <v>0</v>
      </c>
      <c r="I97" s="85">
        <f t="shared" si="87"/>
        <v>0</v>
      </c>
      <c r="J97" s="85">
        <f t="shared" si="87"/>
        <v>0</v>
      </c>
      <c r="K97" s="85">
        <f t="shared" si="87"/>
        <v>0</v>
      </c>
      <c r="L97" s="85">
        <f t="shared" si="87"/>
        <v>0</v>
      </c>
      <c r="M97" s="85">
        <f t="shared" si="87"/>
        <v>0</v>
      </c>
      <c r="N97" s="85">
        <f t="shared" si="87"/>
        <v>0</v>
      </c>
      <c r="O97" s="85">
        <f t="shared" si="87"/>
        <v>0</v>
      </c>
      <c r="P97" s="85">
        <f t="shared" si="87"/>
        <v>0</v>
      </c>
      <c r="Q97" s="85">
        <f t="shared" si="87"/>
        <v>0</v>
      </c>
      <c r="R97" s="85">
        <f t="shared" si="87"/>
        <v>0</v>
      </c>
      <c r="S97" s="85">
        <f t="shared" si="87"/>
        <v>0</v>
      </c>
      <c r="T97" s="85">
        <f t="shared" si="87"/>
        <v>0</v>
      </c>
      <c r="U97" s="85">
        <f t="shared" si="87"/>
        <v>0</v>
      </c>
      <c r="V97" s="85">
        <f t="shared" si="87"/>
        <v>0</v>
      </c>
      <c r="W97" s="85">
        <f t="shared" si="87"/>
        <v>0</v>
      </c>
      <c r="X97" s="85">
        <f t="shared" si="87"/>
        <v>0</v>
      </c>
      <c r="Y97" s="85">
        <f t="shared" si="87"/>
        <v>0</v>
      </c>
      <c r="Z97" s="85">
        <f t="shared" si="87"/>
        <v>0</v>
      </c>
      <c r="AA97" s="85">
        <f t="shared" si="87"/>
        <v>3.27</v>
      </c>
      <c r="AB97" s="85">
        <f t="shared" si="87"/>
        <v>5.7</v>
      </c>
      <c r="AC97" s="85">
        <f t="shared" si="87"/>
        <v>4.4</v>
      </c>
      <c r="AD97" s="85">
        <f t="shared" si="87"/>
        <v>0</v>
      </c>
      <c r="AE97" s="85">
        <f t="shared" si="87"/>
        <v>0</v>
      </c>
      <c r="AF97" s="85">
        <f t="shared" si="87"/>
        <v>0</v>
      </c>
      <c r="AG97" s="85">
        <f t="shared" si="87"/>
        <v>0</v>
      </c>
      <c r="AH97" s="369">
        <f t="shared" si="31"/>
        <v>13.37</v>
      </c>
      <c r="AI97" s="28"/>
      <c r="AJ97" s="290"/>
      <c r="AK97" s="24"/>
    </row>
    <row r="98" s="1" customFormat="1" ht="30" hidden="1" customHeight="1" outlineLevel="2" spans="1:37">
      <c r="A98" s="58"/>
      <c r="B98" s="62" t="s">
        <v>275</v>
      </c>
      <c r="C98" s="85">
        <f t="shared" ref="C98:AG98" si="88">C243+C385</f>
        <v>0</v>
      </c>
      <c r="D98" s="85">
        <f t="shared" si="88"/>
        <v>0</v>
      </c>
      <c r="E98" s="85">
        <f t="shared" si="88"/>
        <v>0</v>
      </c>
      <c r="F98" s="85">
        <f t="shared" si="88"/>
        <v>0</v>
      </c>
      <c r="G98" s="85">
        <f t="shared" si="88"/>
        <v>0</v>
      </c>
      <c r="H98" s="85">
        <f t="shared" si="88"/>
        <v>0</v>
      </c>
      <c r="I98" s="85">
        <f t="shared" si="88"/>
        <v>0</v>
      </c>
      <c r="J98" s="85">
        <f t="shared" si="88"/>
        <v>0</v>
      </c>
      <c r="K98" s="85">
        <f t="shared" si="88"/>
        <v>0</v>
      </c>
      <c r="L98" s="85">
        <f t="shared" si="88"/>
        <v>0</v>
      </c>
      <c r="M98" s="85">
        <f t="shared" si="88"/>
        <v>0</v>
      </c>
      <c r="N98" s="85">
        <f t="shared" si="88"/>
        <v>0</v>
      </c>
      <c r="O98" s="85">
        <f t="shared" si="88"/>
        <v>0</v>
      </c>
      <c r="P98" s="85">
        <f t="shared" si="88"/>
        <v>0</v>
      </c>
      <c r="Q98" s="85">
        <f t="shared" si="88"/>
        <v>0</v>
      </c>
      <c r="R98" s="85">
        <f t="shared" si="88"/>
        <v>0</v>
      </c>
      <c r="S98" s="85">
        <f t="shared" si="88"/>
        <v>0</v>
      </c>
      <c r="T98" s="85">
        <f t="shared" si="88"/>
        <v>0</v>
      </c>
      <c r="U98" s="85">
        <f t="shared" si="88"/>
        <v>0</v>
      </c>
      <c r="V98" s="85">
        <f t="shared" si="88"/>
        <v>0</v>
      </c>
      <c r="W98" s="85">
        <f t="shared" si="88"/>
        <v>0</v>
      </c>
      <c r="X98" s="85">
        <f t="shared" si="88"/>
        <v>0</v>
      </c>
      <c r="Y98" s="85">
        <f t="shared" si="88"/>
        <v>0</v>
      </c>
      <c r="Z98" s="85">
        <f t="shared" si="88"/>
        <v>0</v>
      </c>
      <c r="AA98" s="85">
        <f t="shared" si="88"/>
        <v>0</v>
      </c>
      <c r="AB98" s="85">
        <f t="shared" si="88"/>
        <v>0</v>
      </c>
      <c r="AC98" s="85">
        <f t="shared" si="88"/>
        <v>0</v>
      </c>
      <c r="AD98" s="85">
        <f t="shared" si="88"/>
        <v>0</v>
      </c>
      <c r="AE98" s="85">
        <f t="shared" si="88"/>
        <v>0</v>
      </c>
      <c r="AF98" s="85">
        <f t="shared" si="88"/>
        <v>0</v>
      </c>
      <c r="AG98" s="85">
        <f t="shared" si="88"/>
        <v>0</v>
      </c>
      <c r="AH98" s="369">
        <f t="shared" si="31"/>
        <v>0</v>
      </c>
      <c r="AI98" s="28"/>
      <c r="AJ98" s="290"/>
      <c r="AK98" s="24"/>
    </row>
    <row r="99" s="1" customFormat="1" ht="30" hidden="1" customHeight="1" outlineLevel="2" spans="1:37">
      <c r="A99" s="58"/>
      <c r="B99" s="63" t="s">
        <v>14</v>
      </c>
      <c r="C99" s="60">
        <f t="shared" ref="C99:AG99" si="89">C97-C98</f>
        <v>0</v>
      </c>
      <c r="D99" s="60">
        <f t="shared" si="89"/>
        <v>0</v>
      </c>
      <c r="E99" s="60">
        <f t="shared" si="89"/>
        <v>0</v>
      </c>
      <c r="F99" s="60">
        <f t="shared" si="89"/>
        <v>0</v>
      </c>
      <c r="G99" s="60">
        <f t="shared" si="89"/>
        <v>0</v>
      </c>
      <c r="H99" s="60">
        <f t="shared" si="89"/>
        <v>0</v>
      </c>
      <c r="I99" s="60">
        <f t="shared" si="89"/>
        <v>0</v>
      </c>
      <c r="J99" s="60">
        <f t="shared" si="89"/>
        <v>0</v>
      </c>
      <c r="K99" s="60">
        <f t="shared" si="89"/>
        <v>0</v>
      </c>
      <c r="L99" s="60">
        <f t="shared" si="89"/>
        <v>0</v>
      </c>
      <c r="M99" s="60">
        <f t="shared" si="89"/>
        <v>0</v>
      </c>
      <c r="N99" s="60">
        <f t="shared" si="89"/>
        <v>0</v>
      </c>
      <c r="O99" s="60">
        <f t="shared" si="89"/>
        <v>0</v>
      </c>
      <c r="P99" s="60">
        <f t="shared" si="89"/>
        <v>0</v>
      </c>
      <c r="Q99" s="60">
        <f t="shared" si="89"/>
        <v>0</v>
      </c>
      <c r="R99" s="60">
        <f t="shared" si="89"/>
        <v>0</v>
      </c>
      <c r="S99" s="60">
        <f t="shared" si="89"/>
        <v>0</v>
      </c>
      <c r="T99" s="60">
        <f t="shared" si="89"/>
        <v>0</v>
      </c>
      <c r="U99" s="60">
        <f t="shared" si="89"/>
        <v>0</v>
      </c>
      <c r="V99" s="60">
        <f t="shared" si="89"/>
        <v>0</v>
      </c>
      <c r="W99" s="60">
        <f t="shared" si="89"/>
        <v>0</v>
      </c>
      <c r="X99" s="60">
        <f t="shared" si="89"/>
        <v>0</v>
      </c>
      <c r="Y99" s="60">
        <f t="shared" si="89"/>
        <v>0</v>
      </c>
      <c r="Z99" s="60">
        <f t="shared" si="89"/>
        <v>0</v>
      </c>
      <c r="AA99" s="60">
        <f t="shared" si="89"/>
        <v>3.27</v>
      </c>
      <c r="AB99" s="60">
        <f t="shared" si="89"/>
        <v>5.7</v>
      </c>
      <c r="AC99" s="60">
        <f t="shared" si="89"/>
        <v>4.4</v>
      </c>
      <c r="AD99" s="60">
        <f t="shared" si="89"/>
        <v>0</v>
      </c>
      <c r="AE99" s="60">
        <f t="shared" si="89"/>
        <v>0</v>
      </c>
      <c r="AF99" s="60">
        <f t="shared" si="89"/>
        <v>0</v>
      </c>
      <c r="AG99" s="60">
        <f t="shared" si="89"/>
        <v>0</v>
      </c>
      <c r="AH99" s="170">
        <f t="shared" si="31"/>
        <v>13.37</v>
      </c>
      <c r="AI99" s="28"/>
      <c r="AJ99" s="290"/>
      <c r="AK99" s="24"/>
    </row>
    <row r="100" s="1" customFormat="1" ht="30" hidden="1" customHeight="1" outlineLevel="2" spans="1:37">
      <c r="A100" s="58"/>
      <c r="B100" s="64" t="s">
        <v>15</v>
      </c>
      <c r="C100" s="71">
        <f t="shared" ref="C100:AG100" si="90">C97-C96</f>
        <v>-69.57</v>
      </c>
      <c r="D100" s="71">
        <f t="shared" si="90"/>
        <v>-30.02</v>
      </c>
      <c r="E100" s="71">
        <f t="shared" si="90"/>
        <v>-29.2</v>
      </c>
      <c r="F100" s="71">
        <f t="shared" si="90"/>
        <v>-36.53</v>
      </c>
      <c r="G100" s="71">
        <f t="shared" si="90"/>
        <v>-39.43</v>
      </c>
      <c r="H100" s="71">
        <f t="shared" si="90"/>
        <v>-31.83</v>
      </c>
      <c r="I100" s="71">
        <f t="shared" si="90"/>
        <v>-33</v>
      </c>
      <c r="J100" s="71">
        <f t="shared" si="90"/>
        <v>-38.6</v>
      </c>
      <c r="K100" s="71">
        <f t="shared" si="90"/>
        <v>-29</v>
      </c>
      <c r="L100" s="71">
        <f t="shared" si="90"/>
        <v>-32</v>
      </c>
      <c r="M100" s="71">
        <f t="shared" si="90"/>
        <v>-30</v>
      </c>
      <c r="N100" s="71">
        <f t="shared" si="90"/>
        <v>-31</v>
      </c>
      <c r="O100" s="71">
        <f t="shared" si="90"/>
        <v>-32</v>
      </c>
      <c r="P100" s="71">
        <f t="shared" si="90"/>
        <v>-30</v>
      </c>
      <c r="Q100" s="71">
        <f t="shared" si="90"/>
        <v>-34</v>
      </c>
      <c r="R100" s="71">
        <f t="shared" si="90"/>
        <v>-39</v>
      </c>
      <c r="S100" s="71">
        <f t="shared" si="90"/>
        <v>-42.03</v>
      </c>
      <c r="T100" s="71">
        <f t="shared" si="90"/>
        <v>-51.28</v>
      </c>
      <c r="U100" s="71">
        <f t="shared" si="90"/>
        <v>-34.8</v>
      </c>
      <c r="V100" s="71">
        <f t="shared" si="90"/>
        <v>-36.12</v>
      </c>
      <c r="W100" s="71">
        <f t="shared" si="90"/>
        <v>-30</v>
      </c>
      <c r="X100" s="71">
        <f t="shared" si="90"/>
        <v>-32</v>
      </c>
      <c r="Y100" s="71">
        <f t="shared" si="90"/>
        <v>-32.8</v>
      </c>
      <c r="Z100" s="71">
        <f t="shared" si="90"/>
        <v>-57.2</v>
      </c>
      <c r="AA100" s="71">
        <f t="shared" si="90"/>
        <v>-60.61</v>
      </c>
      <c r="AB100" s="71">
        <f t="shared" si="90"/>
        <v>-47.1</v>
      </c>
      <c r="AC100" s="71">
        <f t="shared" si="90"/>
        <v>-55.8</v>
      </c>
      <c r="AD100" s="71">
        <f t="shared" si="90"/>
        <v>-51.2</v>
      </c>
      <c r="AE100" s="71">
        <f t="shared" si="90"/>
        <v>-44.85</v>
      </c>
      <c r="AF100" s="71">
        <f t="shared" si="90"/>
        <v>-43.64</v>
      </c>
      <c r="AG100" s="71">
        <f t="shared" si="90"/>
        <v>0</v>
      </c>
      <c r="AH100" s="156">
        <f t="shared" si="31"/>
        <v>-1184.61</v>
      </c>
      <c r="AI100" s="28"/>
      <c r="AJ100" s="290"/>
      <c r="AK100" s="24"/>
    </row>
    <row r="101" s="1" customFormat="1" ht="30" hidden="1" customHeight="1" outlineLevel="2" spans="1:37">
      <c r="A101" s="58" t="s">
        <v>35</v>
      </c>
      <c r="B101" s="61"/>
      <c r="C101" s="71">
        <f t="shared" ref="C101:AG101" si="91">C246+C388</f>
        <v>1.73</v>
      </c>
      <c r="D101" s="71">
        <f t="shared" si="91"/>
        <v>3.55</v>
      </c>
      <c r="E101" s="71">
        <f t="shared" si="91"/>
        <v>4.1</v>
      </c>
      <c r="F101" s="71">
        <f t="shared" si="91"/>
        <v>4.06</v>
      </c>
      <c r="G101" s="71">
        <f t="shared" si="91"/>
        <v>5.63</v>
      </c>
      <c r="H101" s="71">
        <f t="shared" si="91"/>
        <v>5.87</v>
      </c>
      <c r="I101" s="71">
        <f t="shared" si="91"/>
        <v>4.5</v>
      </c>
      <c r="J101" s="71">
        <f t="shared" si="91"/>
        <v>4.45</v>
      </c>
      <c r="K101" s="71">
        <f t="shared" si="91"/>
        <v>5.4</v>
      </c>
      <c r="L101" s="71">
        <f t="shared" si="91"/>
        <v>5.4</v>
      </c>
      <c r="M101" s="71">
        <f t="shared" si="91"/>
        <v>6.3</v>
      </c>
      <c r="N101" s="71">
        <f t="shared" si="91"/>
        <v>6.2</v>
      </c>
      <c r="O101" s="71">
        <f t="shared" si="91"/>
        <v>6.3</v>
      </c>
      <c r="P101" s="71">
        <f t="shared" si="91"/>
        <v>5.02</v>
      </c>
      <c r="Q101" s="71">
        <f t="shared" si="91"/>
        <v>5.4</v>
      </c>
      <c r="R101" s="71">
        <f t="shared" si="91"/>
        <v>7.53</v>
      </c>
      <c r="S101" s="71">
        <f t="shared" si="91"/>
        <v>11.1</v>
      </c>
      <c r="T101" s="71">
        <f t="shared" si="91"/>
        <v>8.9</v>
      </c>
      <c r="U101" s="71">
        <f t="shared" si="91"/>
        <v>7.85</v>
      </c>
      <c r="V101" s="71">
        <f t="shared" si="91"/>
        <v>7.07</v>
      </c>
      <c r="W101" s="71">
        <f t="shared" si="91"/>
        <v>5.4</v>
      </c>
      <c r="X101" s="71">
        <f t="shared" si="91"/>
        <v>5.13</v>
      </c>
      <c r="Y101" s="71">
        <f t="shared" si="91"/>
        <v>6.36</v>
      </c>
      <c r="Z101" s="71">
        <f t="shared" si="91"/>
        <v>9.4</v>
      </c>
      <c r="AA101" s="71">
        <f t="shared" si="91"/>
        <v>13.45</v>
      </c>
      <c r="AB101" s="71">
        <f t="shared" si="91"/>
        <v>12.48</v>
      </c>
      <c r="AC101" s="71">
        <f t="shared" si="91"/>
        <v>13.18</v>
      </c>
      <c r="AD101" s="71">
        <f t="shared" si="91"/>
        <v>10.92</v>
      </c>
      <c r="AE101" s="71">
        <f t="shared" si="91"/>
        <v>12.46</v>
      </c>
      <c r="AF101" s="71">
        <f t="shared" si="91"/>
        <v>11.6</v>
      </c>
      <c r="AG101" s="71">
        <f t="shared" si="91"/>
        <v>0</v>
      </c>
      <c r="AH101" s="156">
        <f t="shared" si="31"/>
        <v>216.74</v>
      </c>
      <c r="AI101" s="28"/>
      <c r="AJ101" s="290"/>
      <c r="AK101" s="24"/>
    </row>
    <row r="102" s="1" customFormat="1" ht="30" hidden="1" customHeight="1" outlineLevel="2" spans="1:37">
      <c r="A102" s="58"/>
      <c r="B102" s="61"/>
      <c r="C102" s="71">
        <f t="shared" ref="C102:AG102" si="92">C247+C389</f>
        <v>0</v>
      </c>
      <c r="D102" s="71">
        <f t="shared" si="92"/>
        <v>0</v>
      </c>
      <c r="E102" s="71">
        <f t="shared" si="92"/>
        <v>0</v>
      </c>
      <c r="F102" s="71">
        <f t="shared" si="92"/>
        <v>0</v>
      </c>
      <c r="G102" s="71">
        <f t="shared" si="92"/>
        <v>0</v>
      </c>
      <c r="H102" s="71">
        <f t="shared" si="92"/>
        <v>0</v>
      </c>
      <c r="I102" s="71">
        <f t="shared" si="92"/>
        <v>0</v>
      </c>
      <c r="J102" s="71">
        <f t="shared" si="92"/>
        <v>0</v>
      </c>
      <c r="K102" s="71">
        <f t="shared" si="92"/>
        <v>0</v>
      </c>
      <c r="L102" s="71">
        <f t="shared" si="92"/>
        <v>0</v>
      </c>
      <c r="M102" s="71">
        <f t="shared" si="92"/>
        <v>0</v>
      </c>
      <c r="N102" s="71">
        <f t="shared" si="92"/>
        <v>0</v>
      </c>
      <c r="O102" s="71">
        <f t="shared" si="92"/>
        <v>0</v>
      </c>
      <c r="P102" s="71">
        <f t="shared" si="92"/>
        <v>0</v>
      </c>
      <c r="Q102" s="71">
        <f t="shared" si="92"/>
        <v>0</v>
      </c>
      <c r="R102" s="71">
        <f t="shared" si="92"/>
        <v>0</v>
      </c>
      <c r="S102" s="71">
        <f t="shared" si="92"/>
        <v>0</v>
      </c>
      <c r="T102" s="71">
        <f t="shared" si="92"/>
        <v>0</v>
      </c>
      <c r="U102" s="71">
        <f t="shared" si="92"/>
        <v>0</v>
      </c>
      <c r="V102" s="71">
        <f t="shared" si="92"/>
        <v>0</v>
      </c>
      <c r="W102" s="71">
        <f t="shared" si="92"/>
        <v>0</v>
      </c>
      <c r="X102" s="71">
        <f t="shared" si="92"/>
        <v>0</v>
      </c>
      <c r="Y102" s="71">
        <f t="shared" si="92"/>
        <v>0</v>
      </c>
      <c r="Z102" s="71">
        <f t="shared" si="92"/>
        <v>0</v>
      </c>
      <c r="AA102" s="71">
        <f t="shared" si="92"/>
        <v>1.37</v>
      </c>
      <c r="AB102" s="71">
        <f t="shared" si="92"/>
        <v>1.76</v>
      </c>
      <c r="AC102" s="71">
        <f t="shared" si="92"/>
        <v>1.44</v>
      </c>
      <c r="AD102" s="71">
        <f t="shared" si="92"/>
        <v>0</v>
      </c>
      <c r="AE102" s="71">
        <f t="shared" si="92"/>
        <v>0</v>
      </c>
      <c r="AF102" s="71">
        <f t="shared" si="92"/>
        <v>0</v>
      </c>
      <c r="AG102" s="71">
        <f t="shared" si="92"/>
        <v>0</v>
      </c>
      <c r="AH102" s="156">
        <f t="shared" si="31"/>
        <v>4.57</v>
      </c>
      <c r="AI102" s="28"/>
      <c r="AJ102" s="290"/>
      <c r="AK102" s="24"/>
    </row>
    <row r="103" s="1" customFormat="1" ht="30" hidden="1" customHeight="1" outlineLevel="2" spans="1:37">
      <c r="A103" s="58"/>
      <c r="B103" s="75" t="s">
        <v>275</v>
      </c>
      <c r="C103" s="71">
        <f t="shared" ref="C103:AG103" si="93">C248+C390</f>
        <v>0</v>
      </c>
      <c r="D103" s="71">
        <f t="shared" si="93"/>
        <v>0</v>
      </c>
      <c r="E103" s="71">
        <f t="shared" si="93"/>
        <v>0</v>
      </c>
      <c r="F103" s="71">
        <f t="shared" si="93"/>
        <v>0</v>
      </c>
      <c r="G103" s="71">
        <f t="shared" si="93"/>
        <v>0</v>
      </c>
      <c r="H103" s="71">
        <f t="shared" si="93"/>
        <v>0</v>
      </c>
      <c r="I103" s="71">
        <f t="shared" si="93"/>
        <v>0</v>
      </c>
      <c r="J103" s="71">
        <f t="shared" si="93"/>
        <v>0</v>
      </c>
      <c r="K103" s="71">
        <f t="shared" si="93"/>
        <v>0</v>
      </c>
      <c r="L103" s="71">
        <f t="shared" si="93"/>
        <v>0</v>
      </c>
      <c r="M103" s="71">
        <f t="shared" si="93"/>
        <v>0</v>
      </c>
      <c r="N103" s="71">
        <f t="shared" si="93"/>
        <v>0</v>
      </c>
      <c r="O103" s="71">
        <f t="shared" si="93"/>
        <v>0</v>
      </c>
      <c r="P103" s="71">
        <f t="shared" si="93"/>
        <v>0</v>
      </c>
      <c r="Q103" s="71">
        <f t="shared" si="93"/>
        <v>0</v>
      </c>
      <c r="R103" s="71">
        <f t="shared" si="93"/>
        <v>0</v>
      </c>
      <c r="S103" s="71">
        <f t="shared" si="93"/>
        <v>0</v>
      </c>
      <c r="T103" s="71">
        <f t="shared" si="93"/>
        <v>0</v>
      </c>
      <c r="U103" s="71">
        <f t="shared" si="93"/>
        <v>0</v>
      </c>
      <c r="V103" s="71">
        <f t="shared" si="93"/>
        <v>0</v>
      </c>
      <c r="W103" s="71">
        <f t="shared" si="93"/>
        <v>0</v>
      </c>
      <c r="X103" s="71">
        <f t="shared" si="93"/>
        <v>0</v>
      </c>
      <c r="Y103" s="71">
        <f t="shared" si="93"/>
        <v>0</v>
      </c>
      <c r="Z103" s="71">
        <f t="shared" si="93"/>
        <v>0</v>
      </c>
      <c r="AA103" s="71">
        <f t="shared" si="93"/>
        <v>0</v>
      </c>
      <c r="AB103" s="71">
        <f t="shared" si="93"/>
        <v>0</v>
      </c>
      <c r="AC103" s="71">
        <f t="shared" si="93"/>
        <v>0</v>
      </c>
      <c r="AD103" s="71">
        <f t="shared" si="93"/>
        <v>0</v>
      </c>
      <c r="AE103" s="71">
        <f t="shared" si="93"/>
        <v>0</v>
      </c>
      <c r="AF103" s="71">
        <f t="shared" si="93"/>
        <v>0</v>
      </c>
      <c r="AG103" s="71">
        <f t="shared" si="93"/>
        <v>0</v>
      </c>
      <c r="AH103" s="156">
        <f t="shared" si="31"/>
        <v>0</v>
      </c>
      <c r="AI103" s="28"/>
      <c r="AJ103" s="290"/>
      <c r="AK103" s="24"/>
    </row>
    <row r="104" s="1" customFormat="1" ht="30" hidden="1" customHeight="1" outlineLevel="2" spans="1:37">
      <c r="A104" s="58"/>
      <c r="B104" s="63" t="s">
        <v>14</v>
      </c>
      <c r="C104" s="60">
        <f t="shared" ref="C104:AG104" si="94">C102-C103</f>
        <v>0</v>
      </c>
      <c r="D104" s="60">
        <f t="shared" si="94"/>
        <v>0</v>
      </c>
      <c r="E104" s="60">
        <f t="shared" si="94"/>
        <v>0</v>
      </c>
      <c r="F104" s="60">
        <f t="shared" si="94"/>
        <v>0</v>
      </c>
      <c r="G104" s="60">
        <f t="shared" si="94"/>
        <v>0</v>
      </c>
      <c r="H104" s="60">
        <f t="shared" si="94"/>
        <v>0</v>
      </c>
      <c r="I104" s="60">
        <f t="shared" si="94"/>
        <v>0</v>
      </c>
      <c r="J104" s="60">
        <f t="shared" si="94"/>
        <v>0</v>
      </c>
      <c r="K104" s="60">
        <f t="shared" si="94"/>
        <v>0</v>
      </c>
      <c r="L104" s="60">
        <f t="shared" si="94"/>
        <v>0</v>
      </c>
      <c r="M104" s="60">
        <f t="shared" si="94"/>
        <v>0</v>
      </c>
      <c r="N104" s="60">
        <f t="shared" si="94"/>
        <v>0</v>
      </c>
      <c r="O104" s="60">
        <f t="shared" si="94"/>
        <v>0</v>
      </c>
      <c r="P104" s="60">
        <f t="shared" si="94"/>
        <v>0</v>
      </c>
      <c r="Q104" s="60">
        <f t="shared" si="94"/>
        <v>0</v>
      </c>
      <c r="R104" s="60">
        <f t="shared" si="94"/>
        <v>0</v>
      </c>
      <c r="S104" s="60">
        <f t="shared" si="94"/>
        <v>0</v>
      </c>
      <c r="T104" s="60">
        <f t="shared" si="94"/>
        <v>0</v>
      </c>
      <c r="U104" s="60">
        <f t="shared" si="94"/>
        <v>0</v>
      </c>
      <c r="V104" s="60">
        <f t="shared" si="94"/>
        <v>0</v>
      </c>
      <c r="W104" s="60">
        <f t="shared" si="94"/>
        <v>0</v>
      </c>
      <c r="X104" s="60">
        <f t="shared" si="94"/>
        <v>0</v>
      </c>
      <c r="Y104" s="60">
        <f t="shared" si="94"/>
        <v>0</v>
      </c>
      <c r="Z104" s="60">
        <f t="shared" si="94"/>
        <v>0</v>
      </c>
      <c r="AA104" s="60">
        <f t="shared" si="94"/>
        <v>1.37</v>
      </c>
      <c r="AB104" s="60">
        <f t="shared" si="94"/>
        <v>1.76</v>
      </c>
      <c r="AC104" s="60">
        <f t="shared" si="94"/>
        <v>1.44</v>
      </c>
      <c r="AD104" s="60">
        <f t="shared" si="94"/>
        <v>0</v>
      </c>
      <c r="AE104" s="60">
        <f t="shared" si="94"/>
        <v>0</v>
      </c>
      <c r="AF104" s="60">
        <f t="shared" si="94"/>
        <v>0</v>
      </c>
      <c r="AG104" s="60">
        <f t="shared" si="94"/>
        <v>0</v>
      </c>
      <c r="AH104" s="170">
        <f t="shared" ref="AH104:AH130" si="95">SUM(C104:AG104)</f>
        <v>4.57</v>
      </c>
      <c r="AI104" s="28"/>
      <c r="AJ104" s="290"/>
      <c r="AK104" s="24"/>
    </row>
    <row r="105" s="1" customFormat="1" ht="30" hidden="1" customHeight="1" outlineLevel="2" spans="1:37">
      <c r="A105" s="58"/>
      <c r="B105" s="64" t="s">
        <v>15</v>
      </c>
      <c r="C105" s="60">
        <f t="shared" ref="C105:AG105" si="96">C102-C101</f>
        <v>-1.73</v>
      </c>
      <c r="D105" s="60">
        <f t="shared" si="96"/>
        <v>-3.55</v>
      </c>
      <c r="E105" s="60">
        <f t="shared" si="96"/>
        <v>-4.1</v>
      </c>
      <c r="F105" s="60">
        <f t="shared" si="96"/>
        <v>-4.06</v>
      </c>
      <c r="G105" s="60">
        <f t="shared" si="96"/>
        <v>-5.63</v>
      </c>
      <c r="H105" s="60">
        <f t="shared" si="96"/>
        <v>-5.87</v>
      </c>
      <c r="I105" s="60">
        <f t="shared" si="96"/>
        <v>-4.5</v>
      </c>
      <c r="J105" s="60">
        <f t="shared" si="96"/>
        <v>-4.45</v>
      </c>
      <c r="K105" s="60">
        <f t="shared" si="96"/>
        <v>-5.4</v>
      </c>
      <c r="L105" s="60">
        <f t="shared" si="96"/>
        <v>-5.4</v>
      </c>
      <c r="M105" s="60">
        <f t="shared" si="96"/>
        <v>-6.3</v>
      </c>
      <c r="N105" s="60">
        <f t="shared" si="96"/>
        <v>-6.2</v>
      </c>
      <c r="O105" s="60">
        <f t="shared" si="96"/>
        <v>-6.3</v>
      </c>
      <c r="P105" s="60">
        <f t="shared" si="96"/>
        <v>-5.02</v>
      </c>
      <c r="Q105" s="60">
        <f t="shared" si="96"/>
        <v>-5.4</v>
      </c>
      <c r="R105" s="60">
        <f t="shared" si="96"/>
        <v>-7.53</v>
      </c>
      <c r="S105" s="60">
        <f t="shared" si="96"/>
        <v>-11.1</v>
      </c>
      <c r="T105" s="60">
        <f t="shared" si="96"/>
        <v>-8.9</v>
      </c>
      <c r="U105" s="60">
        <f t="shared" si="96"/>
        <v>-7.85</v>
      </c>
      <c r="V105" s="60">
        <f t="shared" si="96"/>
        <v>-7.07</v>
      </c>
      <c r="W105" s="60">
        <f t="shared" si="96"/>
        <v>-5.4</v>
      </c>
      <c r="X105" s="60">
        <f t="shared" si="96"/>
        <v>-5.13</v>
      </c>
      <c r="Y105" s="60">
        <f t="shared" si="96"/>
        <v>-6.36</v>
      </c>
      <c r="Z105" s="60">
        <f t="shared" si="96"/>
        <v>-9.4</v>
      </c>
      <c r="AA105" s="60">
        <f t="shared" si="96"/>
        <v>-12.08</v>
      </c>
      <c r="AB105" s="60">
        <f t="shared" si="96"/>
        <v>-10.72</v>
      </c>
      <c r="AC105" s="60">
        <f t="shared" si="96"/>
        <v>-11.74</v>
      </c>
      <c r="AD105" s="60">
        <f t="shared" si="96"/>
        <v>-10.92</v>
      </c>
      <c r="AE105" s="60">
        <f t="shared" si="96"/>
        <v>-12.46</v>
      </c>
      <c r="AF105" s="60">
        <f t="shared" si="96"/>
        <v>-11.6</v>
      </c>
      <c r="AG105" s="60">
        <f t="shared" si="96"/>
        <v>0</v>
      </c>
      <c r="AH105" s="170">
        <f t="shared" si="95"/>
        <v>-212.17</v>
      </c>
      <c r="AI105" s="28"/>
      <c r="AJ105" s="290"/>
      <c r="AK105" s="24"/>
    </row>
    <row r="106" s="1" customFormat="1" ht="30" hidden="1" customHeight="1" outlineLevel="2" spans="1:37">
      <c r="A106" s="58" t="s">
        <v>36</v>
      </c>
      <c r="B106" s="61"/>
      <c r="C106" s="71">
        <f t="shared" ref="C106:AG106" si="97">C251</f>
        <v>2.2</v>
      </c>
      <c r="D106" s="71">
        <f t="shared" si="97"/>
        <v>0</v>
      </c>
      <c r="E106" s="71">
        <f t="shared" si="97"/>
        <v>2.3</v>
      </c>
      <c r="F106" s="71">
        <f t="shared" si="97"/>
        <v>0</v>
      </c>
      <c r="G106" s="71">
        <f t="shared" si="97"/>
        <v>0</v>
      </c>
      <c r="H106" s="71">
        <f t="shared" si="97"/>
        <v>0</v>
      </c>
      <c r="I106" s="71">
        <f t="shared" si="97"/>
        <v>0</v>
      </c>
      <c r="J106" s="71">
        <f t="shared" si="97"/>
        <v>2.3</v>
      </c>
      <c r="K106" s="71">
        <f t="shared" si="97"/>
        <v>0</v>
      </c>
      <c r="L106" s="71">
        <f t="shared" si="97"/>
        <v>0.5</v>
      </c>
      <c r="M106" s="71">
        <f t="shared" si="97"/>
        <v>0</v>
      </c>
      <c r="N106" s="71">
        <f t="shared" si="97"/>
        <v>0</v>
      </c>
      <c r="O106" s="71">
        <f t="shared" si="97"/>
        <v>0</v>
      </c>
      <c r="P106" s="71">
        <f t="shared" si="97"/>
        <v>0</v>
      </c>
      <c r="Q106" s="71">
        <f t="shared" si="97"/>
        <v>2.5</v>
      </c>
      <c r="R106" s="71">
        <f t="shared" si="97"/>
        <v>0</v>
      </c>
      <c r="S106" s="71">
        <f t="shared" si="97"/>
        <v>4.6</v>
      </c>
      <c r="T106" s="71">
        <f t="shared" si="97"/>
        <v>0</v>
      </c>
      <c r="U106" s="71">
        <f t="shared" si="97"/>
        <v>0</v>
      </c>
      <c r="V106" s="71">
        <f t="shared" si="97"/>
        <v>0</v>
      </c>
      <c r="W106" s="71">
        <f t="shared" si="97"/>
        <v>0</v>
      </c>
      <c r="X106" s="71">
        <f t="shared" si="97"/>
        <v>0</v>
      </c>
      <c r="Y106" s="71">
        <f t="shared" si="97"/>
        <v>0</v>
      </c>
      <c r="Z106" s="71">
        <f t="shared" si="97"/>
        <v>0</v>
      </c>
      <c r="AA106" s="71">
        <f t="shared" si="97"/>
        <v>0</v>
      </c>
      <c r="AB106" s="71">
        <f t="shared" si="97"/>
        <v>0</v>
      </c>
      <c r="AC106" s="71">
        <f t="shared" si="97"/>
        <v>0</v>
      </c>
      <c r="AD106" s="71">
        <f t="shared" si="97"/>
        <v>0</v>
      </c>
      <c r="AE106" s="71">
        <f t="shared" si="97"/>
        <v>0</v>
      </c>
      <c r="AF106" s="71">
        <f t="shared" si="97"/>
        <v>0</v>
      </c>
      <c r="AG106" s="71">
        <f t="shared" si="97"/>
        <v>0</v>
      </c>
      <c r="AH106" s="156">
        <f t="shared" si="95"/>
        <v>14.4</v>
      </c>
      <c r="AI106" s="28"/>
      <c r="AJ106" s="290"/>
      <c r="AK106" s="24"/>
    </row>
    <row r="107" s="1" customFormat="1" ht="30" hidden="1" customHeight="1" outlineLevel="2" spans="1:37">
      <c r="A107" s="58"/>
      <c r="B107" s="61"/>
      <c r="C107" s="71">
        <f t="shared" ref="C107:AG107" si="98">C252</f>
        <v>0</v>
      </c>
      <c r="D107" s="71">
        <f t="shared" si="98"/>
        <v>0</v>
      </c>
      <c r="E107" s="71">
        <f t="shared" si="98"/>
        <v>0</v>
      </c>
      <c r="F107" s="71">
        <f t="shared" si="98"/>
        <v>0</v>
      </c>
      <c r="G107" s="71">
        <f t="shared" si="98"/>
        <v>0</v>
      </c>
      <c r="H107" s="71">
        <f t="shared" si="98"/>
        <v>0</v>
      </c>
      <c r="I107" s="71">
        <f t="shared" si="98"/>
        <v>0</v>
      </c>
      <c r="J107" s="71">
        <f t="shared" si="98"/>
        <v>0</v>
      </c>
      <c r="K107" s="71">
        <f t="shared" si="98"/>
        <v>0</v>
      </c>
      <c r="L107" s="71">
        <f t="shared" si="98"/>
        <v>0</v>
      </c>
      <c r="M107" s="71">
        <f t="shared" si="98"/>
        <v>0</v>
      </c>
      <c r="N107" s="71">
        <f t="shared" si="98"/>
        <v>0</v>
      </c>
      <c r="O107" s="71">
        <f t="shared" si="98"/>
        <v>0</v>
      </c>
      <c r="P107" s="71">
        <f t="shared" si="98"/>
        <v>0</v>
      </c>
      <c r="Q107" s="71">
        <f t="shared" si="98"/>
        <v>0</v>
      </c>
      <c r="R107" s="71">
        <f t="shared" si="98"/>
        <v>0</v>
      </c>
      <c r="S107" s="71">
        <f t="shared" si="98"/>
        <v>0</v>
      </c>
      <c r="T107" s="71">
        <f t="shared" si="98"/>
        <v>0</v>
      </c>
      <c r="U107" s="71">
        <f t="shared" si="98"/>
        <v>0</v>
      </c>
      <c r="V107" s="71">
        <f t="shared" si="98"/>
        <v>0</v>
      </c>
      <c r="W107" s="71">
        <f t="shared" si="98"/>
        <v>0</v>
      </c>
      <c r="X107" s="71">
        <f t="shared" si="98"/>
        <v>0</v>
      </c>
      <c r="Y107" s="71">
        <f t="shared" si="98"/>
        <v>0</v>
      </c>
      <c r="Z107" s="71">
        <f t="shared" si="98"/>
        <v>0</v>
      </c>
      <c r="AA107" s="71">
        <f t="shared" si="98"/>
        <v>0</v>
      </c>
      <c r="AB107" s="71">
        <f t="shared" si="98"/>
        <v>0</v>
      </c>
      <c r="AC107" s="71">
        <f t="shared" si="98"/>
        <v>0</v>
      </c>
      <c r="AD107" s="71">
        <f t="shared" si="98"/>
        <v>0</v>
      </c>
      <c r="AE107" s="71">
        <f t="shared" si="98"/>
        <v>0</v>
      </c>
      <c r="AF107" s="71">
        <f t="shared" si="98"/>
        <v>0</v>
      </c>
      <c r="AG107" s="71">
        <f t="shared" si="98"/>
        <v>0</v>
      </c>
      <c r="AH107" s="156">
        <f t="shared" si="95"/>
        <v>0</v>
      </c>
      <c r="AI107" s="28"/>
      <c r="AJ107" s="290"/>
      <c r="AK107" s="24"/>
    </row>
    <row r="108" s="1" customFormat="1" ht="30" hidden="1" customHeight="1" outlineLevel="2" spans="1:37">
      <c r="A108" s="58"/>
      <c r="B108" s="62" t="s">
        <v>275</v>
      </c>
      <c r="C108" s="71">
        <f t="shared" ref="C108:AG108" si="99">C253</f>
        <v>0</v>
      </c>
      <c r="D108" s="71">
        <f t="shared" si="99"/>
        <v>0</v>
      </c>
      <c r="E108" s="71">
        <f t="shared" si="99"/>
        <v>0</v>
      </c>
      <c r="F108" s="71">
        <f t="shared" si="99"/>
        <v>0</v>
      </c>
      <c r="G108" s="71">
        <f t="shared" si="99"/>
        <v>0</v>
      </c>
      <c r="H108" s="71">
        <f t="shared" si="99"/>
        <v>0</v>
      </c>
      <c r="I108" s="71">
        <f t="shared" si="99"/>
        <v>0</v>
      </c>
      <c r="J108" s="71">
        <f t="shared" si="99"/>
        <v>0</v>
      </c>
      <c r="K108" s="71">
        <f t="shared" si="99"/>
        <v>0</v>
      </c>
      <c r="L108" s="71">
        <f t="shared" si="99"/>
        <v>0</v>
      </c>
      <c r="M108" s="71">
        <f t="shared" si="99"/>
        <v>0</v>
      </c>
      <c r="N108" s="71">
        <f t="shared" si="99"/>
        <v>0</v>
      </c>
      <c r="O108" s="71">
        <f t="shared" si="99"/>
        <v>0</v>
      </c>
      <c r="P108" s="71">
        <f t="shared" si="99"/>
        <v>0</v>
      </c>
      <c r="Q108" s="71">
        <f t="shared" si="99"/>
        <v>0</v>
      </c>
      <c r="R108" s="71">
        <f t="shared" si="99"/>
        <v>0</v>
      </c>
      <c r="S108" s="71">
        <f t="shared" si="99"/>
        <v>0</v>
      </c>
      <c r="T108" s="71">
        <f t="shared" si="99"/>
        <v>0</v>
      </c>
      <c r="U108" s="71">
        <f t="shared" si="99"/>
        <v>0</v>
      </c>
      <c r="V108" s="71">
        <f t="shared" si="99"/>
        <v>0</v>
      </c>
      <c r="W108" s="71">
        <f t="shared" si="99"/>
        <v>0</v>
      </c>
      <c r="X108" s="71">
        <f t="shared" si="99"/>
        <v>0</v>
      </c>
      <c r="Y108" s="71">
        <f t="shared" si="99"/>
        <v>0</v>
      </c>
      <c r="Z108" s="71">
        <f t="shared" si="99"/>
        <v>0</v>
      </c>
      <c r="AA108" s="71">
        <f t="shared" si="99"/>
        <v>0</v>
      </c>
      <c r="AB108" s="71">
        <f t="shared" si="99"/>
        <v>0</v>
      </c>
      <c r="AC108" s="71">
        <f t="shared" si="99"/>
        <v>0</v>
      </c>
      <c r="AD108" s="71">
        <f t="shared" si="99"/>
        <v>0</v>
      </c>
      <c r="AE108" s="71">
        <f t="shared" si="99"/>
        <v>0</v>
      </c>
      <c r="AF108" s="71">
        <f t="shared" si="99"/>
        <v>0</v>
      </c>
      <c r="AG108" s="71">
        <f t="shared" si="99"/>
        <v>0</v>
      </c>
      <c r="AH108" s="156">
        <f t="shared" si="95"/>
        <v>0</v>
      </c>
      <c r="AI108" s="28"/>
      <c r="AJ108" s="290"/>
      <c r="AK108" s="24"/>
    </row>
    <row r="109" s="1" customFormat="1" ht="30" hidden="1" customHeight="1" outlineLevel="2" spans="1:37">
      <c r="A109" s="58"/>
      <c r="B109" s="63" t="s">
        <v>14</v>
      </c>
      <c r="C109" s="71">
        <f t="shared" ref="C109:AG109" si="100">C254</f>
        <v>0</v>
      </c>
      <c r="D109" s="71">
        <f t="shared" si="100"/>
        <v>0</v>
      </c>
      <c r="E109" s="71">
        <f t="shared" si="100"/>
        <v>0</v>
      </c>
      <c r="F109" s="71">
        <f t="shared" si="100"/>
        <v>0</v>
      </c>
      <c r="G109" s="71">
        <f t="shared" si="100"/>
        <v>0</v>
      </c>
      <c r="H109" s="71">
        <f t="shared" si="100"/>
        <v>0</v>
      </c>
      <c r="I109" s="71">
        <f t="shared" si="100"/>
        <v>0</v>
      </c>
      <c r="J109" s="71">
        <f t="shared" si="100"/>
        <v>0</v>
      </c>
      <c r="K109" s="71">
        <f t="shared" si="100"/>
        <v>0</v>
      </c>
      <c r="L109" s="71">
        <f t="shared" si="100"/>
        <v>0</v>
      </c>
      <c r="M109" s="71">
        <f t="shared" si="100"/>
        <v>0</v>
      </c>
      <c r="N109" s="71">
        <f t="shared" si="100"/>
        <v>0</v>
      </c>
      <c r="O109" s="71">
        <f t="shared" si="100"/>
        <v>0</v>
      </c>
      <c r="P109" s="71">
        <f t="shared" si="100"/>
        <v>0</v>
      </c>
      <c r="Q109" s="71">
        <f t="shared" si="100"/>
        <v>0</v>
      </c>
      <c r="R109" s="71">
        <f t="shared" si="100"/>
        <v>0</v>
      </c>
      <c r="S109" s="71">
        <f t="shared" si="100"/>
        <v>0</v>
      </c>
      <c r="T109" s="71">
        <f t="shared" si="100"/>
        <v>0</v>
      </c>
      <c r="U109" s="71">
        <f t="shared" si="100"/>
        <v>0</v>
      </c>
      <c r="V109" s="71">
        <f t="shared" si="100"/>
        <v>0</v>
      </c>
      <c r="W109" s="71">
        <f t="shared" si="100"/>
        <v>0</v>
      </c>
      <c r="X109" s="71">
        <f t="shared" si="100"/>
        <v>0</v>
      </c>
      <c r="Y109" s="71">
        <f t="shared" si="100"/>
        <v>0</v>
      </c>
      <c r="Z109" s="71">
        <f t="shared" si="100"/>
        <v>0</v>
      </c>
      <c r="AA109" s="71">
        <f t="shared" si="100"/>
        <v>0</v>
      </c>
      <c r="AB109" s="71">
        <f t="shared" si="100"/>
        <v>0</v>
      </c>
      <c r="AC109" s="71">
        <f t="shared" si="100"/>
        <v>0</v>
      </c>
      <c r="AD109" s="71">
        <f t="shared" si="100"/>
        <v>0</v>
      </c>
      <c r="AE109" s="71">
        <f t="shared" si="100"/>
        <v>0</v>
      </c>
      <c r="AF109" s="71">
        <f t="shared" si="100"/>
        <v>0</v>
      </c>
      <c r="AG109" s="71">
        <f t="shared" si="100"/>
        <v>0</v>
      </c>
      <c r="AH109" s="156">
        <f t="shared" si="95"/>
        <v>0</v>
      </c>
      <c r="AI109" s="28"/>
      <c r="AJ109" s="290"/>
      <c r="AK109" s="24"/>
    </row>
    <row r="110" s="1" customFormat="1" ht="30" hidden="1" customHeight="1" outlineLevel="2" spans="1:37">
      <c r="A110" s="58"/>
      <c r="B110" s="64" t="s">
        <v>15</v>
      </c>
      <c r="C110" s="71">
        <f t="shared" ref="C110:AG110" si="101">C255</f>
        <v>-2.2</v>
      </c>
      <c r="D110" s="71">
        <f t="shared" si="101"/>
        <v>0</v>
      </c>
      <c r="E110" s="71">
        <f t="shared" si="101"/>
        <v>-2.3</v>
      </c>
      <c r="F110" s="71">
        <f t="shared" si="101"/>
        <v>0</v>
      </c>
      <c r="G110" s="71">
        <f t="shared" si="101"/>
        <v>0</v>
      </c>
      <c r="H110" s="71">
        <f t="shared" si="101"/>
        <v>0</v>
      </c>
      <c r="I110" s="71">
        <f t="shared" si="101"/>
        <v>0</v>
      </c>
      <c r="J110" s="71">
        <f t="shared" si="101"/>
        <v>-2.3</v>
      </c>
      <c r="K110" s="71">
        <f t="shared" si="101"/>
        <v>0</v>
      </c>
      <c r="L110" s="71">
        <f t="shared" si="101"/>
        <v>-0.5</v>
      </c>
      <c r="M110" s="71">
        <f t="shared" si="101"/>
        <v>0</v>
      </c>
      <c r="N110" s="71">
        <f t="shared" si="101"/>
        <v>0</v>
      </c>
      <c r="O110" s="71">
        <f t="shared" si="101"/>
        <v>0</v>
      </c>
      <c r="P110" s="71">
        <f t="shared" si="101"/>
        <v>0</v>
      </c>
      <c r="Q110" s="71">
        <f t="shared" si="101"/>
        <v>-2.5</v>
      </c>
      <c r="R110" s="71">
        <f t="shared" si="101"/>
        <v>0</v>
      </c>
      <c r="S110" s="71">
        <f t="shared" si="101"/>
        <v>-4.6</v>
      </c>
      <c r="T110" s="71">
        <f t="shared" si="101"/>
        <v>0</v>
      </c>
      <c r="U110" s="71">
        <f t="shared" si="101"/>
        <v>0</v>
      </c>
      <c r="V110" s="71">
        <f t="shared" si="101"/>
        <v>0</v>
      </c>
      <c r="W110" s="71">
        <f t="shared" si="101"/>
        <v>0</v>
      </c>
      <c r="X110" s="71">
        <f t="shared" si="101"/>
        <v>0</v>
      </c>
      <c r="Y110" s="71">
        <f t="shared" si="101"/>
        <v>0</v>
      </c>
      <c r="Z110" s="71">
        <f t="shared" si="101"/>
        <v>0</v>
      </c>
      <c r="AA110" s="71">
        <f t="shared" si="101"/>
        <v>0</v>
      </c>
      <c r="AB110" s="71">
        <f t="shared" si="101"/>
        <v>0</v>
      </c>
      <c r="AC110" s="71">
        <f t="shared" si="101"/>
        <v>0</v>
      </c>
      <c r="AD110" s="71">
        <f t="shared" si="101"/>
        <v>0</v>
      </c>
      <c r="AE110" s="71">
        <f t="shared" si="101"/>
        <v>0</v>
      </c>
      <c r="AF110" s="71">
        <f t="shared" si="101"/>
        <v>0</v>
      </c>
      <c r="AG110" s="71">
        <f t="shared" si="101"/>
        <v>0</v>
      </c>
      <c r="AH110" s="156">
        <f t="shared" si="95"/>
        <v>-14.4</v>
      </c>
      <c r="AI110" s="28"/>
      <c r="AJ110" s="290"/>
      <c r="AK110" s="24"/>
    </row>
    <row r="111" s="1" customFormat="1" ht="30" hidden="1" customHeight="1" outlineLevel="2" spans="1:37">
      <c r="A111" s="58" t="s">
        <v>37</v>
      </c>
      <c r="B111" s="59"/>
      <c r="C111" s="71">
        <f t="shared" ref="C111:AG111" si="102">C256</f>
        <v>0</v>
      </c>
      <c r="D111" s="71">
        <f t="shared" si="102"/>
        <v>2.5</v>
      </c>
      <c r="E111" s="71">
        <f t="shared" si="102"/>
        <v>0</v>
      </c>
      <c r="F111" s="71">
        <f t="shared" si="102"/>
        <v>0</v>
      </c>
      <c r="G111" s="71">
        <f t="shared" si="102"/>
        <v>0</v>
      </c>
      <c r="H111" s="71">
        <f t="shared" si="102"/>
        <v>0.5</v>
      </c>
      <c r="I111" s="71">
        <f t="shared" si="102"/>
        <v>0</v>
      </c>
      <c r="J111" s="71">
        <f t="shared" si="102"/>
        <v>0</v>
      </c>
      <c r="K111" s="71">
        <f t="shared" si="102"/>
        <v>0</v>
      </c>
      <c r="L111" s="71">
        <f t="shared" si="102"/>
        <v>0.8</v>
      </c>
      <c r="M111" s="71">
        <f t="shared" si="102"/>
        <v>0</v>
      </c>
      <c r="N111" s="71">
        <f t="shared" si="102"/>
        <v>1.9</v>
      </c>
      <c r="O111" s="71">
        <f t="shared" si="102"/>
        <v>0</v>
      </c>
      <c r="P111" s="71">
        <f t="shared" si="102"/>
        <v>0</v>
      </c>
      <c r="Q111" s="71">
        <f t="shared" si="102"/>
        <v>0</v>
      </c>
      <c r="R111" s="71">
        <f t="shared" si="102"/>
        <v>0</v>
      </c>
      <c r="S111" s="71">
        <f t="shared" si="102"/>
        <v>0</v>
      </c>
      <c r="T111" s="71">
        <f t="shared" si="102"/>
        <v>1.8</v>
      </c>
      <c r="U111" s="71">
        <f t="shared" si="102"/>
        <v>0</v>
      </c>
      <c r="V111" s="71">
        <f t="shared" si="102"/>
        <v>0</v>
      </c>
      <c r="W111" s="71">
        <f t="shared" si="102"/>
        <v>0</v>
      </c>
      <c r="X111" s="71">
        <f t="shared" si="102"/>
        <v>0</v>
      </c>
      <c r="Y111" s="71">
        <f t="shared" si="102"/>
        <v>0</v>
      </c>
      <c r="Z111" s="71">
        <f t="shared" si="102"/>
        <v>0</v>
      </c>
      <c r="AA111" s="71">
        <f t="shared" si="102"/>
        <v>0</v>
      </c>
      <c r="AB111" s="71">
        <f t="shared" si="102"/>
        <v>0</v>
      </c>
      <c r="AC111" s="71">
        <f t="shared" si="102"/>
        <v>1.9</v>
      </c>
      <c r="AD111" s="71">
        <f t="shared" si="102"/>
        <v>0</v>
      </c>
      <c r="AE111" s="71">
        <f t="shared" si="102"/>
        <v>0</v>
      </c>
      <c r="AF111" s="71">
        <f t="shared" si="102"/>
        <v>2</v>
      </c>
      <c r="AG111" s="71">
        <f t="shared" si="102"/>
        <v>0</v>
      </c>
      <c r="AH111" s="156">
        <f t="shared" si="95"/>
        <v>11.4</v>
      </c>
      <c r="AI111" s="28"/>
      <c r="AJ111" s="290"/>
      <c r="AK111" s="24"/>
    </row>
    <row r="112" s="1" customFormat="1" ht="30" hidden="1" customHeight="1" outlineLevel="2" spans="1:37">
      <c r="A112" s="58"/>
      <c r="B112" s="61"/>
      <c r="C112" s="71">
        <f t="shared" ref="C112:AG112" si="103">C257</f>
        <v>0</v>
      </c>
      <c r="D112" s="71">
        <f t="shared" si="103"/>
        <v>0</v>
      </c>
      <c r="E112" s="71">
        <f t="shared" si="103"/>
        <v>0</v>
      </c>
      <c r="F112" s="71">
        <f t="shared" si="103"/>
        <v>0</v>
      </c>
      <c r="G112" s="71">
        <f t="shared" si="103"/>
        <v>0</v>
      </c>
      <c r="H112" s="71">
        <f t="shared" si="103"/>
        <v>0</v>
      </c>
      <c r="I112" s="71">
        <f t="shared" si="103"/>
        <v>0</v>
      </c>
      <c r="J112" s="71">
        <f t="shared" si="103"/>
        <v>0</v>
      </c>
      <c r="K112" s="71">
        <f t="shared" si="103"/>
        <v>0</v>
      </c>
      <c r="L112" s="71">
        <f t="shared" si="103"/>
        <v>0</v>
      </c>
      <c r="M112" s="71">
        <f t="shared" si="103"/>
        <v>0</v>
      </c>
      <c r="N112" s="71">
        <f t="shared" si="103"/>
        <v>0</v>
      </c>
      <c r="O112" s="71">
        <f t="shared" si="103"/>
        <v>0</v>
      </c>
      <c r="P112" s="71">
        <f t="shared" si="103"/>
        <v>0</v>
      </c>
      <c r="Q112" s="71">
        <f t="shared" si="103"/>
        <v>0</v>
      </c>
      <c r="R112" s="71">
        <f t="shared" si="103"/>
        <v>0</v>
      </c>
      <c r="S112" s="71">
        <f t="shared" si="103"/>
        <v>0</v>
      </c>
      <c r="T112" s="71">
        <f t="shared" si="103"/>
        <v>0</v>
      </c>
      <c r="U112" s="71">
        <f t="shared" si="103"/>
        <v>0</v>
      </c>
      <c r="V112" s="71">
        <f t="shared" si="103"/>
        <v>0</v>
      </c>
      <c r="W112" s="71">
        <f t="shared" si="103"/>
        <v>0</v>
      </c>
      <c r="X112" s="71">
        <f t="shared" si="103"/>
        <v>0</v>
      </c>
      <c r="Y112" s="71">
        <f t="shared" si="103"/>
        <v>0</v>
      </c>
      <c r="Z112" s="71">
        <f t="shared" si="103"/>
        <v>0</v>
      </c>
      <c r="AA112" s="71">
        <f t="shared" si="103"/>
        <v>0</v>
      </c>
      <c r="AB112" s="71">
        <f t="shared" si="103"/>
        <v>0</v>
      </c>
      <c r="AC112" s="71">
        <f t="shared" si="103"/>
        <v>0</v>
      </c>
      <c r="AD112" s="71">
        <f t="shared" si="103"/>
        <v>0</v>
      </c>
      <c r="AE112" s="71">
        <f t="shared" si="103"/>
        <v>0</v>
      </c>
      <c r="AF112" s="71">
        <f t="shared" si="103"/>
        <v>0</v>
      </c>
      <c r="AG112" s="71">
        <f t="shared" si="103"/>
        <v>0</v>
      </c>
      <c r="AH112" s="156">
        <f t="shared" si="95"/>
        <v>0</v>
      </c>
      <c r="AI112" s="28"/>
      <c r="AJ112" s="290"/>
      <c r="AK112" s="24"/>
    </row>
    <row r="113" s="1" customFormat="1" ht="30" hidden="1" customHeight="1" outlineLevel="2" spans="1:37">
      <c r="A113" s="58"/>
      <c r="B113" s="62" t="s">
        <v>275</v>
      </c>
      <c r="C113" s="71">
        <f t="shared" ref="C113:AG113" si="104">C258</f>
        <v>0</v>
      </c>
      <c r="D113" s="71">
        <f t="shared" si="104"/>
        <v>0</v>
      </c>
      <c r="E113" s="71">
        <f t="shared" si="104"/>
        <v>0</v>
      </c>
      <c r="F113" s="71">
        <f t="shared" si="104"/>
        <v>0</v>
      </c>
      <c r="G113" s="71">
        <f t="shared" si="104"/>
        <v>0</v>
      </c>
      <c r="H113" s="71">
        <f t="shared" si="104"/>
        <v>0</v>
      </c>
      <c r="I113" s="71">
        <f t="shared" si="104"/>
        <v>0</v>
      </c>
      <c r="J113" s="71">
        <f t="shared" si="104"/>
        <v>0</v>
      </c>
      <c r="K113" s="71">
        <f t="shared" si="104"/>
        <v>0</v>
      </c>
      <c r="L113" s="71">
        <f t="shared" si="104"/>
        <v>0</v>
      </c>
      <c r="M113" s="71">
        <f t="shared" si="104"/>
        <v>0</v>
      </c>
      <c r="N113" s="71">
        <f t="shared" si="104"/>
        <v>0</v>
      </c>
      <c r="O113" s="71">
        <f t="shared" si="104"/>
        <v>0</v>
      </c>
      <c r="P113" s="71">
        <f t="shared" si="104"/>
        <v>0</v>
      </c>
      <c r="Q113" s="71">
        <f t="shared" si="104"/>
        <v>0</v>
      </c>
      <c r="R113" s="71">
        <f t="shared" si="104"/>
        <v>0</v>
      </c>
      <c r="S113" s="71">
        <f t="shared" si="104"/>
        <v>0</v>
      </c>
      <c r="T113" s="71">
        <f t="shared" si="104"/>
        <v>0</v>
      </c>
      <c r="U113" s="71">
        <f t="shared" si="104"/>
        <v>0</v>
      </c>
      <c r="V113" s="71">
        <f t="shared" si="104"/>
        <v>0</v>
      </c>
      <c r="W113" s="71">
        <f t="shared" si="104"/>
        <v>0</v>
      </c>
      <c r="X113" s="71">
        <f t="shared" si="104"/>
        <v>0</v>
      </c>
      <c r="Y113" s="71">
        <f t="shared" si="104"/>
        <v>0</v>
      </c>
      <c r="Z113" s="71">
        <f t="shared" si="104"/>
        <v>0</v>
      </c>
      <c r="AA113" s="71">
        <f t="shared" si="104"/>
        <v>0</v>
      </c>
      <c r="AB113" s="71">
        <f t="shared" si="104"/>
        <v>0</v>
      </c>
      <c r="AC113" s="71">
        <f t="shared" si="104"/>
        <v>0</v>
      </c>
      <c r="AD113" s="71">
        <f t="shared" si="104"/>
        <v>0</v>
      </c>
      <c r="AE113" s="71">
        <f t="shared" si="104"/>
        <v>0</v>
      </c>
      <c r="AF113" s="71">
        <f t="shared" si="104"/>
        <v>0</v>
      </c>
      <c r="AG113" s="71">
        <f t="shared" si="104"/>
        <v>0</v>
      </c>
      <c r="AH113" s="156">
        <f t="shared" si="95"/>
        <v>0</v>
      </c>
      <c r="AI113" s="28"/>
      <c r="AJ113" s="290"/>
      <c r="AK113" s="24"/>
    </row>
    <row r="114" s="1" customFormat="1" ht="30" hidden="1" customHeight="1" outlineLevel="2" spans="1:37">
      <c r="A114" s="58"/>
      <c r="B114" s="83" t="s">
        <v>14</v>
      </c>
      <c r="C114" s="71">
        <f t="shared" ref="C114:AG114" si="105">C259</f>
        <v>0</v>
      </c>
      <c r="D114" s="71">
        <f t="shared" si="105"/>
        <v>0</v>
      </c>
      <c r="E114" s="71">
        <f t="shared" si="105"/>
        <v>0</v>
      </c>
      <c r="F114" s="71">
        <f t="shared" si="105"/>
        <v>0</v>
      </c>
      <c r="G114" s="71">
        <f t="shared" si="105"/>
        <v>0</v>
      </c>
      <c r="H114" s="71">
        <f t="shared" si="105"/>
        <v>0</v>
      </c>
      <c r="I114" s="71">
        <f t="shared" si="105"/>
        <v>0</v>
      </c>
      <c r="J114" s="71">
        <f t="shared" si="105"/>
        <v>0</v>
      </c>
      <c r="K114" s="71">
        <f t="shared" si="105"/>
        <v>0</v>
      </c>
      <c r="L114" s="71">
        <f t="shared" si="105"/>
        <v>0</v>
      </c>
      <c r="M114" s="71">
        <f t="shared" si="105"/>
        <v>0</v>
      </c>
      <c r="N114" s="71">
        <f t="shared" si="105"/>
        <v>0</v>
      </c>
      <c r="O114" s="71">
        <f t="shared" si="105"/>
        <v>0</v>
      </c>
      <c r="P114" s="71">
        <f t="shared" si="105"/>
        <v>0</v>
      </c>
      <c r="Q114" s="71">
        <f t="shared" si="105"/>
        <v>0</v>
      </c>
      <c r="R114" s="71">
        <f t="shared" si="105"/>
        <v>0</v>
      </c>
      <c r="S114" s="71">
        <f t="shared" si="105"/>
        <v>0</v>
      </c>
      <c r="T114" s="71">
        <f t="shared" si="105"/>
        <v>0</v>
      </c>
      <c r="U114" s="71">
        <f t="shared" si="105"/>
        <v>0</v>
      </c>
      <c r="V114" s="71">
        <f t="shared" si="105"/>
        <v>0</v>
      </c>
      <c r="W114" s="71">
        <f t="shared" si="105"/>
        <v>0</v>
      </c>
      <c r="X114" s="71">
        <f t="shared" si="105"/>
        <v>0</v>
      </c>
      <c r="Y114" s="71">
        <f t="shared" si="105"/>
        <v>0</v>
      </c>
      <c r="Z114" s="71">
        <f t="shared" si="105"/>
        <v>0</v>
      </c>
      <c r="AA114" s="71">
        <f t="shared" si="105"/>
        <v>0</v>
      </c>
      <c r="AB114" s="71">
        <f t="shared" si="105"/>
        <v>0</v>
      </c>
      <c r="AC114" s="71">
        <f t="shared" si="105"/>
        <v>0</v>
      </c>
      <c r="AD114" s="71">
        <f t="shared" si="105"/>
        <v>0</v>
      </c>
      <c r="AE114" s="71">
        <f t="shared" si="105"/>
        <v>0</v>
      </c>
      <c r="AF114" s="71">
        <f t="shared" si="105"/>
        <v>0</v>
      </c>
      <c r="AG114" s="71">
        <f t="shared" si="105"/>
        <v>0</v>
      </c>
      <c r="AH114" s="156">
        <f t="shared" si="95"/>
        <v>0</v>
      </c>
      <c r="AI114" s="28"/>
      <c r="AJ114" s="290"/>
      <c r="AK114" s="24"/>
    </row>
    <row r="115" s="1" customFormat="1" ht="30" hidden="1" customHeight="1" outlineLevel="2" spans="1:37">
      <c r="A115" s="58"/>
      <c r="B115" s="64" t="s">
        <v>15</v>
      </c>
      <c r="C115" s="71">
        <f t="shared" ref="C115:AG115" si="106">C260</f>
        <v>0</v>
      </c>
      <c r="D115" s="71">
        <f t="shared" si="106"/>
        <v>-2.5</v>
      </c>
      <c r="E115" s="71">
        <f t="shared" si="106"/>
        <v>0</v>
      </c>
      <c r="F115" s="71">
        <f t="shared" si="106"/>
        <v>0</v>
      </c>
      <c r="G115" s="71">
        <f t="shared" si="106"/>
        <v>0</v>
      </c>
      <c r="H115" s="71">
        <f t="shared" si="106"/>
        <v>-0.5</v>
      </c>
      <c r="I115" s="71">
        <f t="shared" si="106"/>
        <v>0</v>
      </c>
      <c r="J115" s="71">
        <f t="shared" si="106"/>
        <v>0</v>
      </c>
      <c r="K115" s="71">
        <f t="shared" si="106"/>
        <v>0</v>
      </c>
      <c r="L115" s="71">
        <f t="shared" si="106"/>
        <v>-0.8</v>
      </c>
      <c r="M115" s="71">
        <f t="shared" si="106"/>
        <v>0</v>
      </c>
      <c r="N115" s="71">
        <f t="shared" si="106"/>
        <v>-1.9</v>
      </c>
      <c r="O115" s="71">
        <f t="shared" si="106"/>
        <v>0</v>
      </c>
      <c r="P115" s="71">
        <f t="shared" si="106"/>
        <v>0</v>
      </c>
      <c r="Q115" s="71">
        <f t="shared" si="106"/>
        <v>0</v>
      </c>
      <c r="R115" s="71">
        <f t="shared" si="106"/>
        <v>0</v>
      </c>
      <c r="S115" s="71">
        <f t="shared" si="106"/>
        <v>0</v>
      </c>
      <c r="T115" s="71">
        <f t="shared" si="106"/>
        <v>-1.8</v>
      </c>
      <c r="U115" s="71">
        <f t="shared" si="106"/>
        <v>0</v>
      </c>
      <c r="V115" s="71">
        <f t="shared" si="106"/>
        <v>0</v>
      </c>
      <c r="W115" s="71">
        <f t="shared" si="106"/>
        <v>0</v>
      </c>
      <c r="X115" s="71">
        <f t="shared" si="106"/>
        <v>0</v>
      </c>
      <c r="Y115" s="71">
        <f t="shared" si="106"/>
        <v>0</v>
      </c>
      <c r="Z115" s="71">
        <f t="shared" si="106"/>
        <v>0</v>
      </c>
      <c r="AA115" s="71">
        <f t="shared" si="106"/>
        <v>0</v>
      </c>
      <c r="AB115" s="71">
        <f t="shared" si="106"/>
        <v>0</v>
      </c>
      <c r="AC115" s="71">
        <f t="shared" si="106"/>
        <v>-1.9</v>
      </c>
      <c r="AD115" s="71">
        <f t="shared" si="106"/>
        <v>0</v>
      </c>
      <c r="AE115" s="71">
        <f t="shared" si="106"/>
        <v>0</v>
      </c>
      <c r="AF115" s="71">
        <f t="shared" si="106"/>
        <v>-2</v>
      </c>
      <c r="AG115" s="71">
        <f t="shared" si="106"/>
        <v>0</v>
      </c>
      <c r="AH115" s="156">
        <f t="shared" si="95"/>
        <v>-11.4</v>
      </c>
      <c r="AI115" s="28"/>
      <c r="AJ115" s="290"/>
      <c r="AK115" s="24"/>
    </row>
    <row r="116" s="1" customFormat="1" ht="30" hidden="1" customHeight="1" outlineLevel="2" spans="1:37">
      <c r="A116" s="58" t="s">
        <v>38</v>
      </c>
      <c r="B116" s="61"/>
      <c r="C116" s="71">
        <f t="shared" ref="C116:AG116" si="107">C261</f>
        <v>1</v>
      </c>
      <c r="D116" s="71">
        <f t="shared" si="107"/>
        <v>1</v>
      </c>
      <c r="E116" s="71">
        <f t="shared" si="107"/>
        <v>1</v>
      </c>
      <c r="F116" s="71">
        <f t="shared" si="107"/>
        <v>1</v>
      </c>
      <c r="G116" s="71">
        <f t="shared" si="107"/>
        <v>1</v>
      </c>
      <c r="H116" s="71">
        <f t="shared" si="107"/>
        <v>1</v>
      </c>
      <c r="I116" s="71">
        <f t="shared" si="107"/>
        <v>1</v>
      </c>
      <c r="J116" s="71">
        <f t="shared" si="107"/>
        <v>1</v>
      </c>
      <c r="K116" s="71">
        <f t="shared" si="107"/>
        <v>1</v>
      </c>
      <c r="L116" s="71">
        <f t="shared" si="107"/>
        <v>1</v>
      </c>
      <c r="M116" s="71">
        <f t="shared" si="107"/>
        <v>1</v>
      </c>
      <c r="N116" s="71">
        <f t="shared" si="107"/>
        <v>1</v>
      </c>
      <c r="O116" s="71">
        <f t="shared" si="107"/>
        <v>1</v>
      </c>
      <c r="P116" s="71">
        <f t="shared" si="107"/>
        <v>1</v>
      </c>
      <c r="Q116" s="71">
        <f t="shared" si="107"/>
        <v>1</v>
      </c>
      <c r="R116" s="71">
        <f t="shared" si="107"/>
        <v>1</v>
      </c>
      <c r="S116" s="71">
        <f t="shared" si="107"/>
        <v>1</v>
      </c>
      <c r="T116" s="71">
        <f t="shared" si="107"/>
        <v>1</v>
      </c>
      <c r="U116" s="71">
        <f t="shared" si="107"/>
        <v>1</v>
      </c>
      <c r="V116" s="71">
        <f t="shared" si="107"/>
        <v>1</v>
      </c>
      <c r="W116" s="71">
        <f t="shared" si="107"/>
        <v>1</v>
      </c>
      <c r="X116" s="71">
        <f t="shared" si="107"/>
        <v>1</v>
      </c>
      <c r="Y116" s="71">
        <f t="shared" si="107"/>
        <v>1</v>
      </c>
      <c r="Z116" s="71">
        <f t="shared" si="107"/>
        <v>1</v>
      </c>
      <c r="AA116" s="71">
        <f t="shared" si="107"/>
        <v>1</v>
      </c>
      <c r="AB116" s="71">
        <f t="shared" si="107"/>
        <v>1</v>
      </c>
      <c r="AC116" s="71">
        <f t="shared" si="107"/>
        <v>1</v>
      </c>
      <c r="AD116" s="71">
        <f t="shared" si="107"/>
        <v>1</v>
      </c>
      <c r="AE116" s="71">
        <f t="shared" si="107"/>
        <v>1</v>
      </c>
      <c r="AF116" s="71">
        <f t="shared" si="107"/>
        <v>1</v>
      </c>
      <c r="AG116" s="71">
        <f t="shared" si="107"/>
        <v>0</v>
      </c>
      <c r="AH116" s="156">
        <f t="shared" si="95"/>
        <v>30</v>
      </c>
      <c r="AI116" s="28"/>
      <c r="AJ116" s="290"/>
      <c r="AK116" s="24"/>
    </row>
    <row r="117" s="1" customFormat="1" ht="30" hidden="1" customHeight="1" outlineLevel="2" spans="1:37">
      <c r="A117" s="58"/>
      <c r="B117" s="61"/>
      <c r="C117" s="71">
        <f t="shared" ref="C117:AG117" si="108">C262</f>
        <v>0</v>
      </c>
      <c r="D117" s="71">
        <f t="shared" si="108"/>
        <v>0</v>
      </c>
      <c r="E117" s="71">
        <f t="shared" si="108"/>
        <v>0</v>
      </c>
      <c r="F117" s="71">
        <f t="shared" si="108"/>
        <v>0</v>
      </c>
      <c r="G117" s="71">
        <f t="shared" si="108"/>
        <v>0</v>
      </c>
      <c r="H117" s="71">
        <f t="shared" si="108"/>
        <v>0</v>
      </c>
      <c r="I117" s="71">
        <f t="shared" si="108"/>
        <v>0</v>
      </c>
      <c r="J117" s="71">
        <f t="shared" si="108"/>
        <v>0</v>
      </c>
      <c r="K117" s="71">
        <f t="shared" si="108"/>
        <v>0</v>
      </c>
      <c r="L117" s="71">
        <f t="shared" si="108"/>
        <v>0</v>
      </c>
      <c r="M117" s="71">
        <f t="shared" si="108"/>
        <v>0</v>
      </c>
      <c r="N117" s="71">
        <f t="shared" si="108"/>
        <v>0</v>
      </c>
      <c r="O117" s="71">
        <f t="shared" si="108"/>
        <v>0</v>
      </c>
      <c r="P117" s="71">
        <f t="shared" si="108"/>
        <v>0</v>
      </c>
      <c r="Q117" s="71">
        <f t="shared" si="108"/>
        <v>0</v>
      </c>
      <c r="R117" s="71">
        <f t="shared" si="108"/>
        <v>0</v>
      </c>
      <c r="S117" s="71">
        <f t="shared" si="108"/>
        <v>0</v>
      </c>
      <c r="T117" s="71">
        <f t="shared" si="108"/>
        <v>0</v>
      </c>
      <c r="U117" s="71">
        <f t="shared" si="108"/>
        <v>0</v>
      </c>
      <c r="V117" s="71">
        <f t="shared" si="108"/>
        <v>0</v>
      </c>
      <c r="W117" s="71">
        <f t="shared" si="108"/>
        <v>0</v>
      </c>
      <c r="X117" s="71">
        <f t="shared" si="108"/>
        <v>0</v>
      </c>
      <c r="Y117" s="71">
        <f t="shared" si="108"/>
        <v>0</v>
      </c>
      <c r="Z117" s="71">
        <f t="shared" si="108"/>
        <v>0</v>
      </c>
      <c r="AA117" s="71">
        <f t="shared" si="108"/>
        <v>0</v>
      </c>
      <c r="AB117" s="71">
        <f t="shared" si="108"/>
        <v>0</v>
      </c>
      <c r="AC117" s="71">
        <f t="shared" si="108"/>
        <v>0</v>
      </c>
      <c r="AD117" s="71">
        <f t="shared" si="108"/>
        <v>0</v>
      </c>
      <c r="AE117" s="71">
        <f t="shared" si="108"/>
        <v>0</v>
      </c>
      <c r="AF117" s="71">
        <f t="shared" si="108"/>
        <v>0</v>
      </c>
      <c r="AG117" s="71">
        <f t="shared" si="108"/>
        <v>0</v>
      </c>
      <c r="AH117" s="156">
        <f t="shared" si="95"/>
        <v>0</v>
      </c>
      <c r="AI117" s="28"/>
      <c r="AJ117" s="290"/>
      <c r="AK117" s="24"/>
    </row>
    <row r="118" s="1" customFormat="1" ht="30" hidden="1" customHeight="1" outlineLevel="2" spans="1:37">
      <c r="A118" s="58"/>
      <c r="B118" s="64" t="s">
        <v>15</v>
      </c>
      <c r="C118" s="71">
        <f t="shared" ref="C118:AG118" si="109">C117-C116</f>
        <v>-1</v>
      </c>
      <c r="D118" s="71">
        <f t="shared" si="109"/>
        <v>-1</v>
      </c>
      <c r="E118" s="71">
        <f t="shared" si="109"/>
        <v>-1</v>
      </c>
      <c r="F118" s="71">
        <f t="shared" si="109"/>
        <v>-1</v>
      </c>
      <c r="G118" s="71">
        <f t="shared" si="109"/>
        <v>-1</v>
      </c>
      <c r="H118" s="71">
        <f t="shared" si="109"/>
        <v>-1</v>
      </c>
      <c r="I118" s="71">
        <f t="shared" si="109"/>
        <v>-1</v>
      </c>
      <c r="J118" s="71">
        <f t="shared" si="109"/>
        <v>-1</v>
      </c>
      <c r="K118" s="71">
        <f t="shared" si="109"/>
        <v>-1</v>
      </c>
      <c r="L118" s="71">
        <f t="shared" si="109"/>
        <v>-1</v>
      </c>
      <c r="M118" s="71">
        <f t="shared" si="109"/>
        <v>-1</v>
      </c>
      <c r="N118" s="71">
        <f t="shared" si="109"/>
        <v>-1</v>
      </c>
      <c r="O118" s="71">
        <f t="shared" si="109"/>
        <v>-1</v>
      </c>
      <c r="P118" s="71">
        <f t="shared" si="109"/>
        <v>-1</v>
      </c>
      <c r="Q118" s="71">
        <f t="shared" si="109"/>
        <v>-1</v>
      </c>
      <c r="R118" s="71">
        <f t="shared" si="109"/>
        <v>-1</v>
      </c>
      <c r="S118" s="71">
        <f t="shared" si="109"/>
        <v>-1</v>
      </c>
      <c r="T118" s="71">
        <f t="shared" si="109"/>
        <v>-1</v>
      </c>
      <c r="U118" s="71">
        <f t="shared" si="109"/>
        <v>-1</v>
      </c>
      <c r="V118" s="71">
        <f t="shared" si="109"/>
        <v>-1</v>
      </c>
      <c r="W118" s="71">
        <f t="shared" si="109"/>
        <v>-1</v>
      </c>
      <c r="X118" s="71">
        <f t="shared" si="109"/>
        <v>-1</v>
      </c>
      <c r="Y118" s="71">
        <f t="shared" si="109"/>
        <v>-1</v>
      </c>
      <c r="Z118" s="71">
        <f t="shared" si="109"/>
        <v>-1</v>
      </c>
      <c r="AA118" s="71">
        <f t="shared" si="109"/>
        <v>-1</v>
      </c>
      <c r="AB118" s="71">
        <f t="shared" si="109"/>
        <v>-1</v>
      </c>
      <c r="AC118" s="71">
        <f t="shared" si="109"/>
        <v>-1</v>
      </c>
      <c r="AD118" s="71">
        <f t="shared" si="109"/>
        <v>-1</v>
      </c>
      <c r="AE118" s="71">
        <f t="shared" si="109"/>
        <v>-1</v>
      </c>
      <c r="AF118" s="71">
        <f t="shared" si="109"/>
        <v>-1</v>
      </c>
      <c r="AG118" s="71">
        <f t="shared" si="109"/>
        <v>0</v>
      </c>
      <c r="AH118" s="156">
        <f t="shared" si="95"/>
        <v>-30</v>
      </c>
      <c r="AI118" s="28"/>
      <c r="AJ118" s="290"/>
      <c r="AK118" s="24"/>
    </row>
    <row r="119" s="6" customFormat="1" ht="30" hidden="1" customHeight="1" outlineLevel="2" spans="1:37">
      <c r="A119" s="82" t="s">
        <v>39</v>
      </c>
      <c r="B119" s="86"/>
      <c r="C119" s="78">
        <f t="shared" ref="C119:AG119" si="110">C265+C393</f>
        <v>0</v>
      </c>
      <c r="D119" s="78">
        <f t="shared" si="110"/>
        <v>0</v>
      </c>
      <c r="E119" s="78">
        <f t="shared" si="110"/>
        <v>0</v>
      </c>
      <c r="F119" s="78">
        <f t="shared" si="110"/>
        <v>0</v>
      </c>
      <c r="G119" s="78">
        <f t="shared" si="110"/>
        <v>0</v>
      </c>
      <c r="H119" s="78">
        <f t="shared" si="110"/>
        <v>631</v>
      </c>
      <c r="I119" s="78">
        <f t="shared" si="110"/>
        <v>585</v>
      </c>
      <c r="J119" s="78">
        <f t="shared" si="110"/>
        <v>610</v>
      </c>
      <c r="K119" s="78">
        <f t="shared" si="110"/>
        <v>655</v>
      </c>
      <c r="L119" s="78">
        <f t="shared" si="110"/>
        <v>811</v>
      </c>
      <c r="M119" s="78">
        <f t="shared" si="110"/>
        <v>642</v>
      </c>
      <c r="N119" s="78">
        <f t="shared" si="110"/>
        <v>1016</v>
      </c>
      <c r="O119" s="78">
        <f t="shared" si="110"/>
        <v>751</v>
      </c>
      <c r="P119" s="78">
        <f t="shared" si="110"/>
        <v>705</v>
      </c>
      <c r="Q119" s="78">
        <f t="shared" si="110"/>
        <v>746</v>
      </c>
      <c r="R119" s="78">
        <f t="shared" si="110"/>
        <v>1061</v>
      </c>
      <c r="S119" s="78">
        <f t="shared" si="110"/>
        <v>1231</v>
      </c>
      <c r="T119" s="78">
        <f t="shared" si="110"/>
        <v>1162</v>
      </c>
      <c r="U119" s="78">
        <f t="shared" si="110"/>
        <v>646</v>
      </c>
      <c r="V119" s="78">
        <f t="shared" si="110"/>
        <v>887</v>
      </c>
      <c r="W119" s="78">
        <f t="shared" si="110"/>
        <v>724</v>
      </c>
      <c r="X119" s="78">
        <f t="shared" si="110"/>
        <v>903</v>
      </c>
      <c r="Y119" s="78">
        <f t="shared" si="110"/>
        <v>648</v>
      </c>
      <c r="Z119" s="78">
        <f t="shared" si="110"/>
        <v>1018</v>
      </c>
      <c r="AA119" s="78">
        <f t="shared" si="110"/>
        <v>1280</v>
      </c>
      <c r="AB119" s="78">
        <f t="shared" si="110"/>
        <v>1330</v>
      </c>
      <c r="AC119" s="78">
        <f t="shared" si="110"/>
        <v>1256</v>
      </c>
      <c r="AD119" s="78">
        <f t="shared" si="110"/>
        <v>908</v>
      </c>
      <c r="AE119" s="78">
        <f t="shared" si="110"/>
        <v>204</v>
      </c>
      <c r="AF119" s="78">
        <f t="shared" si="110"/>
        <v>210</v>
      </c>
      <c r="AG119" s="78">
        <f t="shared" si="110"/>
        <v>0</v>
      </c>
      <c r="AH119" s="156">
        <f t="shared" si="95"/>
        <v>20620</v>
      </c>
      <c r="AI119" s="87"/>
      <c r="AJ119" s="370"/>
      <c r="AK119" s="88"/>
    </row>
    <row r="120" s="6" customFormat="1" ht="30" hidden="1" customHeight="1" outlineLevel="2" spans="1:37">
      <c r="A120" s="82"/>
      <c r="B120" s="81"/>
      <c r="C120" s="78">
        <f t="shared" ref="C120:AG120" si="111">C266+C394</f>
        <v>0</v>
      </c>
      <c r="D120" s="78">
        <f t="shared" si="111"/>
        <v>0</v>
      </c>
      <c r="E120" s="78">
        <f t="shared" si="111"/>
        <v>0</v>
      </c>
      <c r="F120" s="78">
        <f t="shared" si="111"/>
        <v>0</v>
      </c>
      <c r="G120" s="78">
        <f t="shared" si="111"/>
        <v>0</v>
      </c>
      <c r="H120" s="78">
        <f t="shared" si="111"/>
        <v>0</v>
      </c>
      <c r="I120" s="78">
        <f t="shared" si="111"/>
        <v>0</v>
      </c>
      <c r="J120" s="78">
        <f t="shared" si="111"/>
        <v>0</v>
      </c>
      <c r="K120" s="78">
        <f t="shared" si="111"/>
        <v>0</v>
      </c>
      <c r="L120" s="78">
        <f t="shared" si="111"/>
        <v>0</v>
      </c>
      <c r="M120" s="78">
        <f t="shared" si="111"/>
        <v>0</v>
      </c>
      <c r="N120" s="78">
        <f t="shared" si="111"/>
        <v>0</v>
      </c>
      <c r="O120" s="78">
        <f t="shared" si="111"/>
        <v>0</v>
      </c>
      <c r="P120" s="78">
        <f t="shared" si="111"/>
        <v>0</v>
      </c>
      <c r="Q120" s="78">
        <f t="shared" si="111"/>
        <v>0</v>
      </c>
      <c r="R120" s="78">
        <f t="shared" si="111"/>
        <v>0</v>
      </c>
      <c r="S120" s="78">
        <f t="shared" si="111"/>
        <v>0</v>
      </c>
      <c r="T120" s="78">
        <f t="shared" si="111"/>
        <v>0</v>
      </c>
      <c r="U120" s="78">
        <f t="shared" si="111"/>
        <v>0</v>
      </c>
      <c r="V120" s="78">
        <f t="shared" si="111"/>
        <v>0</v>
      </c>
      <c r="W120" s="78">
        <f t="shared" si="111"/>
        <v>0</v>
      </c>
      <c r="X120" s="78">
        <f t="shared" si="111"/>
        <v>0</v>
      </c>
      <c r="Y120" s="78">
        <f t="shared" si="111"/>
        <v>0</v>
      </c>
      <c r="Z120" s="78">
        <f t="shared" si="111"/>
        <v>0</v>
      </c>
      <c r="AA120" s="78">
        <f t="shared" si="111"/>
        <v>0</v>
      </c>
      <c r="AB120" s="78">
        <f t="shared" si="111"/>
        <v>0</v>
      </c>
      <c r="AC120" s="78">
        <f t="shared" si="111"/>
        <v>0</v>
      </c>
      <c r="AD120" s="78">
        <f t="shared" si="111"/>
        <v>0</v>
      </c>
      <c r="AE120" s="78">
        <f t="shared" si="111"/>
        <v>0</v>
      </c>
      <c r="AF120" s="78">
        <f t="shared" si="111"/>
        <v>0</v>
      </c>
      <c r="AG120" s="78">
        <f t="shared" si="111"/>
        <v>0</v>
      </c>
      <c r="AH120" s="156">
        <f t="shared" si="95"/>
        <v>0</v>
      </c>
      <c r="AI120" s="87"/>
      <c r="AJ120" s="370"/>
      <c r="AK120" s="88"/>
    </row>
    <row r="121" s="6" customFormat="1" ht="30" hidden="1" customHeight="1" outlineLevel="2" spans="1:37">
      <c r="A121" s="82"/>
      <c r="B121" s="89" t="s">
        <v>15</v>
      </c>
      <c r="C121" s="71">
        <f t="shared" ref="C121:AG121" si="112">C120-C119</f>
        <v>0</v>
      </c>
      <c r="D121" s="71">
        <f t="shared" si="112"/>
        <v>0</v>
      </c>
      <c r="E121" s="71">
        <f t="shared" si="112"/>
        <v>0</v>
      </c>
      <c r="F121" s="71">
        <f t="shared" si="112"/>
        <v>0</v>
      </c>
      <c r="G121" s="71">
        <f t="shared" si="112"/>
        <v>0</v>
      </c>
      <c r="H121" s="71">
        <f t="shared" si="112"/>
        <v>-631</v>
      </c>
      <c r="I121" s="71">
        <f t="shared" si="112"/>
        <v>-585</v>
      </c>
      <c r="J121" s="71">
        <f t="shared" si="112"/>
        <v>-610</v>
      </c>
      <c r="K121" s="71">
        <f t="shared" si="112"/>
        <v>-655</v>
      </c>
      <c r="L121" s="71">
        <f t="shared" si="112"/>
        <v>-811</v>
      </c>
      <c r="M121" s="71">
        <f t="shared" si="112"/>
        <v>-642</v>
      </c>
      <c r="N121" s="71">
        <f t="shared" si="112"/>
        <v>-1016</v>
      </c>
      <c r="O121" s="71">
        <f t="shared" si="112"/>
        <v>-751</v>
      </c>
      <c r="P121" s="71">
        <f t="shared" si="112"/>
        <v>-705</v>
      </c>
      <c r="Q121" s="71">
        <f t="shared" si="112"/>
        <v>-746</v>
      </c>
      <c r="R121" s="71">
        <f t="shared" si="112"/>
        <v>-1061</v>
      </c>
      <c r="S121" s="71">
        <f t="shared" si="112"/>
        <v>-1231</v>
      </c>
      <c r="T121" s="71">
        <f t="shared" si="112"/>
        <v>-1162</v>
      </c>
      <c r="U121" s="71">
        <f t="shared" si="112"/>
        <v>-646</v>
      </c>
      <c r="V121" s="71">
        <f t="shared" si="112"/>
        <v>-887</v>
      </c>
      <c r="W121" s="71">
        <f t="shared" si="112"/>
        <v>-724</v>
      </c>
      <c r="X121" s="71">
        <f t="shared" si="112"/>
        <v>-903</v>
      </c>
      <c r="Y121" s="71">
        <f t="shared" si="112"/>
        <v>-648</v>
      </c>
      <c r="Z121" s="71">
        <f t="shared" si="112"/>
        <v>-1018</v>
      </c>
      <c r="AA121" s="71">
        <f t="shared" si="112"/>
        <v>-1280</v>
      </c>
      <c r="AB121" s="71">
        <f t="shared" si="112"/>
        <v>-1330</v>
      </c>
      <c r="AC121" s="71">
        <f t="shared" si="112"/>
        <v>-1256</v>
      </c>
      <c r="AD121" s="71">
        <f t="shared" si="112"/>
        <v>-908</v>
      </c>
      <c r="AE121" s="71">
        <f t="shared" si="112"/>
        <v>-204</v>
      </c>
      <c r="AF121" s="71">
        <f t="shared" si="112"/>
        <v>-210</v>
      </c>
      <c r="AG121" s="71">
        <f t="shared" si="112"/>
        <v>0</v>
      </c>
      <c r="AH121" s="156">
        <f t="shared" si="95"/>
        <v>-20620</v>
      </c>
      <c r="AI121" s="87"/>
      <c r="AJ121" s="370"/>
      <c r="AK121" s="88"/>
    </row>
    <row r="122" s="6" customFormat="1" ht="30" hidden="1" customHeight="1" outlineLevel="2" spans="1:37">
      <c r="A122" s="82" t="s">
        <v>40</v>
      </c>
      <c r="B122" s="81"/>
      <c r="C122" s="71">
        <f t="shared" ref="C122:AG122" si="113">C268+C396</f>
        <v>17403</v>
      </c>
      <c r="D122" s="71">
        <f t="shared" si="113"/>
        <v>17403</v>
      </c>
      <c r="E122" s="71">
        <f t="shared" si="113"/>
        <v>17403</v>
      </c>
      <c r="F122" s="71">
        <f t="shared" si="113"/>
        <v>17403</v>
      </c>
      <c r="G122" s="71">
        <f t="shared" si="113"/>
        <v>17403</v>
      </c>
      <c r="H122" s="71">
        <f t="shared" si="113"/>
        <v>17403</v>
      </c>
      <c r="I122" s="71">
        <f t="shared" si="113"/>
        <v>17403</v>
      </c>
      <c r="J122" s="71">
        <f t="shared" si="113"/>
        <v>17403</v>
      </c>
      <c r="K122" s="71">
        <f t="shared" si="113"/>
        <v>17403</v>
      </c>
      <c r="L122" s="71">
        <f t="shared" si="113"/>
        <v>17403</v>
      </c>
      <c r="M122" s="71">
        <f t="shared" si="113"/>
        <v>17403</v>
      </c>
      <c r="N122" s="71">
        <f t="shared" si="113"/>
        <v>17403</v>
      </c>
      <c r="O122" s="71">
        <f t="shared" si="113"/>
        <v>17403</v>
      </c>
      <c r="P122" s="71">
        <f t="shared" si="113"/>
        <v>17403</v>
      </c>
      <c r="Q122" s="71">
        <f t="shared" si="113"/>
        <v>17403</v>
      </c>
      <c r="R122" s="71">
        <f t="shared" si="113"/>
        <v>17403</v>
      </c>
      <c r="S122" s="71">
        <f t="shared" si="113"/>
        <v>17403</v>
      </c>
      <c r="T122" s="71">
        <f t="shared" si="113"/>
        <v>17403</v>
      </c>
      <c r="U122" s="71">
        <f t="shared" si="113"/>
        <v>17403</v>
      </c>
      <c r="V122" s="71">
        <f t="shared" si="113"/>
        <v>17403</v>
      </c>
      <c r="W122" s="71">
        <f t="shared" si="113"/>
        <v>17403</v>
      </c>
      <c r="X122" s="71">
        <f t="shared" si="113"/>
        <v>17403</v>
      </c>
      <c r="Y122" s="71">
        <f t="shared" si="113"/>
        <v>17403</v>
      </c>
      <c r="Z122" s="71">
        <f t="shared" si="113"/>
        <v>17403</v>
      </c>
      <c r="AA122" s="71">
        <f t="shared" si="113"/>
        <v>17403</v>
      </c>
      <c r="AB122" s="71">
        <f t="shared" si="113"/>
        <v>17403</v>
      </c>
      <c r="AC122" s="71">
        <f t="shared" si="113"/>
        <v>17403</v>
      </c>
      <c r="AD122" s="71">
        <f t="shared" si="113"/>
        <v>17403</v>
      </c>
      <c r="AE122" s="71">
        <f t="shared" si="113"/>
        <v>17403</v>
      </c>
      <c r="AF122" s="71">
        <f t="shared" si="113"/>
        <v>17403</v>
      </c>
      <c r="AG122" s="71">
        <f t="shared" si="113"/>
        <v>0</v>
      </c>
      <c r="AH122" s="156">
        <f t="shared" si="95"/>
        <v>522090</v>
      </c>
      <c r="AI122" s="87"/>
      <c r="AJ122" s="370"/>
      <c r="AK122" s="88"/>
    </row>
    <row r="123" s="6" customFormat="1" ht="30" hidden="1" customHeight="1" outlineLevel="2" spans="1:37">
      <c r="A123" s="82"/>
      <c r="B123" s="81"/>
      <c r="C123" s="71">
        <f t="shared" ref="C123:AG123" si="114">C269+C397</f>
        <v>0</v>
      </c>
      <c r="D123" s="71">
        <f t="shared" si="114"/>
        <v>0</v>
      </c>
      <c r="E123" s="71">
        <f t="shared" si="114"/>
        <v>0</v>
      </c>
      <c r="F123" s="71">
        <f t="shared" si="114"/>
        <v>0</v>
      </c>
      <c r="G123" s="71">
        <f t="shared" si="114"/>
        <v>0</v>
      </c>
      <c r="H123" s="71">
        <f t="shared" si="114"/>
        <v>0</v>
      </c>
      <c r="I123" s="71">
        <f t="shared" si="114"/>
        <v>0</v>
      </c>
      <c r="J123" s="71">
        <f t="shared" si="114"/>
        <v>0</v>
      </c>
      <c r="K123" s="71">
        <f t="shared" si="114"/>
        <v>0</v>
      </c>
      <c r="L123" s="71">
        <f t="shared" si="114"/>
        <v>0</v>
      </c>
      <c r="M123" s="71">
        <f t="shared" si="114"/>
        <v>0</v>
      </c>
      <c r="N123" s="71">
        <f t="shared" si="114"/>
        <v>0</v>
      </c>
      <c r="O123" s="71">
        <f t="shared" si="114"/>
        <v>0</v>
      </c>
      <c r="P123" s="71">
        <f t="shared" si="114"/>
        <v>0</v>
      </c>
      <c r="Q123" s="71">
        <f t="shared" si="114"/>
        <v>0</v>
      </c>
      <c r="R123" s="71">
        <f t="shared" si="114"/>
        <v>0</v>
      </c>
      <c r="S123" s="71">
        <f t="shared" si="114"/>
        <v>0</v>
      </c>
      <c r="T123" s="71">
        <f t="shared" si="114"/>
        <v>0</v>
      </c>
      <c r="U123" s="71">
        <f t="shared" si="114"/>
        <v>0</v>
      </c>
      <c r="V123" s="71">
        <f t="shared" si="114"/>
        <v>0</v>
      </c>
      <c r="W123" s="71">
        <f t="shared" si="114"/>
        <v>0</v>
      </c>
      <c r="X123" s="71">
        <f t="shared" si="114"/>
        <v>0</v>
      </c>
      <c r="Y123" s="71">
        <f t="shared" si="114"/>
        <v>0</v>
      </c>
      <c r="Z123" s="71">
        <f t="shared" si="114"/>
        <v>0</v>
      </c>
      <c r="AA123" s="71">
        <f t="shared" si="114"/>
        <v>0</v>
      </c>
      <c r="AB123" s="71">
        <f t="shared" si="114"/>
        <v>0</v>
      </c>
      <c r="AC123" s="71">
        <f t="shared" si="114"/>
        <v>0</v>
      </c>
      <c r="AD123" s="71">
        <f t="shared" si="114"/>
        <v>0</v>
      </c>
      <c r="AE123" s="71">
        <f t="shared" si="114"/>
        <v>0</v>
      </c>
      <c r="AF123" s="71">
        <f t="shared" si="114"/>
        <v>0</v>
      </c>
      <c r="AG123" s="71">
        <f t="shared" si="114"/>
        <v>0</v>
      </c>
      <c r="AH123" s="156">
        <f t="shared" si="95"/>
        <v>0</v>
      </c>
      <c r="AI123" s="87"/>
      <c r="AJ123" s="370"/>
      <c r="AK123" s="88"/>
    </row>
    <row r="124" s="6" customFormat="1" ht="30" hidden="1" customHeight="1" outlineLevel="2" spans="1:37">
      <c r="A124" s="82"/>
      <c r="B124" s="81" t="s">
        <v>15</v>
      </c>
      <c r="C124" s="71">
        <f t="shared" ref="C124:AG124" si="115">C123-C122</f>
        <v>-17403</v>
      </c>
      <c r="D124" s="71">
        <f t="shared" si="115"/>
        <v>-17403</v>
      </c>
      <c r="E124" s="71">
        <f t="shared" si="115"/>
        <v>-17403</v>
      </c>
      <c r="F124" s="71">
        <f t="shared" si="115"/>
        <v>-17403</v>
      </c>
      <c r="G124" s="71">
        <f t="shared" si="115"/>
        <v>-17403</v>
      </c>
      <c r="H124" s="71">
        <f t="shared" si="115"/>
        <v>-17403</v>
      </c>
      <c r="I124" s="71">
        <f t="shared" si="115"/>
        <v>-17403</v>
      </c>
      <c r="J124" s="71">
        <f t="shared" si="115"/>
        <v>-17403</v>
      </c>
      <c r="K124" s="71">
        <f t="shared" si="115"/>
        <v>-17403</v>
      </c>
      <c r="L124" s="71">
        <f t="shared" si="115"/>
        <v>-17403</v>
      </c>
      <c r="M124" s="71">
        <f t="shared" si="115"/>
        <v>-17403</v>
      </c>
      <c r="N124" s="71">
        <f t="shared" si="115"/>
        <v>-17403</v>
      </c>
      <c r="O124" s="71">
        <f t="shared" si="115"/>
        <v>-17403</v>
      </c>
      <c r="P124" s="71">
        <f t="shared" si="115"/>
        <v>-17403</v>
      </c>
      <c r="Q124" s="71">
        <f t="shared" si="115"/>
        <v>-17403</v>
      </c>
      <c r="R124" s="71">
        <f t="shared" si="115"/>
        <v>-17403</v>
      </c>
      <c r="S124" s="71">
        <f t="shared" si="115"/>
        <v>-17403</v>
      </c>
      <c r="T124" s="71">
        <f t="shared" si="115"/>
        <v>-17403</v>
      </c>
      <c r="U124" s="71">
        <f t="shared" si="115"/>
        <v>-17403</v>
      </c>
      <c r="V124" s="71">
        <f t="shared" si="115"/>
        <v>-17403</v>
      </c>
      <c r="W124" s="71">
        <f t="shared" si="115"/>
        <v>-17403</v>
      </c>
      <c r="X124" s="71">
        <f t="shared" si="115"/>
        <v>-17403</v>
      </c>
      <c r="Y124" s="71">
        <f t="shared" si="115"/>
        <v>-17403</v>
      </c>
      <c r="Z124" s="71">
        <f t="shared" si="115"/>
        <v>-17403</v>
      </c>
      <c r="AA124" s="71">
        <f t="shared" si="115"/>
        <v>-17403</v>
      </c>
      <c r="AB124" s="71">
        <f t="shared" si="115"/>
        <v>-17403</v>
      </c>
      <c r="AC124" s="71">
        <f t="shared" si="115"/>
        <v>-17403</v>
      </c>
      <c r="AD124" s="71">
        <f t="shared" si="115"/>
        <v>-17403</v>
      </c>
      <c r="AE124" s="71">
        <f t="shared" si="115"/>
        <v>-17403</v>
      </c>
      <c r="AF124" s="71">
        <f t="shared" si="115"/>
        <v>-17403</v>
      </c>
      <c r="AG124" s="71">
        <f t="shared" si="115"/>
        <v>0</v>
      </c>
      <c r="AH124" s="156">
        <f t="shared" si="95"/>
        <v>-522090</v>
      </c>
      <c r="AI124" s="87"/>
      <c r="AJ124" s="370"/>
      <c r="AK124" s="88"/>
    </row>
    <row r="125" s="1" customFormat="1" ht="30" hidden="1" customHeight="1" outlineLevel="2" spans="1:37">
      <c r="A125" s="90" t="s">
        <v>41</v>
      </c>
      <c r="B125" s="91"/>
      <c r="C125" s="71">
        <f t="shared" ref="C125:AG125" si="116">C239</f>
        <v>0</v>
      </c>
      <c r="D125" s="71">
        <f t="shared" si="116"/>
        <v>0</v>
      </c>
      <c r="E125" s="71">
        <f t="shared" si="116"/>
        <v>0</v>
      </c>
      <c r="F125" s="71">
        <f t="shared" si="116"/>
        <v>0</v>
      </c>
      <c r="G125" s="71">
        <f t="shared" si="116"/>
        <v>0</v>
      </c>
      <c r="H125" s="71">
        <f t="shared" si="116"/>
        <v>0</v>
      </c>
      <c r="I125" s="71">
        <f t="shared" si="116"/>
        <v>0</v>
      </c>
      <c r="J125" s="71">
        <f t="shared" si="116"/>
        <v>0</v>
      </c>
      <c r="K125" s="71">
        <f t="shared" si="116"/>
        <v>0</v>
      </c>
      <c r="L125" s="71">
        <f t="shared" si="116"/>
        <v>0</v>
      </c>
      <c r="M125" s="71">
        <f t="shared" si="116"/>
        <v>0</v>
      </c>
      <c r="N125" s="71">
        <f t="shared" si="116"/>
        <v>0</v>
      </c>
      <c r="O125" s="71">
        <f t="shared" si="116"/>
        <v>0</v>
      </c>
      <c r="P125" s="71">
        <f t="shared" si="116"/>
        <v>0</v>
      </c>
      <c r="Q125" s="71">
        <f t="shared" si="116"/>
        <v>0</v>
      </c>
      <c r="R125" s="71">
        <f t="shared" si="116"/>
        <v>0</v>
      </c>
      <c r="S125" s="71">
        <f t="shared" si="116"/>
        <v>0</v>
      </c>
      <c r="T125" s="71">
        <f t="shared" si="116"/>
        <v>0</v>
      </c>
      <c r="U125" s="71">
        <f t="shared" si="116"/>
        <v>0</v>
      </c>
      <c r="V125" s="71">
        <f t="shared" si="116"/>
        <v>0</v>
      </c>
      <c r="W125" s="71">
        <f t="shared" si="116"/>
        <v>0</v>
      </c>
      <c r="X125" s="71">
        <f t="shared" si="116"/>
        <v>0</v>
      </c>
      <c r="Y125" s="71">
        <f t="shared" si="116"/>
        <v>0</v>
      </c>
      <c r="Z125" s="71">
        <f t="shared" si="116"/>
        <v>0</v>
      </c>
      <c r="AA125" s="71">
        <f t="shared" si="116"/>
        <v>0</v>
      </c>
      <c r="AB125" s="71">
        <f t="shared" si="116"/>
        <v>0</v>
      </c>
      <c r="AC125" s="71">
        <f t="shared" si="116"/>
        <v>0</v>
      </c>
      <c r="AD125" s="71">
        <f t="shared" si="116"/>
        <v>0</v>
      </c>
      <c r="AE125" s="71">
        <f t="shared" si="116"/>
        <v>0</v>
      </c>
      <c r="AF125" s="71">
        <f t="shared" si="116"/>
        <v>0</v>
      </c>
      <c r="AG125" s="71">
        <f t="shared" si="116"/>
        <v>0</v>
      </c>
      <c r="AH125" s="156">
        <f t="shared" si="95"/>
        <v>0</v>
      </c>
      <c r="AI125" s="28"/>
      <c r="AJ125" s="290"/>
      <c r="AK125" s="24"/>
    </row>
    <row r="126" s="1" customFormat="1" ht="30" hidden="1" customHeight="1" outlineLevel="2" spans="1:37">
      <c r="A126" s="92"/>
      <c r="B126" s="91"/>
      <c r="C126" s="71">
        <f t="shared" ref="C126:AG126" si="117">C240</f>
        <v>0</v>
      </c>
      <c r="D126" s="71">
        <f t="shared" si="117"/>
        <v>0</v>
      </c>
      <c r="E126" s="71">
        <f t="shared" si="117"/>
        <v>0</v>
      </c>
      <c r="F126" s="71">
        <f t="shared" si="117"/>
        <v>0</v>
      </c>
      <c r="G126" s="71">
        <f t="shared" si="117"/>
        <v>0</v>
      </c>
      <c r="H126" s="71">
        <f t="shared" si="117"/>
        <v>0</v>
      </c>
      <c r="I126" s="71">
        <f t="shared" si="117"/>
        <v>0</v>
      </c>
      <c r="J126" s="71">
        <f t="shared" si="117"/>
        <v>0</v>
      </c>
      <c r="K126" s="71">
        <f t="shared" si="117"/>
        <v>0</v>
      </c>
      <c r="L126" s="71">
        <f t="shared" si="117"/>
        <v>0</v>
      </c>
      <c r="M126" s="71">
        <f t="shared" si="117"/>
        <v>0</v>
      </c>
      <c r="N126" s="71">
        <f t="shared" si="117"/>
        <v>0</v>
      </c>
      <c r="O126" s="71">
        <f t="shared" si="117"/>
        <v>0</v>
      </c>
      <c r="P126" s="71">
        <f t="shared" si="117"/>
        <v>0</v>
      </c>
      <c r="Q126" s="71">
        <f t="shared" si="117"/>
        <v>0</v>
      </c>
      <c r="R126" s="71">
        <f t="shared" si="117"/>
        <v>0</v>
      </c>
      <c r="S126" s="71">
        <f t="shared" si="117"/>
        <v>0</v>
      </c>
      <c r="T126" s="71">
        <f t="shared" si="117"/>
        <v>0</v>
      </c>
      <c r="U126" s="71">
        <f t="shared" si="117"/>
        <v>0</v>
      </c>
      <c r="V126" s="71">
        <f t="shared" si="117"/>
        <v>0</v>
      </c>
      <c r="W126" s="71">
        <f t="shared" si="117"/>
        <v>0</v>
      </c>
      <c r="X126" s="71">
        <f t="shared" si="117"/>
        <v>0</v>
      </c>
      <c r="Y126" s="71">
        <f t="shared" si="117"/>
        <v>0</v>
      </c>
      <c r="Z126" s="71">
        <f t="shared" si="117"/>
        <v>0</v>
      </c>
      <c r="AA126" s="71">
        <f t="shared" si="117"/>
        <v>0</v>
      </c>
      <c r="AB126" s="71">
        <f t="shared" si="117"/>
        <v>0</v>
      </c>
      <c r="AC126" s="71">
        <f t="shared" si="117"/>
        <v>0</v>
      </c>
      <c r="AD126" s="71">
        <f t="shared" si="117"/>
        <v>0</v>
      </c>
      <c r="AE126" s="71">
        <f t="shared" si="117"/>
        <v>0</v>
      </c>
      <c r="AF126" s="71">
        <f t="shared" si="117"/>
        <v>0</v>
      </c>
      <c r="AG126" s="71">
        <f t="shared" si="117"/>
        <v>0</v>
      </c>
      <c r="AH126" s="156">
        <f t="shared" si="95"/>
        <v>0</v>
      </c>
      <c r="AI126" s="28"/>
      <c r="AJ126" s="290"/>
      <c r="AK126" s="24"/>
    </row>
    <row r="127" s="1" customFormat="1" ht="30" hidden="1" customHeight="1" outlineLevel="2" spans="1:37">
      <c r="A127" s="58" t="s">
        <v>42</v>
      </c>
      <c r="B127" s="63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156">
        <f t="shared" si="95"/>
        <v>0</v>
      </c>
      <c r="AI127" s="28"/>
      <c r="AJ127" s="290"/>
      <c r="AK127" s="24"/>
    </row>
    <row r="128" s="1" customFormat="1" ht="30" hidden="1" customHeight="1" outlineLevel="2" spans="1:37">
      <c r="A128" s="58"/>
      <c r="B128" s="93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156">
        <f t="shared" si="95"/>
        <v>0</v>
      </c>
      <c r="AI128" s="28"/>
      <c r="AJ128" s="290"/>
      <c r="AK128" s="24"/>
    </row>
    <row r="129" s="1" customFormat="1" ht="30" hidden="1" customHeight="1" outlineLevel="2" spans="1:37">
      <c r="A129" s="58"/>
      <c r="B129" s="94" t="s">
        <v>15</v>
      </c>
      <c r="C129" s="71">
        <f t="shared" ref="C129:AG129" si="118">C128-C127</f>
        <v>0</v>
      </c>
      <c r="D129" s="71">
        <f t="shared" si="118"/>
        <v>0</v>
      </c>
      <c r="E129" s="71">
        <f t="shared" si="118"/>
        <v>0</v>
      </c>
      <c r="F129" s="71">
        <f t="shared" si="118"/>
        <v>0</v>
      </c>
      <c r="G129" s="71">
        <f t="shared" si="118"/>
        <v>0</v>
      </c>
      <c r="H129" s="71">
        <f t="shared" si="118"/>
        <v>0</v>
      </c>
      <c r="I129" s="71">
        <f t="shared" si="118"/>
        <v>0</v>
      </c>
      <c r="J129" s="71">
        <f t="shared" si="118"/>
        <v>0</v>
      </c>
      <c r="K129" s="71">
        <f t="shared" si="118"/>
        <v>0</v>
      </c>
      <c r="L129" s="71">
        <f t="shared" si="118"/>
        <v>0</v>
      </c>
      <c r="M129" s="71">
        <f t="shared" si="118"/>
        <v>0</v>
      </c>
      <c r="N129" s="71">
        <f t="shared" si="118"/>
        <v>0</v>
      </c>
      <c r="O129" s="71">
        <f t="shared" si="118"/>
        <v>0</v>
      </c>
      <c r="P129" s="71">
        <f t="shared" si="118"/>
        <v>0</v>
      </c>
      <c r="Q129" s="71">
        <f t="shared" si="118"/>
        <v>0</v>
      </c>
      <c r="R129" s="71">
        <f t="shared" si="118"/>
        <v>0</v>
      </c>
      <c r="S129" s="71">
        <f t="shared" si="118"/>
        <v>0</v>
      </c>
      <c r="T129" s="71">
        <f t="shared" si="118"/>
        <v>0</v>
      </c>
      <c r="U129" s="71">
        <f t="shared" si="118"/>
        <v>0</v>
      </c>
      <c r="V129" s="71">
        <f t="shared" si="118"/>
        <v>0</v>
      </c>
      <c r="W129" s="71">
        <f t="shared" si="118"/>
        <v>0</v>
      </c>
      <c r="X129" s="71">
        <f t="shared" si="118"/>
        <v>0</v>
      </c>
      <c r="Y129" s="71">
        <f t="shared" si="118"/>
        <v>0</v>
      </c>
      <c r="Z129" s="71">
        <f t="shared" si="118"/>
        <v>0</v>
      </c>
      <c r="AA129" s="71">
        <f t="shared" si="118"/>
        <v>0</v>
      </c>
      <c r="AB129" s="71">
        <f t="shared" si="118"/>
        <v>0</v>
      </c>
      <c r="AC129" s="71">
        <f t="shared" si="118"/>
        <v>0</v>
      </c>
      <c r="AD129" s="71">
        <f t="shared" si="118"/>
        <v>0</v>
      </c>
      <c r="AE129" s="71">
        <f t="shared" si="118"/>
        <v>0</v>
      </c>
      <c r="AF129" s="71">
        <f t="shared" si="118"/>
        <v>0</v>
      </c>
      <c r="AG129" s="71">
        <f t="shared" si="118"/>
        <v>0</v>
      </c>
      <c r="AH129" s="156">
        <f t="shared" si="95"/>
        <v>0</v>
      </c>
      <c r="AI129" s="28"/>
      <c r="AJ129" s="290"/>
      <c r="AK129" s="24"/>
    </row>
    <row r="130" s="1" customFormat="1" ht="30" hidden="1" customHeight="1" outlineLevel="2" spans="1:37">
      <c r="A130" s="58" t="s">
        <v>43</v>
      </c>
      <c r="B130" s="95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156">
        <f t="shared" si="95"/>
        <v>0</v>
      </c>
      <c r="AI130" s="28"/>
      <c r="AJ130" s="290"/>
      <c r="AK130" s="24"/>
    </row>
    <row r="131" s="1" customFormat="1" ht="30" hidden="1" customHeight="1" outlineLevel="2" spans="1:37">
      <c r="A131" s="58"/>
      <c r="B131" s="96"/>
      <c r="C131" s="71">
        <f t="shared" ref="C131:AH131" si="119">C128*38</f>
        <v>0</v>
      </c>
      <c r="D131" s="71">
        <f t="shared" si="119"/>
        <v>0</v>
      </c>
      <c r="E131" s="71">
        <f t="shared" si="119"/>
        <v>0</v>
      </c>
      <c r="F131" s="71">
        <f t="shared" si="119"/>
        <v>0</v>
      </c>
      <c r="G131" s="71">
        <f t="shared" si="119"/>
        <v>0</v>
      </c>
      <c r="H131" s="71">
        <f t="shared" si="119"/>
        <v>0</v>
      </c>
      <c r="I131" s="71">
        <f t="shared" si="119"/>
        <v>0</v>
      </c>
      <c r="J131" s="71">
        <f t="shared" si="119"/>
        <v>0</v>
      </c>
      <c r="K131" s="71">
        <f t="shared" si="119"/>
        <v>0</v>
      </c>
      <c r="L131" s="71">
        <f t="shared" si="119"/>
        <v>0</v>
      </c>
      <c r="M131" s="71">
        <f t="shared" si="119"/>
        <v>0</v>
      </c>
      <c r="N131" s="71">
        <f t="shared" si="119"/>
        <v>0</v>
      </c>
      <c r="O131" s="71">
        <f t="shared" si="119"/>
        <v>0</v>
      </c>
      <c r="P131" s="71">
        <f t="shared" si="119"/>
        <v>0</v>
      </c>
      <c r="Q131" s="71">
        <f t="shared" si="119"/>
        <v>0</v>
      </c>
      <c r="R131" s="71">
        <f t="shared" si="119"/>
        <v>0</v>
      </c>
      <c r="S131" s="71">
        <f t="shared" si="119"/>
        <v>0</v>
      </c>
      <c r="T131" s="71">
        <f t="shared" si="119"/>
        <v>0</v>
      </c>
      <c r="U131" s="71">
        <f t="shared" si="119"/>
        <v>0</v>
      </c>
      <c r="V131" s="71">
        <f t="shared" si="119"/>
        <v>0</v>
      </c>
      <c r="W131" s="71">
        <f t="shared" si="119"/>
        <v>0</v>
      </c>
      <c r="X131" s="71">
        <f t="shared" si="119"/>
        <v>0</v>
      </c>
      <c r="Y131" s="71">
        <f t="shared" si="119"/>
        <v>0</v>
      </c>
      <c r="Z131" s="71">
        <f t="shared" si="119"/>
        <v>0</v>
      </c>
      <c r="AA131" s="71">
        <f t="shared" si="119"/>
        <v>0</v>
      </c>
      <c r="AB131" s="71">
        <f t="shared" si="119"/>
        <v>0</v>
      </c>
      <c r="AC131" s="71">
        <f t="shared" si="119"/>
        <v>0</v>
      </c>
      <c r="AD131" s="71">
        <f t="shared" si="119"/>
        <v>0</v>
      </c>
      <c r="AE131" s="71">
        <f t="shared" si="119"/>
        <v>0</v>
      </c>
      <c r="AF131" s="71">
        <f t="shared" si="119"/>
        <v>0</v>
      </c>
      <c r="AG131" s="71">
        <f t="shared" si="119"/>
        <v>0</v>
      </c>
      <c r="AH131" s="156">
        <f t="shared" si="119"/>
        <v>0</v>
      </c>
      <c r="AI131" s="28"/>
      <c r="AJ131" s="290"/>
      <c r="AK131" s="24"/>
    </row>
    <row r="132" s="1" customFormat="1" ht="30" hidden="1" customHeight="1" outlineLevel="2" spans="1:37">
      <c r="A132" s="58"/>
      <c r="B132" s="97" t="s">
        <v>15</v>
      </c>
      <c r="C132" s="71">
        <f t="shared" ref="C132:AG132" si="120">C131-C130</f>
        <v>0</v>
      </c>
      <c r="D132" s="71">
        <f t="shared" si="120"/>
        <v>0</v>
      </c>
      <c r="E132" s="71">
        <f t="shared" si="120"/>
        <v>0</v>
      </c>
      <c r="F132" s="71">
        <f t="shared" si="120"/>
        <v>0</v>
      </c>
      <c r="G132" s="71">
        <f t="shared" si="120"/>
        <v>0</v>
      </c>
      <c r="H132" s="71">
        <f t="shared" si="120"/>
        <v>0</v>
      </c>
      <c r="I132" s="71">
        <f t="shared" si="120"/>
        <v>0</v>
      </c>
      <c r="J132" s="71">
        <f t="shared" si="120"/>
        <v>0</v>
      </c>
      <c r="K132" s="71">
        <f t="shared" si="120"/>
        <v>0</v>
      </c>
      <c r="L132" s="71">
        <f t="shared" si="120"/>
        <v>0</v>
      </c>
      <c r="M132" s="71">
        <f t="shared" si="120"/>
        <v>0</v>
      </c>
      <c r="N132" s="71">
        <f t="shared" si="120"/>
        <v>0</v>
      </c>
      <c r="O132" s="71">
        <f t="shared" si="120"/>
        <v>0</v>
      </c>
      <c r="P132" s="71">
        <f t="shared" si="120"/>
        <v>0</v>
      </c>
      <c r="Q132" s="71">
        <f t="shared" si="120"/>
        <v>0</v>
      </c>
      <c r="R132" s="71">
        <f t="shared" si="120"/>
        <v>0</v>
      </c>
      <c r="S132" s="71">
        <f t="shared" si="120"/>
        <v>0</v>
      </c>
      <c r="T132" s="71">
        <f t="shared" si="120"/>
        <v>0</v>
      </c>
      <c r="U132" s="71">
        <f t="shared" si="120"/>
        <v>0</v>
      </c>
      <c r="V132" s="71">
        <f t="shared" si="120"/>
        <v>0</v>
      </c>
      <c r="W132" s="71">
        <f t="shared" si="120"/>
        <v>0</v>
      </c>
      <c r="X132" s="71">
        <f t="shared" si="120"/>
        <v>0</v>
      </c>
      <c r="Y132" s="71">
        <f t="shared" si="120"/>
        <v>0</v>
      </c>
      <c r="Z132" s="71">
        <f t="shared" si="120"/>
        <v>0</v>
      </c>
      <c r="AA132" s="71">
        <f t="shared" si="120"/>
        <v>0</v>
      </c>
      <c r="AB132" s="71">
        <f t="shared" si="120"/>
        <v>0</v>
      </c>
      <c r="AC132" s="71">
        <f t="shared" si="120"/>
        <v>0</v>
      </c>
      <c r="AD132" s="71">
        <f t="shared" si="120"/>
        <v>0</v>
      </c>
      <c r="AE132" s="71">
        <f t="shared" si="120"/>
        <v>0</v>
      </c>
      <c r="AF132" s="71">
        <f t="shared" si="120"/>
        <v>0</v>
      </c>
      <c r="AG132" s="71">
        <f t="shared" si="120"/>
        <v>0</v>
      </c>
      <c r="AH132" s="156">
        <f t="shared" ref="AH132:AH136" si="121">SUM(C132:AG132)</f>
        <v>0</v>
      </c>
      <c r="AI132" s="28"/>
      <c r="AJ132" s="290"/>
      <c r="AK132" s="24"/>
    </row>
    <row r="133" s="1" customFormat="1" ht="30" hidden="1" customHeight="1" outlineLevel="2" spans="1:37">
      <c r="A133" s="58" t="s">
        <v>44</v>
      </c>
      <c r="B133" s="95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156">
        <f t="shared" si="121"/>
        <v>0</v>
      </c>
      <c r="AI133" s="28"/>
      <c r="AJ133" s="290"/>
      <c r="AK133" s="24"/>
    </row>
    <row r="134" s="1" customFormat="1" ht="30" hidden="1" customHeight="1" outlineLevel="2" spans="1:37">
      <c r="A134" s="58"/>
      <c r="B134" s="54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156">
        <f t="shared" si="121"/>
        <v>0</v>
      </c>
      <c r="AI134" s="28"/>
      <c r="AJ134" s="290"/>
      <c r="AK134" s="24"/>
    </row>
    <row r="135" s="1" customFormat="1" ht="30" hidden="1" customHeight="1" outlineLevel="2" spans="1:37">
      <c r="A135" s="58"/>
      <c r="B135" s="94" t="s">
        <v>15</v>
      </c>
      <c r="C135" s="71">
        <f t="shared" ref="C135:AG135" si="122">C134-C133</f>
        <v>0</v>
      </c>
      <c r="D135" s="71">
        <f t="shared" si="122"/>
        <v>0</v>
      </c>
      <c r="E135" s="71">
        <f t="shared" si="122"/>
        <v>0</v>
      </c>
      <c r="F135" s="71">
        <f t="shared" si="122"/>
        <v>0</v>
      </c>
      <c r="G135" s="71">
        <f t="shared" si="122"/>
        <v>0</v>
      </c>
      <c r="H135" s="71">
        <f t="shared" si="122"/>
        <v>0</v>
      </c>
      <c r="I135" s="71">
        <f t="shared" si="122"/>
        <v>0</v>
      </c>
      <c r="J135" s="71">
        <f t="shared" si="122"/>
        <v>0</v>
      </c>
      <c r="K135" s="71">
        <f t="shared" si="122"/>
        <v>0</v>
      </c>
      <c r="L135" s="71">
        <f t="shared" si="122"/>
        <v>0</v>
      </c>
      <c r="M135" s="71">
        <f t="shared" si="122"/>
        <v>0</v>
      </c>
      <c r="N135" s="71">
        <f t="shared" si="122"/>
        <v>0</v>
      </c>
      <c r="O135" s="71">
        <f t="shared" si="122"/>
        <v>0</v>
      </c>
      <c r="P135" s="71">
        <f t="shared" si="122"/>
        <v>0</v>
      </c>
      <c r="Q135" s="71">
        <f t="shared" si="122"/>
        <v>0</v>
      </c>
      <c r="R135" s="71">
        <f t="shared" si="122"/>
        <v>0</v>
      </c>
      <c r="S135" s="71">
        <f t="shared" si="122"/>
        <v>0</v>
      </c>
      <c r="T135" s="71">
        <f t="shared" si="122"/>
        <v>0</v>
      </c>
      <c r="U135" s="71">
        <f t="shared" si="122"/>
        <v>0</v>
      </c>
      <c r="V135" s="71">
        <f t="shared" si="122"/>
        <v>0</v>
      </c>
      <c r="W135" s="71">
        <f t="shared" si="122"/>
        <v>0</v>
      </c>
      <c r="X135" s="71">
        <f t="shared" si="122"/>
        <v>0</v>
      </c>
      <c r="Y135" s="71">
        <f t="shared" si="122"/>
        <v>0</v>
      </c>
      <c r="Z135" s="71">
        <f t="shared" si="122"/>
        <v>0</v>
      </c>
      <c r="AA135" s="71">
        <f t="shared" si="122"/>
        <v>0</v>
      </c>
      <c r="AB135" s="71">
        <f t="shared" si="122"/>
        <v>0</v>
      </c>
      <c r="AC135" s="71">
        <f t="shared" si="122"/>
        <v>0</v>
      </c>
      <c r="AD135" s="71">
        <f t="shared" si="122"/>
        <v>0</v>
      </c>
      <c r="AE135" s="71">
        <f t="shared" si="122"/>
        <v>0</v>
      </c>
      <c r="AF135" s="71">
        <f t="shared" si="122"/>
        <v>0</v>
      </c>
      <c r="AG135" s="71">
        <f t="shared" si="122"/>
        <v>0</v>
      </c>
      <c r="AH135" s="156">
        <f t="shared" si="121"/>
        <v>0</v>
      </c>
      <c r="AI135" s="28"/>
      <c r="AJ135" s="290"/>
      <c r="AK135" s="24"/>
    </row>
    <row r="136" s="1" customFormat="1" ht="30" hidden="1" customHeight="1" outlineLevel="2" spans="1:37">
      <c r="A136" s="58" t="s">
        <v>45</v>
      </c>
      <c r="B136" s="95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156">
        <f t="shared" si="121"/>
        <v>0</v>
      </c>
      <c r="AI136" s="28"/>
      <c r="AJ136" s="290"/>
      <c r="AK136" s="24"/>
    </row>
    <row r="137" s="1" customFormat="1" ht="30" hidden="1" customHeight="1" outlineLevel="2" spans="1:37">
      <c r="A137" s="58"/>
      <c r="B137" s="96"/>
      <c r="C137" s="98">
        <f t="shared" ref="C137:AH137" si="123">C134*5</f>
        <v>0</v>
      </c>
      <c r="D137" s="98">
        <f t="shared" si="123"/>
        <v>0</v>
      </c>
      <c r="E137" s="98">
        <f t="shared" si="123"/>
        <v>0</v>
      </c>
      <c r="F137" s="98">
        <f t="shared" si="123"/>
        <v>0</v>
      </c>
      <c r="G137" s="98">
        <f t="shared" si="123"/>
        <v>0</v>
      </c>
      <c r="H137" s="98">
        <f t="shared" si="123"/>
        <v>0</v>
      </c>
      <c r="I137" s="98">
        <f t="shared" si="123"/>
        <v>0</v>
      </c>
      <c r="J137" s="98">
        <f t="shared" si="123"/>
        <v>0</v>
      </c>
      <c r="K137" s="98">
        <f t="shared" si="123"/>
        <v>0</v>
      </c>
      <c r="L137" s="98">
        <f t="shared" si="123"/>
        <v>0</v>
      </c>
      <c r="M137" s="98">
        <f t="shared" si="123"/>
        <v>0</v>
      </c>
      <c r="N137" s="98">
        <f t="shared" si="123"/>
        <v>0</v>
      </c>
      <c r="O137" s="98">
        <f t="shared" si="123"/>
        <v>0</v>
      </c>
      <c r="P137" s="98">
        <f t="shared" si="123"/>
        <v>0</v>
      </c>
      <c r="Q137" s="98">
        <f t="shared" si="123"/>
        <v>0</v>
      </c>
      <c r="R137" s="98">
        <f t="shared" si="123"/>
        <v>0</v>
      </c>
      <c r="S137" s="98">
        <f t="shared" si="123"/>
        <v>0</v>
      </c>
      <c r="T137" s="98">
        <f t="shared" si="123"/>
        <v>0</v>
      </c>
      <c r="U137" s="98">
        <f t="shared" si="123"/>
        <v>0</v>
      </c>
      <c r="V137" s="98">
        <f t="shared" si="123"/>
        <v>0</v>
      </c>
      <c r="W137" s="98">
        <f t="shared" si="123"/>
        <v>0</v>
      </c>
      <c r="X137" s="98">
        <f t="shared" si="123"/>
        <v>0</v>
      </c>
      <c r="Y137" s="98">
        <f t="shared" si="123"/>
        <v>0</v>
      </c>
      <c r="Z137" s="98">
        <f t="shared" si="123"/>
        <v>0</v>
      </c>
      <c r="AA137" s="98">
        <f t="shared" si="123"/>
        <v>0</v>
      </c>
      <c r="AB137" s="98">
        <f t="shared" si="123"/>
        <v>0</v>
      </c>
      <c r="AC137" s="98">
        <f t="shared" si="123"/>
        <v>0</v>
      </c>
      <c r="AD137" s="98">
        <f t="shared" si="123"/>
        <v>0</v>
      </c>
      <c r="AE137" s="98">
        <f t="shared" si="123"/>
        <v>0</v>
      </c>
      <c r="AF137" s="98">
        <f t="shared" si="123"/>
        <v>0</v>
      </c>
      <c r="AG137" s="98">
        <f t="shared" si="123"/>
        <v>0</v>
      </c>
      <c r="AH137" s="371">
        <f t="shared" si="123"/>
        <v>0</v>
      </c>
      <c r="AI137" s="28"/>
      <c r="AJ137" s="290"/>
      <c r="AK137" s="24"/>
    </row>
    <row r="138" s="1" customFormat="1" ht="30" hidden="1" customHeight="1" outlineLevel="2" spans="1:37">
      <c r="A138" s="58"/>
      <c r="B138" s="97" t="s">
        <v>15</v>
      </c>
      <c r="C138" s="71">
        <f t="shared" ref="C138:AG138" si="124">C137-C136</f>
        <v>0</v>
      </c>
      <c r="D138" s="71">
        <f t="shared" si="124"/>
        <v>0</v>
      </c>
      <c r="E138" s="71">
        <f t="shared" si="124"/>
        <v>0</v>
      </c>
      <c r="F138" s="71">
        <f t="shared" si="124"/>
        <v>0</v>
      </c>
      <c r="G138" s="71">
        <f t="shared" si="124"/>
        <v>0</v>
      </c>
      <c r="H138" s="71">
        <f t="shared" si="124"/>
        <v>0</v>
      </c>
      <c r="I138" s="71">
        <f t="shared" si="124"/>
        <v>0</v>
      </c>
      <c r="J138" s="71">
        <f t="shared" si="124"/>
        <v>0</v>
      </c>
      <c r="K138" s="71">
        <f t="shared" si="124"/>
        <v>0</v>
      </c>
      <c r="L138" s="71">
        <f t="shared" si="124"/>
        <v>0</v>
      </c>
      <c r="M138" s="71">
        <f t="shared" si="124"/>
        <v>0</v>
      </c>
      <c r="N138" s="71">
        <f t="shared" si="124"/>
        <v>0</v>
      </c>
      <c r="O138" s="71">
        <f t="shared" si="124"/>
        <v>0</v>
      </c>
      <c r="P138" s="71">
        <f t="shared" si="124"/>
        <v>0</v>
      </c>
      <c r="Q138" s="71">
        <f t="shared" si="124"/>
        <v>0</v>
      </c>
      <c r="R138" s="71">
        <f t="shared" si="124"/>
        <v>0</v>
      </c>
      <c r="S138" s="71">
        <f t="shared" si="124"/>
        <v>0</v>
      </c>
      <c r="T138" s="71">
        <f t="shared" si="124"/>
        <v>0</v>
      </c>
      <c r="U138" s="71">
        <f t="shared" si="124"/>
        <v>0</v>
      </c>
      <c r="V138" s="71">
        <f t="shared" si="124"/>
        <v>0</v>
      </c>
      <c r="W138" s="71">
        <f t="shared" si="124"/>
        <v>0</v>
      </c>
      <c r="X138" s="71">
        <f t="shared" si="124"/>
        <v>0</v>
      </c>
      <c r="Y138" s="71">
        <f t="shared" si="124"/>
        <v>0</v>
      </c>
      <c r="Z138" s="71">
        <f t="shared" si="124"/>
        <v>0</v>
      </c>
      <c r="AA138" s="71">
        <f t="shared" si="124"/>
        <v>0</v>
      </c>
      <c r="AB138" s="71">
        <f t="shared" si="124"/>
        <v>0</v>
      </c>
      <c r="AC138" s="71">
        <f t="shared" si="124"/>
        <v>0</v>
      </c>
      <c r="AD138" s="71">
        <f t="shared" si="124"/>
        <v>0</v>
      </c>
      <c r="AE138" s="71">
        <f t="shared" si="124"/>
        <v>0</v>
      </c>
      <c r="AF138" s="71">
        <f t="shared" si="124"/>
        <v>0</v>
      </c>
      <c r="AG138" s="71">
        <f t="shared" si="124"/>
        <v>0</v>
      </c>
      <c r="AH138" s="156">
        <f t="shared" ref="AH138:AH161" si="125">SUM(C138:AG138)</f>
        <v>0</v>
      </c>
      <c r="AI138" s="28"/>
      <c r="AJ138" s="290"/>
      <c r="AK138" s="24"/>
    </row>
    <row r="139" s="1" customFormat="1" ht="30" hidden="1" customHeight="1" outlineLevel="2" spans="1:37">
      <c r="A139" s="58" t="s">
        <v>46</v>
      </c>
      <c r="B139" s="61"/>
      <c r="C139" s="71">
        <f t="shared" ref="C139:AG139" si="126">C271+C399</f>
        <v>1.69850303</v>
      </c>
      <c r="D139" s="71">
        <f t="shared" si="126"/>
        <v>1.24894292</v>
      </c>
      <c r="E139" s="71">
        <f t="shared" si="126"/>
        <v>1.26577363</v>
      </c>
      <c r="F139" s="71">
        <f t="shared" si="126"/>
        <v>1.37264966</v>
      </c>
      <c r="G139" s="71">
        <f t="shared" si="126"/>
        <v>1.49812585</v>
      </c>
      <c r="H139" s="71">
        <f t="shared" si="126"/>
        <v>1.76886611</v>
      </c>
      <c r="I139" s="71">
        <f t="shared" si="126"/>
        <v>1.61802903</v>
      </c>
      <c r="J139" s="71">
        <f t="shared" si="126"/>
        <v>1.70637304</v>
      </c>
      <c r="K139" s="71">
        <f t="shared" si="126"/>
        <v>1.77188173</v>
      </c>
      <c r="L139" s="71">
        <f t="shared" si="126"/>
        <v>1.88674573</v>
      </c>
      <c r="M139" s="71">
        <f t="shared" si="126"/>
        <v>1.85598213</v>
      </c>
      <c r="N139" s="71">
        <f t="shared" si="126"/>
        <v>2.02988553</v>
      </c>
      <c r="O139" s="71">
        <f t="shared" si="126"/>
        <v>1.93479313</v>
      </c>
      <c r="P139" s="71">
        <f t="shared" si="126"/>
        <v>1.77766505</v>
      </c>
      <c r="Q139" s="71">
        <f t="shared" si="126"/>
        <v>1.88777873</v>
      </c>
      <c r="R139" s="71">
        <f t="shared" si="126"/>
        <v>2.28098991</v>
      </c>
      <c r="S139" s="71">
        <f t="shared" si="126"/>
        <v>2.68331004</v>
      </c>
      <c r="T139" s="71">
        <f t="shared" si="126"/>
        <v>2.51510689</v>
      </c>
      <c r="U139" s="71">
        <f t="shared" si="126"/>
        <v>1.95159248</v>
      </c>
      <c r="V139" s="71">
        <f t="shared" si="126"/>
        <v>2.04310946</v>
      </c>
      <c r="W139" s="71">
        <f t="shared" si="126"/>
        <v>1.81776873</v>
      </c>
      <c r="X139" s="71">
        <f t="shared" si="126"/>
        <v>1.90540951</v>
      </c>
      <c r="Y139" s="71">
        <f t="shared" si="126"/>
        <v>1.86758945</v>
      </c>
      <c r="Z139" s="71">
        <f t="shared" si="126"/>
        <v>2.55865477</v>
      </c>
      <c r="AA139" s="71">
        <f t="shared" si="126"/>
        <v>3.09568029</v>
      </c>
      <c r="AB139" s="71">
        <f t="shared" si="126"/>
        <v>2.95477554</v>
      </c>
      <c r="AC139" s="71">
        <f t="shared" si="126"/>
        <v>3.00028099</v>
      </c>
      <c r="AD139" s="71">
        <f t="shared" si="126"/>
        <v>2.51959229</v>
      </c>
      <c r="AE139" s="71">
        <f t="shared" si="126"/>
        <v>2.23277626</v>
      </c>
      <c r="AF139" s="71">
        <f t="shared" si="126"/>
        <v>2.19043071</v>
      </c>
      <c r="AG139" s="71">
        <f t="shared" si="126"/>
        <v>0</v>
      </c>
      <c r="AH139" s="156">
        <f t="shared" si="125"/>
        <v>60.93906262</v>
      </c>
      <c r="AI139" s="28"/>
      <c r="AJ139" s="290"/>
      <c r="AK139" s="24"/>
    </row>
    <row r="140" s="1" customFormat="1" ht="30" hidden="1" customHeight="1" outlineLevel="2" spans="1:37">
      <c r="A140" s="58"/>
      <c r="B140" s="61"/>
      <c r="C140" s="71">
        <f t="shared" ref="C140:AG140" si="127">(C97*137.17+C102*1034.51+C266*4.47+C269*0.3411)/10000</f>
        <v>0</v>
      </c>
      <c r="D140" s="71">
        <f t="shared" si="127"/>
        <v>0</v>
      </c>
      <c r="E140" s="71">
        <f t="shared" si="127"/>
        <v>0</v>
      </c>
      <c r="F140" s="71">
        <f t="shared" si="127"/>
        <v>0</v>
      </c>
      <c r="G140" s="71">
        <f t="shared" si="127"/>
        <v>0</v>
      </c>
      <c r="H140" s="71">
        <f t="shared" si="127"/>
        <v>0</v>
      </c>
      <c r="I140" s="71">
        <f t="shared" si="127"/>
        <v>0</v>
      </c>
      <c r="J140" s="71">
        <f t="shared" si="127"/>
        <v>0</v>
      </c>
      <c r="K140" s="71">
        <f t="shared" si="127"/>
        <v>0</v>
      </c>
      <c r="L140" s="71">
        <f t="shared" si="127"/>
        <v>0</v>
      </c>
      <c r="M140" s="71">
        <f t="shared" si="127"/>
        <v>0</v>
      </c>
      <c r="N140" s="71">
        <f t="shared" si="127"/>
        <v>0</v>
      </c>
      <c r="O140" s="71">
        <f t="shared" si="127"/>
        <v>0</v>
      </c>
      <c r="P140" s="71">
        <f t="shared" si="127"/>
        <v>0</v>
      </c>
      <c r="Q140" s="71">
        <f t="shared" si="127"/>
        <v>0</v>
      </c>
      <c r="R140" s="71">
        <f t="shared" si="127"/>
        <v>0</v>
      </c>
      <c r="S140" s="71">
        <f t="shared" si="127"/>
        <v>0</v>
      </c>
      <c r="T140" s="71">
        <f t="shared" si="127"/>
        <v>0</v>
      </c>
      <c r="U140" s="71">
        <f t="shared" si="127"/>
        <v>0</v>
      </c>
      <c r="V140" s="71">
        <f t="shared" si="127"/>
        <v>0</v>
      </c>
      <c r="W140" s="71">
        <f t="shared" si="127"/>
        <v>0</v>
      </c>
      <c r="X140" s="71">
        <f t="shared" si="127"/>
        <v>0</v>
      </c>
      <c r="Y140" s="71">
        <f t="shared" si="127"/>
        <v>0</v>
      </c>
      <c r="Z140" s="71">
        <f t="shared" si="127"/>
        <v>0</v>
      </c>
      <c r="AA140" s="71">
        <f t="shared" si="127"/>
        <v>0.18658246</v>
      </c>
      <c r="AB140" s="71">
        <f t="shared" si="127"/>
        <v>0.26026066</v>
      </c>
      <c r="AC140" s="71">
        <f t="shared" si="127"/>
        <v>0.20932424</v>
      </c>
      <c r="AD140" s="71">
        <f t="shared" si="127"/>
        <v>0</v>
      </c>
      <c r="AE140" s="71">
        <f t="shared" si="127"/>
        <v>0</v>
      </c>
      <c r="AF140" s="71">
        <f t="shared" si="127"/>
        <v>0</v>
      </c>
      <c r="AG140" s="71">
        <f t="shared" si="127"/>
        <v>0</v>
      </c>
      <c r="AH140" s="156">
        <f t="shared" si="125"/>
        <v>0.65616736</v>
      </c>
      <c r="AI140" s="28"/>
      <c r="AJ140" s="290"/>
      <c r="AK140" s="24"/>
    </row>
    <row r="141" s="1" customFormat="1" ht="30" hidden="1" customHeight="1" outlineLevel="2" spans="1:37">
      <c r="A141" s="58"/>
      <c r="B141" s="63" t="s">
        <v>275</v>
      </c>
      <c r="C141" s="71">
        <f t="shared" ref="C141:AG141" si="128">C273+C401</f>
        <v>0</v>
      </c>
      <c r="D141" s="71">
        <f t="shared" si="128"/>
        <v>0</v>
      </c>
      <c r="E141" s="71">
        <f t="shared" si="128"/>
        <v>0</v>
      </c>
      <c r="F141" s="71">
        <f t="shared" si="128"/>
        <v>0</v>
      </c>
      <c r="G141" s="71">
        <f t="shared" si="128"/>
        <v>0</v>
      </c>
      <c r="H141" s="71">
        <f t="shared" si="128"/>
        <v>0</v>
      </c>
      <c r="I141" s="71">
        <f t="shared" si="128"/>
        <v>0</v>
      </c>
      <c r="J141" s="71">
        <f t="shared" si="128"/>
        <v>0</v>
      </c>
      <c r="K141" s="71">
        <f t="shared" si="128"/>
        <v>0</v>
      </c>
      <c r="L141" s="71">
        <f t="shared" si="128"/>
        <v>0</v>
      </c>
      <c r="M141" s="71">
        <f t="shared" si="128"/>
        <v>0</v>
      </c>
      <c r="N141" s="71">
        <f t="shared" si="128"/>
        <v>0</v>
      </c>
      <c r="O141" s="71">
        <f t="shared" si="128"/>
        <v>0</v>
      </c>
      <c r="P141" s="71">
        <f t="shared" si="128"/>
        <v>0</v>
      </c>
      <c r="Q141" s="71">
        <f t="shared" si="128"/>
        <v>0</v>
      </c>
      <c r="R141" s="71">
        <f t="shared" si="128"/>
        <v>0</v>
      </c>
      <c r="S141" s="71">
        <f t="shared" si="128"/>
        <v>0</v>
      </c>
      <c r="T141" s="71">
        <f t="shared" si="128"/>
        <v>0</v>
      </c>
      <c r="U141" s="71">
        <f t="shared" si="128"/>
        <v>0</v>
      </c>
      <c r="V141" s="71">
        <f t="shared" si="128"/>
        <v>0</v>
      </c>
      <c r="W141" s="71">
        <f t="shared" si="128"/>
        <v>0</v>
      </c>
      <c r="X141" s="71">
        <f t="shared" si="128"/>
        <v>0</v>
      </c>
      <c r="Y141" s="71">
        <f t="shared" si="128"/>
        <v>0</v>
      </c>
      <c r="Z141" s="71">
        <f t="shared" si="128"/>
        <v>0</v>
      </c>
      <c r="AA141" s="71">
        <f t="shared" si="128"/>
        <v>0</v>
      </c>
      <c r="AB141" s="71">
        <f t="shared" si="128"/>
        <v>0</v>
      </c>
      <c r="AC141" s="71">
        <f t="shared" si="128"/>
        <v>0</v>
      </c>
      <c r="AD141" s="71">
        <f t="shared" si="128"/>
        <v>0</v>
      </c>
      <c r="AE141" s="71">
        <f t="shared" si="128"/>
        <v>0</v>
      </c>
      <c r="AF141" s="71">
        <f t="shared" si="128"/>
        <v>0</v>
      </c>
      <c r="AG141" s="71">
        <f t="shared" si="128"/>
        <v>0</v>
      </c>
      <c r="AH141" s="156">
        <f t="shared" si="125"/>
        <v>0</v>
      </c>
      <c r="AI141" s="28"/>
      <c r="AJ141" s="290"/>
      <c r="AK141" s="24"/>
    </row>
    <row r="142" s="1" customFormat="1" ht="30" hidden="1" customHeight="1" outlineLevel="2" spans="1:37">
      <c r="A142" s="58"/>
      <c r="B142" s="63" t="s">
        <v>14</v>
      </c>
      <c r="C142" s="71">
        <f t="shared" ref="C142:AG142" si="129">C140-C141</f>
        <v>0</v>
      </c>
      <c r="D142" s="71">
        <f t="shared" si="129"/>
        <v>0</v>
      </c>
      <c r="E142" s="71">
        <f t="shared" si="129"/>
        <v>0</v>
      </c>
      <c r="F142" s="71">
        <f t="shared" si="129"/>
        <v>0</v>
      </c>
      <c r="G142" s="71">
        <f t="shared" si="129"/>
        <v>0</v>
      </c>
      <c r="H142" s="71">
        <f t="shared" si="129"/>
        <v>0</v>
      </c>
      <c r="I142" s="71">
        <f t="shared" si="129"/>
        <v>0</v>
      </c>
      <c r="J142" s="71">
        <f t="shared" si="129"/>
        <v>0</v>
      </c>
      <c r="K142" s="71">
        <f t="shared" si="129"/>
        <v>0</v>
      </c>
      <c r="L142" s="71">
        <f t="shared" si="129"/>
        <v>0</v>
      </c>
      <c r="M142" s="71">
        <f t="shared" si="129"/>
        <v>0</v>
      </c>
      <c r="N142" s="71">
        <f t="shared" si="129"/>
        <v>0</v>
      </c>
      <c r="O142" s="71">
        <f t="shared" si="129"/>
        <v>0</v>
      </c>
      <c r="P142" s="71">
        <f t="shared" si="129"/>
        <v>0</v>
      </c>
      <c r="Q142" s="71">
        <f t="shared" si="129"/>
        <v>0</v>
      </c>
      <c r="R142" s="71">
        <f t="shared" si="129"/>
        <v>0</v>
      </c>
      <c r="S142" s="71">
        <f t="shared" si="129"/>
        <v>0</v>
      </c>
      <c r="T142" s="71">
        <f t="shared" si="129"/>
        <v>0</v>
      </c>
      <c r="U142" s="71">
        <f t="shared" si="129"/>
        <v>0</v>
      </c>
      <c r="V142" s="71">
        <f t="shared" si="129"/>
        <v>0</v>
      </c>
      <c r="W142" s="71">
        <f t="shared" si="129"/>
        <v>0</v>
      </c>
      <c r="X142" s="71">
        <f t="shared" si="129"/>
        <v>0</v>
      </c>
      <c r="Y142" s="71">
        <f t="shared" si="129"/>
        <v>0</v>
      </c>
      <c r="Z142" s="71">
        <f t="shared" si="129"/>
        <v>0</v>
      </c>
      <c r="AA142" s="71">
        <f t="shared" si="129"/>
        <v>0.18658246</v>
      </c>
      <c r="AB142" s="71">
        <f t="shared" si="129"/>
        <v>0.26026066</v>
      </c>
      <c r="AC142" s="71">
        <f t="shared" si="129"/>
        <v>0.20932424</v>
      </c>
      <c r="AD142" s="71">
        <f t="shared" si="129"/>
        <v>0</v>
      </c>
      <c r="AE142" s="71">
        <f t="shared" si="129"/>
        <v>0</v>
      </c>
      <c r="AF142" s="71">
        <f t="shared" si="129"/>
        <v>0</v>
      </c>
      <c r="AG142" s="71">
        <f t="shared" si="129"/>
        <v>0</v>
      </c>
      <c r="AH142" s="156">
        <f t="shared" si="125"/>
        <v>0.65616736</v>
      </c>
      <c r="AI142" s="28"/>
      <c r="AJ142" s="290"/>
      <c r="AK142" s="24"/>
    </row>
    <row r="143" s="1" customFormat="1" ht="30" hidden="1" customHeight="1" outlineLevel="2" spans="1:37">
      <c r="A143" s="58"/>
      <c r="B143" s="64" t="s">
        <v>15</v>
      </c>
      <c r="C143" s="71">
        <f t="shared" ref="C143:AG143" si="130">C140-C139</f>
        <v>-1.69850303</v>
      </c>
      <c r="D143" s="71">
        <f t="shared" si="130"/>
        <v>-1.24894292</v>
      </c>
      <c r="E143" s="71">
        <f t="shared" si="130"/>
        <v>-1.26577363</v>
      </c>
      <c r="F143" s="71">
        <f t="shared" si="130"/>
        <v>-1.37264966</v>
      </c>
      <c r="G143" s="71">
        <f t="shared" si="130"/>
        <v>-1.49812585</v>
      </c>
      <c r="H143" s="71">
        <f t="shared" si="130"/>
        <v>-1.76886611</v>
      </c>
      <c r="I143" s="71">
        <f t="shared" si="130"/>
        <v>-1.61802903</v>
      </c>
      <c r="J143" s="71">
        <f t="shared" si="130"/>
        <v>-1.70637304</v>
      </c>
      <c r="K143" s="71">
        <f t="shared" si="130"/>
        <v>-1.77188173</v>
      </c>
      <c r="L143" s="71">
        <f t="shared" si="130"/>
        <v>-1.88674573</v>
      </c>
      <c r="M143" s="71">
        <f t="shared" si="130"/>
        <v>-1.85598213</v>
      </c>
      <c r="N143" s="71">
        <f t="shared" si="130"/>
        <v>-2.02988553</v>
      </c>
      <c r="O143" s="71">
        <f t="shared" si="130"/>
        <v>-1.93479313</v>
      </c>
      <c r="P143" s="71">
        <f t="shared" si="130"/>
        <v>-1.77766505</v>
      </c>
      <c r="Q143" s="71">
        <f t="shared" si="130"/>
        <v>-1.88777873</v>
      </c>
      <c r="R143" s="71">
        <f t="shared" si="130"/>
        <v>-2.28098991</v>
      </c>
      <c r="S143" s="71">
        <f t="shared" si="130"/>
        <v>-2.68331004</v>
      </c>
      <c r="T143" s="71">
        <f t="shared" si="130"/>
        <v>-2.51510689</v>
      </c>
      <c r="U143" s="71">
        <f t="shared" si="130"/>
        <v>-1.95159248</v>
      </c>
      <c r="V143" s="71">
        <f t="shared" si="130"/>
        <v>-2.04310946</v>
      </c>
      <c r="W143" s="71">
        <f t="shared" si="130"/>
        <v>-1.81776873</v>
      </c>
      <c r="X143" s="71">
        <f t="shared" si="130"/>
        <v>-1.90540951</v>
      </c>
      <c r="Y143" s="71">
        <f t="shared" si="130"/>
        <v>-1.86758945</v>
      </c>
      <c r="Z143" s="71">
        <f t="shared" si="130"/>
        <v>-2.55865477</v>
      </c>
      <c r="AA143" s="71">
        <f t="shared" si="130"/>
        <v>-2.90909783</v>
      </c>
      <c r="AB143" s="71">
        <f t="shared" si="130"/>
        <v>-2.69451488</v>
      </c>
      <c r="AC143" s="71">
        <f t="shared" si="130"/>
        <v>-2.79095675</v>
      </c>
      <c r="AD143" s="71">
        <f t="shared" si="130"/>
        <v>-2.51959229</v>
      </c>
      <c r="AE143" s="71">
        <f t="shared" si="130"/>
        <v>-2.23277626</v>
      </c>
      <c r="AF143" s="71">
        <f t="shared" si="130"/>
        <v>-2.19043071</v>
      </c>
      <c r="AG143" s="71">
        <f t="shared" si="130"/>
        <v>0</v>
      </c>
      <c r="AH143" s="156">
        <f t="shared" si="125"/>
        <v>-60.28289526</v>
      </c>
      <c r="AI143" s="28"/>
      <c r="AJ143" s="290"/>
      <c r="AK143" s="24"/>
    </row>
    <row r="144" s="1" customFormat="1" ht="30" hidden="1" customHeight="1" outlineLevel="2" spans="1:37">
      <c r="A144" s="58" t="s">
        <v>47</v>
      </c>
      <c r="B144" s="61"/>
      <c r="C144" s="71">
        <f t="shared" ref="C144:AG144" si="131">C276+C404</f>
        <v>64.5680805739699</v>
      </c>
      <c r="D144" s="71">
        <f t="shared" si="131"/>
        <v>53.5049609943664</v>
      </c>
      <c r="E144" s="71">
        <f t="shared" si="131"/>
        <v>58.2108032160332</v>
      </c>
      <c r="F144" s="71">
        <f t="shared" si="131"/>
        <v>71.3047492523357</v>
      </c>
      <c r="G144" s="71">
        <f t="shared" si="131"/>
        <v>97.3707386182262</v>
      </c>
      <c r="H144" s="71">
        <f t="shared" si="131"/>
        <v>83.6765459141302</v>
      </c>
      <c r="I144" s="71">
        <f t="shared" si="131"/>
        <v>73.1932613789262</v>
      </c>
      <c r="J144" s="71">
        <f t="shared" si="131"/>
        <v>84.1836116619683</v>
      </c>
      <c r="K144" s="71">
        <f t="shared" si="131"/>
        <v>57.3669355812731</v>
      </c>
      <c r="L144" s="71">
        <f t="shared" si="131"/>
        <v>61.1587763634343</v>
      </c>
      <c r="M144" s="71">
        <f t="shared" si="131"/>
        <v>66.3825927546463</v>
      </c>
      <c r="N144" s="71">
        <f t="shared" si="131"/>
        <v>62.2905164728039</v>
      </c>
      <c r="O144" s="71">
        <f t="shared" si="131"/>
        <v>62.9793433199167</v>
      </c>
      <c r="P144" s="71">
        <f t="shared" si="131"/>
        <v>62.5227849451494</v>
      </c>
      <c r="Q144" s="71">
        <f t="shared" si="131"/>
        <v>63.532962943731</v>
      </c>
      <c r="R144" s="71">
        <f t="shared" si="131"/>
        <v>89.8458813303696</v>
      </c>
      <c r="S144" s="71">
        <f t="shared" si="131"/>
        <v>109.606070130254</v>
      </c>
      <c r="T144" s="71">
        <f t="shared" si="131"/>
        <v>120.757062491702</v>
      </c>
      <c r="U144" s="71">
        <f t="shared" si="131"/>
        <v>89.4113882565588</v>
      </c>
      <c r="V144" s="71">
        <f t="shared" si="131"/>
        <v>98.5404213852253</v>
      </c>
      <c r="W144" s="71">
        <f t="shared" si="131"/>
        <v>76.7108096877283</v>
      </c>
      <c r="X144" s="71">
        <f t="shared" si="131"/>
        <v>80.110306691035</v>
      </c>
      <c r="Y144" s="71">
        <f t="shared" si="131"/>
        <v>95.1385175347478</v>
      </c>
      <c r="Z144" s="71">
        <f t="shared" si="131"/>
        <v>2842.4124133165</v>
      </c>
      <c r="AA144" s="71">
        <f t="shared" si="131"/>
        <v>154.982115397</v>
      </c>
      <c r="AB144" s="71">
        <f t="shared" si="131"/>
        <v>138.60253175615</v>
      </c>
      <c r="AC144" s="71">
        <f t="shared" si="131"/>
        <v>150.899400229</v>
      </c>
      <c r="AD144" s="71">
        <f t="shared" si="131"/>
        <v>128.172864268</v>
      </c>
      <c r="AE144" s="71">
        <f t="shared" si="131"/>
        <v>109.01896411</v>
      </c>
      <c r="AF144" s="71">
        <f t="shared" si="131"/>
        <v>126.0562923804</v>
      </c>
      <c r="AG144" s="71">
        <f t="shared" si="131"/>
        <v>0</v>
      </c>
      <c r="AH144" s="156">
        <f t="shared" si="125"/>
        <v>5432.51170295558</v>
      </c>
      <c r="AI144" s="28"/>
      <c r="AJ144" s="290"/>
      <c r="AK144" s="24"/>
    </row>
    <row r="145" s="1" customFormat="1" ht="30" hidden="1" customHeight="1" outlineLevel="2" spans="1:37">
      <c r="A145" s="58"/>
      <c r="B145" s="61"/>
      <c r="C145" s="71">
        <f t="shared" ref="C145:AG145" si="132">((C51+C56)*C300+(C82-C79)*3.2+C79*2.5+C87*7796.46+C92*0.55+C107*867.26+C112*1752.21+C117*6814.16+C445*2.89+C97*137.17+C102*1034.51)/10000</f>
        <v>0</v>
      </c>
      <c r="D145" s="71">
        <f t="shared" si="132"/>
        <v>0</v>
      </c>
      <c r="E145" s="71">
        <f t="shared" si="132"/>
        <v>0</v>
      </c>
      <c r="F145" s="71">
        <f t="shared" si="132"/>
        <v>0</v>
      </c>
      <c r="G145" s="71">
        <f t="shared" si="132"/>
        <v>0</v>
      </c>
      <c r="H145" s="71">
        <f t="shared" si="132"/>
        <v>0</v>
      </c>
      <c r="I145" s="71">
        <f t="shared" si="132"/>
        <v>0</v>
      </c>
      <c r="J145" s="71">
        <f t="shared" si="132"/>
        <v>0</v>
      </c>
      <c r="K145" s="71">
        <f t="shared" si="132"/>
        <v>0</v>
      </c>
      <c r="L145" s="71">
        <f t="shared" si="132"/>
        <v>0</v>
      </c>
      <c r="M145" s="71">
        <f t="shared" si="132"/>
        <v>0</v>
      </c>
      <c r="N145" s="71">
        <f t="shared" si="132"/>
        <v>0</v>
      </c>
      <c r="O145" s="71">
        <f t="shared" si="132"/>
        <v>0</v>
      </c>
      <c r="P145" s="71">
        <f t="shared" si="132"/>
        <v>0</v>
      </c>
      <c r="Q145" s="71">
        <f t="shared" si="132"/>
        <v>0.1721393</v>
      </c>
      <c r="R145" s="71">
        <f t="shared" si="132"/>
        <v>0.1470757</v>
      </c>
      <c r="S145" s="71" t="e">
        <f t="shared" si="132"/>
        <v>#VALUE!</v>
      </c>
      <c r="T145" s="71" t="e">
        <f t="shared" si="132"/>
        <v>#VALUE!</v>
      </c>
      <c r="U145" s="71" t="e">
        <f t="shared" si="132"/>
        <v>#VALUE!</v>
      </c>
      <c r="V145" s="71">
        <f t="shared" si="132"/>
        <v>0.3502156</v>
      </c>
      <c r="W145" s="71">
        <f t="shared" si="132"/>
        <v>0.2064323</v>
      </c>
      <c r="X145" s="71">
        <f t="shared" si="132"/>
        <v>0.2592544</v>
      </c>
      <c r="Y145" s="71">
        <f t="shared" si="132"/>
        <v>0.0757749</v>
      </c>
      <c r="Z145" s="71">
        <f t="shared" si="132"/>
        <v>0.1463984</v>
      </c>
      <c r="AA145" s="71">
        <f t="shared" si="132"/>
        <v>3.09938846</v>
      </c>
      <c r="AB145" s="71">
        <f t="shared" si="132"/>
        <v>0.41843326</v>
      </c>
      <c r="AC145" s="71">
        <f t="shared" si="132"/>
        <v>0.15047644</v>
      </c>
      <c r="AD145" s="71">
        <f t="shared" si="132"/>
        <v>0</v>
      </c>
      <c r="AE145" s="71">
        <f t="shared" si="132"/>
        <v>0</v>
      </c>
      <c r="AF145" s="71">
        <f t="shared" si="132"/>
        <v>0</v>
      </c>
      <c r="AG145" s="71">
        <f t="shared" si="132"/>
        <v>0</v>
      </c>
      <c r="AH145" s="156" t="e">
        <f t="shared" si="125"/>
        <v>#VALUE!</v>
      </c>
      <c r="AI145" s="28"/>
      <c r="AJ145" s="290"/>
      <c r="AK145" s="24"/>
    </row>
    <row r="146" s="1" customFormat="1" ht="30" hidden="1" customHeight="1" outlineLevel="2" spans="1:37">
      <c r="A146" s="58"/>
      <c r="B146" s="99" t="s">
        <v>48</v>
      </c>
      <c r="C146" s="71">
        <f t="shared" ref="C146:AG146" si="133">C278</f>
        <v>0</v>
      </c>
      <c r="D146" s="71">
        <f t="shared" si="133"/>
        <v>0</v>
      </c>
      <c r="E146" s="71">
        <f t="shared" si="133"/>
        <v>0</v>
      </c>
      <c r="F146" s="71">
        <f t="shared" si="133"/>
        <v>0</v>
      </c>
      <c r="G146" s="71">
        <f t="shared" si="133"/>
        <v>0</v>
      </c>
      <c r="H146" s="71">
        <f t="shared" si="133"/>
        <v>0</v>
      </c>
      <c r="I146" s="71">
        <f t="shared" si="133"/>
        <v>0</v>
      </c>
      <c r="J146" s="71">
        <f t="shared" si="133"/>
        <v>0</v>
      </c>
      <c r="K146" s="71">
        <f t="shared" si="133"/>
        <v>0</v>
      </c>
      <c r="L146" s="71">
        <f t="shared" si="133"/>
        <v>0</v>
      </c>
      <c r="M146" s="71">
        <f t="shared" si="133"/>
        <v>0</v>
      </c>
      <c r="N146" s="71">
        <f t="shared" si="133"/>
        <v>0</v>
      </c>
      <c r="O146" s="71">
        <f t="shared" si="133"/>
        <v>0</v>
      </c>
      <c r="P146" s="71">
        <f t="shared" si="133"/>
        <v>0</v>
      </c>
      <c r="Q146" s="71">
        <f t="shared" si="133"/>
        <v>0</v>
      </c>
      <c r="R146" s="71">
        <f t="shared" si="133"/>
        <v>0</v>
      </c>
      <c r="S146" s="71">
        <f t="shared" si="133"/>
        <v>0</v>
      </c>
      <c r="T146" s="71">
        <f t="shared" si="133"/>
        <v>0</v>
      </c>
      <c r="U146" s="71">
        <f t="shared" si="133"/>
        <v>0</v>
      </c>
      <c r="V146" s="71">
        <f t="shared" si="133"/>
        <v>0</v>
      </c>
      <c r="W146" s="71">
        <f t="shared" si="133"/>
        <v>0</v>
      </c>
      <c r="X146" s="71">
        <f t="shared" si="133"/>
        <v>0</v>
      </c>
      <c r="Y146" s="71">
        <f t="shared" si="133"/>
        <v>0</v>
      </c>
      <c r="Z146" s="71">
        <f t="shared" si="133"/>
        <v>0</v>
      </c>
      <c r="AA146" s="71">
        <f t="shared" si="133"/>
        <v>0</v>
      </c>
      <c r="AB146" s="71">
        <f t="shared" si="133"/>
        <v>0</v>
      </c>
      <c r="AC146" s="71">
        <f t="shared" si="133"/>
        <v>0</v>
      </c>
      <c r="AD146" s="71">
        <f t="shared" si="133"/>
        <v>0</v>
      </c>
      <c r="AE146" s="71">
        <f t="shared" si="133"/>
        <v>0</v>
      </c>
      <c r="AF146" s="71">
        <f t="shared" si="133"/>
        <v>0</v>
      </c>
      <c r="AG146" s="71">
        <f t="shared" si="133"/>
        <v>0</v>
      </c>
      <c r="AH146" s="156">
        <f t="shared" si="125"/>
        <v>0</v>
      </c>
      <c r="AI146" s="28"/>
      <c r="AJ146" s="290"/>
      <c r="AK146" s="24"/>
    </row>
    <row r="147" s="1" customFormat="1" ht="30" hidden="1" customHeight="1" outlineLevel="2" spans="1:37">
      <c r="A147" s="58"/>
      <c r="B147" s="63" t="s">
        <v>275</v>
      </c>
      <c r="C147" s="71">
        <f t="shared" ref="C147:AG147" si="134">C279+C406</f>
        <v>0</v>
      </c>
      <c r="D147" s="71">
        <f t="shared" si="134"/>
        <v>0</v>
      </c>
      <c r="E147" s="71">
        <f t="shared" si="134"/>
        <v>0</v>
      </c>
      <c r="F147" s="71">
        <f t="shared" si="134"/>
        <v>0</v>
      </c>
      <c r="G147" s="71">
        <f t="shared" si="134"/>
        <v>0</v>
      </c>
      <c r="H147" s="71">
        <f t="shared" si="134"/>
        <v>0</v>
      </c>
      <c r="I147" s="71">
        <f t="shared" si="134"/>
        <v>0</v>
      </c>
      <c r="J147" s="71">
        <f t="shared" si="134"/>
        <v>0</v>
      </c>
      <c r="K147" s="71">
        <f t="shared" si="134"/>
        <v>0</v>
      </c>
      <c r="L147" s="71">
        <f t="shared" si="134"/>
        <v>0</v>
      </c>
      <c r="M147" s="71">
        <f t="shared" si="134"/>
        <v>0</v>
      </c>
      <c r="N147" s="71">
        <f t="shared" si="134"/>
        <v>0</v>
      </c>
      <c r="O147" s="71">
        <f t="shared" si="134"/>
        <v>0</v>
      </c>
      <c r="P147" s="71">
        <f t="shared" si="134"/>
        <v>0</v>
      </c>
      <c r="Q147" s="71">
        <f t="shared" si="134"/>
        <v>0.170036</v>
      </c>
      <c r="R147" s="71">
        <f t="shared" si="134"/>
        <v>0.779899</v>
      </c>
      <c r="S147" s="71">
        <f t="shared" si="134"/>
        <v>1.159648</v>
      </c>
      <c r="T147" s="71">
        <f t="shared" si="134"/>
        <v>1.653539</v>
      </c>
      <c r="U147" s="71">
        <f t="shared" si="134"/>
        <v>0.952076</v>
      </c>
      <c r="V147" s="71">
        <f t="shared" si="134"/>
        <v>0.617714</v>
      </c>
      <c r="W147" s="71">
        <f t="shared" si="134"/>
        <v>0.49531</v>
      </c>
      <c r="X147" s="71">
        <f t="shared" si="134"/>
        <v>0.522676</v>
      </c>
      <c r="Y147" s="71">
        <f t="shared" si="134"/>
        <v>0.566883</v>
      </c>
      <c r="Z147" s="71">
        <f t="shared" si="134"/>
        <v>1.068122</v>
      </c>
      <c r="AA147" s="71">
        <f t="shared" si="134"/>
        <v>0.803193</v>
      </c>
      <c r="AB147" s="71">
        <f t="shared" si="134"/>
        <v>0.806597</v>
      </c>
      <c r="AC147" s="71">
        <f t="shared" si="134"/>
        <v>1.076305</v>
      </c>
      <c r="AD147" s="71">
        <f t="shared" si="134"/>
        <v>0</v>
      </c>
      <c r="AE147" s="71">
        <f t="shared" si="134"/>
        <v>0</v>
      </c>
      <c r="AF147" s="71">
        <f t="shared" si="134"/>
        <v>0</v>
      </c>
      <c r="AG147" s="71">
        <f t="shared" si="134"/>
        <v>0</v>
      </c>
      <c r="AH147" s="156">
        <f t="shared" si="125"/>
        <v>10.671998</v>
      </c>
      <c r="AI147" s="28"/>
      <c r="AJ147" s="290"/>
      <c r="AK147" s="24"/>
    </row>
    <row r="148" s="1" customFormat="1" ht="30" hidden="1" customHeight="1" outlineLevel="2" spans="1:37">
      <c r="A148" s="58"/>
      <c r="B148" s="63" t="s">
        <v>14</v>
      </c>
      <c r="C148" s="71">
        <f t="shared" ref="C148:AG148" si="135">C145-C147</f>
        <v>0</v>
      </c>
      <c r="D148" s="71">
        <f t="shared" si="135"/>
        <v>0</v>
      </c>
      <c r="E148" s="71">
        <f t="shared" si="135"/>
        <v>0</v>
      </c>
      <c r="F148" s="71">
        <f t="shared" si="135"/>
        <v>0</v>
      </c>
      <c r="G148" s="71">
        <f t="shared" si="135"/>
        <v>0</v>
      </c>
      <c r="H148" s="71">
        <f t="shared" si="135"/>
        <v>0</v>
      </c>
      <c r="I148" s="71">
        <f t="shared" si="135"/>
        <v>0</v>
      </c>
      <c r="J148" s="71">
        <f t="shared" si="135"/>
        <v>0</v>
      </c>
      <c r="K148" s="71">
        <f t="shared" si="135"/>
        <v>0</v>
      </c>
      <c r="L148" s="71">
        <f t="shared" si="135"/>
        <v>0</v>
      </c>
      <c r="M148" s="71">
        <f t="shared" si="135"/>
        <v>0</v>
      </c>
      <c r="N148" s="71">
        <f t="shared" si="135"/>
        <v>0</v>
      </c>
      <c r="O148" s="71">
        <f t="shared" si="135"/>
        <v>0</v>
      </c>
      <c r="P148" s="71">
        <f t="shared" si="135"/>
        <v>0</v>
      </c>
      <c r="Q148" s="71">
        <f t="shared" si="135"/>
        <v>0.00210329999999997</v>
      </c>
      <c r="R148" s="71">
        <f t="shared" si="135"/>
        <v>-0.6328233</v>
      </c>
      <c r="S148" s="71" t="e">
        <f t="shared" si="135"/>
        <v>#VALUE!</v>
      </c>
      <c r="T148" s="71" t="e">
        <f t="shared" si="135"/>
        <v>#VALUE!</v>
      </c>
      <c r="U148" s="71" t="e">
        <f t="shared" si="135"/>
        <v>#VALUE!</v>
      </c>
      <c r="V148" s="71">
        <f t="shared" si="135"/>
        <v>-0.2674984</v>
      </c>
      <c r="W148" s="71">
        <f t="shared" si="135"/>
        <v>-0.2888777</v>
      </c>
      <c r="X148" s="71">
        <f t="shared" si="135"/>
        <v>-0.2634216</v>
      </c>
      <c r="Y148" s="71">
        <f t="shared" si="135"/>
        <v>-0.4911081</v>
      </c>
      <c r="Z148" s="71">
        <f t="shared" si="135"/>
        <v>-0.9217236</v>
      </c>
      <c r="AA148" s="71">
        <f t="shared" si="135"/>
        <v>2.29619546</v>
      </c>
      <c r="AB148" s="71">
        <f t="shared" si="135"/>
        <v>-0.38816374</v>
      </c>
      <c r="AC148" s="71">
        <f t="shared" si="135"/>
        <v>-0.92582856</v>
      </c>
      <c r="AD148" s="71">
        <f t="shared" si="135"/>
        <v>0</v>
      </c>
      <c r="AE148" s="71">
        <f t="shared" si="135"/>
        <v>0</v>
      </c>
      <c r="AF148" s="71">
        <f t="shared" si="135"/>
        <v>0</v>
      </c>
      <c r="AG148" s="71">
        <f t="shared" si="135"/>
        <v>0</v>
      </c>
      <c r="AH148" s="156" t="e">
        <f t="shared" si="125"/>
        <v>#VALUE!</v>
      </c>
      <c r="AI148" s="28"/>
      <c r="AJ148" s="290"/>
      <c r="AK148" s="24"/>
    </row>
    <row r="149" s="1" customFormat="1" ht="30" hidden="1" customHeight="1" outlineLevel="2" spans="1:37">
      <c r="A149" s="58"/>
      <c r="B149" s="64" t="s">
        <v>15</v>
      </c>
      <c r="C149" s="71">
        <f t="shared" ref="C149:AG149" si="136">C145-C144</f>
        <v>-64.5680805739699</v>
      </c>
      <c r="D149" s="71">
        <f t="shared" si="136"/>
        <v>-53.5049609943664</v>
      </c>
      <c r="E149" s="71">
        <f t="shared" si="136"/>
        <v>-58.2108032160332</v>
      </c>
      <c r="F149" s="71">
        <f t="shared" si="136"/>
        <v>-71.3047492523357</v>
      </c>
      <c r="G149" s="71">
        <f t="shared" si="136"/>
        <v>-97.3707386182262</v>
      </c>
      <c r="H149" s="71">
        <f t="shared" si="136"/>
        <v>-83.6765459141302</v>
      </c>
      <c r="I149" s="71">
        <f t="shared" si="136"/>
        <v>-73.1932613789262</v>
      </c>
      <c r="J149" s="71">
        <f t="shared" si="136"/>
        <v>-84.1836116619683</v>
      </c>
      <c r="K149" s="71">
        <f t="shared" si="136"/>
        <v>-57.3669355812731</v>
      </c>
      <c r="L149" s="71">
        <f t="shared" si="136"/>
        <v>-61.1587763634343</v>
      </c>
      <c r="M149" s="71">
        <f t="shared" si="136"/>
        <v>-66.3825927546463</v>
      </c>
      <c r="N149" s="71">
        <f t="shared" si="136"/>
        <v>-62.2905164728039</v>
      </c>
      <c r="O149" s="71">
        <f t="shared" si="136"/>
        <v>-62.9793433199167</v>
      </c>
      <c r="P149" s="71">
        <f t="shared" si="136"/>
        <v>-62.5227849451494</v>
      </c>
      <c r="Q149" s="71">
        <f t="shared" si="136"/>
        <v>-63.360823643731</v>
      </c>
      <c r="R149" s="71">
        <f t="shared" si="136"/>
        <v>-89.6988056303696</v>
      </c>
      <c r="S149" s="71" t="e">
        <f t="shared" si="136"/>
        <v>#VALUE!</v>
      </c>
      <c r="T149" s="71" t="e">
        <f t="shared" si="136"/>
        <v>#VALUE!</v>
      </c>
      <c r="U149" s="71" t="e">
        <f t="shared" si="136"/>
        <v>#VALUE!</v>
      </c>
      <c r="V149" s="71">
        <f t="shared" si="136"/>
        <v>-98.1902057852253</v>
      </c>
      <c r="W149" s="71">
        <f t="shared" si="136"/>
        <v>-76.5043773877283</v>
      </c>
      <c r="X149" s="71">
        <f t="shared" si="136"/>
        <v>-79.851052291035</v>
      </c>
      <c r="Y149" s="71">
        <f t="shared" si="136"/>
        <v>-95.0627426347478</v>
      </c>
      <c r="Z149" s="71">
        <f t="shared" si="136"/>
        <v>-2842.2660149165</v>
      </c>
      <c r="AA149" s="71">
        <f t="shared" si="136"/>
        <v>-151.882726937</v>
      </c>
      <c r="AB149" s="71">
        <f t="shared" si="136"/>
        <v>-138.18409849615</v>
      </c>
      <c r="AC149" s="71">
        <f t="shared" si="136"/>
        <v>-150.748923789</v>
      </c>
      <c r="AD149" s="71">
        <f t="shared" si="136"/>
        <v>-128.172864268</v>
      </c>
      <c r="AE149" s="71">
        <f t="shared" si="136"/>
        <v>-109.01896411</v>
      </c>
      <c r="AF149" s="71">
        <f t="shared" si="136"/>
        <v>-126.0562923804</v>
      </c>
      <c r="AG149" s="71">
        <f t="shared" si="136"/>
        <v>0</v>
      </c>
      <c r="AH149" s="156" t="e">
        <f t="shared" si="125"/>
        <v>#VALUE!</v>
      </c>
      <c r="AI149" s="28"/>
      <c r="AJ149" s="290"/>
      <c r="AK149" s="24"/>
    </row>
    <row r="150" s="1" customFormat="1" ht="30" hidden="1" customHeight="1" outlineLevel="2" spans="1:37">
      <c r="A150" s="58" t="s">
        <v>49</v>
      </c>
      <c r="B150" s="61"/>
      <c r="C150" s="71">
        <f t="shared" ref="C150:AG150" si="137">C282</f>
        <v>0.558352513274336</v>
      </c>
      <c r="D150" s="71">
        <f t="shared" si="137"/>
        <v>4.76033801769912</v>
      </c>
      <c r="E150" s="71">
        <f t="shared" si="137"/>
        <v>11.1559998584071</v>
      </c>
      <c r="F150" s="71">
        <f t="shared" si="137"/>
        <v>9.7243582300885</v>
      </c>
      <c r="G150" s="71">
        <f t="shared" si="137"/>
        <v>6.21278442477876</v>
      </c>
      <c r="H150" s="71">
        <f t="shared" si="137"/>
        <v>8.0496076460177</v>
      </c>
      <c r="I150" s="71">
        <f t="shared" si="137"/>
        <v>6.08880840707965</v>
      </c>
      <c r="J150" s="71">
        <f t="shared" si="137"/>
        <v>15.0997673628319</v>
      </c>
      <c r="K150" s="71">
        <f t="shared" si="137"/>
        <v>27.6333846371681</v>
      </c>
      <c r="L150" s="71">
        <f t="shared" si="137"/>
        <v>31.3610552920354</v>
      </c>
      <c r="M150" s="71">
        <f t="shared" si="137"/>
        <v>30.5777042123894</v>
      </c>
      <c r="N150" s="71">
        <f t="shared" si="137"/>
        <v>28.6868567787611</v>
      </c>
      <c r="O150" s="71">
        <f t="shared" si="137"/>
        <v>26.7149730265487</v>
      </c>
      <c r="P150" s="71">
        <f t="shared" si="137"/>
        <v>26.687960920354</v>
      </c>
      <c r="Q150" s="71">
        <f t="shared" si="137"/>
        <v>26.2017430088496</v>
      </c>
      <c r="R150" s="71">
        <f t="shared" si="137"/>
        <v>32.5225758584071</v>
      </c>
      <c r="S150" s="71">
        <f t="shared" si="137"/>
        <v>44.4889389026549</v>
      </c>
      <c r="T150" s="71">
        <f t="shared" si="137"/>
        <v>40.3020624424779</v>
      </c>
      <c r="U150" s="71">
        <f t="shared" si="137"/>
        <v>26.3097914336283</v>
      </c>
      <c r="V150" s="71">
        <f t="shared" si="137"/>
        <v>26.6609488141593</v>
      </c>
      <c r="W150" s="71">
        <f t="shared" si="137"/>
        <v>32.1714184778761</v>
      </c>
      <c r="X150" s="71">
        <f t="shared" si="137"/>
        <v>31.7392247787611</v>
      </c>
      <c r="Y150" s="71">
        <f t="shared" si="137"/>
        <v>29.9564257699115</v>
      </c>
      <c r="Z150" s="71">
        <f t="shared" si="137"/>
        <v>32.1984305840708</v>
      </c>
      <c r="AA150" s="71">
        <f t="shared" si="137"/>
        <v>42.733152</v>
      </c>
      <c r="AB150" s="71">
        <f t="shared" si="137"/>
        <v>39.5727355752212</v>
      </c>
      <c r="AC150" s="71">
        <f t="shared" si="137"/>
        <v>39.4916992566372</v>
      </c>
      <c r="AD150" s="71">
        <f t="shared" si="137"/>
        <v>34.3053748672566</v>
      </c>
      <c r="AE150" s="71">
        <f t="shared" si="137"/>
        <v>27.6603967433628</v>
      </c>
      <c r="AF150" s="71">
        <f t="shared" si="137"/>
        <v>30.4696557876106</v>
      </c>
      <c r="AG150" s="71">
        <f t="shared" si="137"/>
        <v>0</v>
      </c>
      <c r="AH150" s="156">
        <f t="shared" si="125"/>
        <v>770.096525628319</v>
      </c>
      <c r="AI150" s="28"/>
      <c r="AJ150" s="290"/>
      <c r="AK150" s="24"/>
    </row>
    <row r="151" s="1" customFormat="1" ht="30" hidden="1" customHeight="1" outlineLevel="2" spans="1:37">
      <c r="A151" s="58"/>
      <c r="B151" s="61"/>
      <c r="C151" s="71">
        <f t="shared" ref="C151:AG151" si="138">C283</f>
        <v>0</v>
      </c>
      <c r="D151" s="71">
        <f t="shared" si="138"/>
        <v>0</v>
      </c>
      <c r="E151" s="71">
        <f t="shared" si="138"/>
        <v>0</v>
      </c>
      <c r="F151" s="71">
        <f t="shared" si="138"/>
        <v>0</v>
      </c>
      <c r="G151" s="71">
        <f t="shared" si="138"/>
        <v>0</v>
      </c>
      <c r="H151" s="71">
        <f t="shared" si="138"/>
        <v>0</v>
      </c>
      <c r="I151" s="71">
        <f t="shared" si="138"/>
        <v>0</v>
      </c>
      <c r="J151" s="71">
        <f t="shared" si="138"/>
        <v>0</v>
      </c>
      <c r="K151" s="71">
        <f t="shared" si="138"/>
        <v>0</v>
      </c>
      <c r="L151" s="71">
        <f t="shared" si="138"/>
        <v>0</v>
      </c>
      <c r="M151" s="71">
        <f t="shared" si="138"/>
        <v>0</v>
      </c>
      <c r="N151" s="71">
        <f t="shared" si="138"/>
        <v>0</v>
      </c>
      <c r="O151" s="71">
        <f t="shared" si="138"/>
        <v>0</v>
      </c>
      <c r="P151" s="71">
        <f t="shared" si="138"/>
        <v>0</v>
      </c>
      <c r="Q151" s="71">
        <f t="shared" si="138"/>
        <v>0</v>
      </c>
      <c r="R151" s="71">
        <f t="shared" si="138"/>
        <v>0</v>
      </c>
      <c r="S151" s="71">
        <f t="shared" si="138"/>
        <v>0</v>
      </c>
      <c r="T151" s="71">
        <f t="shared" si="138"/>
        <v>0</v>
      </c>
      <c r="U151" s="71">
        <f t="shared" si="138"/>
        <v>0</v>
      </c>
      <c r="V151" s="71">
        <f t="shared" si="138"/>
        <v>0</v>
      </c>
      <c r="W151" s="71">
        <f t="shared" si="138"/>
        <v>0</v>
      </c>
      <c r="X151" s="71">
        <f t="shared" si="138"/>
        <v>0</v>
      </c>
      <c r="Y151" s="71">
        <f t="shared" si="138"/>
        <v>0</v>
      </c>
      <c r="Z151" s="71">
        <f t="shared" si="138"/>
        <v>0</v>
      </c>
      <c r="AA151" s="71">
        <f t="shared" si="138"/>
        <v>0</v>
      </c>
      <c r="AB151" s="71">
        <f t="shared" si="138"/>
        <v>0</v>
      </c>
      <c r="AC151" s="71">
        <f t="shared" si="138"/>
        <v>0</v>
      </c>
      <c r="AD151" s="71">
        <f t="shared" si="138"/>
        <v>0</v>
      </c>
      <c r="AE151" s="71">
        <f t="shared" si="138"/>
        <v>0</v>
      </c>
      <c r="AF151" s="71">
        <f t="shared" si="138"/>
        <v>0</v>
      </c>
      <c r="AG151" s="71">
        <f t="shared" si="138"/>
        <v>0</v>
      </c>
      <c r="AH151" s="156">
        <f t="shared" si="125"/>
        <v>0</v>
      </c>
      <c r="AI151" s="28"/>
      <c r="AJ151" s="290"/>
      <c r="AK151" s="24"/>
    </row>
    <row r="152" s="1" customFormat="1" ht="30" hidden="1" customHeight="1" outlineLevel="2" spans="1:37">
      <c r="A152" s="58"/>
      <c r="B152" s="63" t="s">
        <v>275</v>
      </c>
      <c r="C152" s="71">
        <f t="shared" ref="C152:AG152" si="139">C284</f>
        <v>0</v>
      </c>
      <c r="D152" s="71">
        <f t="shared" si="139"/>
        <v>0</v>
      </c>
      <c r="E152" s="71">
        <f t="shared" si="139"/>
        <v>0</v>
      </c>
      <c r="F152" s="71">
        <f t="shared" si="139"/>
        <v>0</v>
      </c>
      <c r="G152" s="71">
        <f t="shared" si="139"/>
        <v>0</v>
      </c>
      <c r="H152" s="71">
        <f t="shared" si="139"/>
        <v>0</v>
      </c>
      <c r="I152" s="71">
        <f t="shared" si="139"/>
        <v>0</v>
      </c>
      <c r="J152" s="71">
        <f t="shared" si="139"/>
        <v>0</v>
      </c>
      <c r="K152" s="71">
        <f t="shared" si="139"/>
        <v>0</v>
      </c>
      <c r="L152" s="71">
        <f t="shared" si="139"/>
        <v>0</v>
      </c>
      <c r="M152" s="71">
        <f t="shared" si="139"/>
        <v>0</v>
      </c>
      <c r="N152" s="71">
        <f t="shared" si="139"/>
        <v>0</v>
      </c>
      <c r="O152" s="71">
        <f t="shared" si="139"/>
        <v>0</v>
      </c>
      <c r="P152" s="71">
        <f t="shared" si="139"/>
        <v>0</v>
      </c>
      <c r="Q152" s="71">
        <f t="shared" si="139"/>
        <v>0</v>
      </c>
      <c r="R152" s="71">
        <f t="shared" si="139"/>
        <v>0</v>
      </c>
      <c r="S152" s="71">
        <f t="shared" si="139"/>
        <v>0</v>
      </c>
      <c r="T152" s="71">
        <f t="shared" si="139"/>
        <v>0</v>
      </c>
      <c r="U152" s="71">
        <f t="shared" si="139"/>
        <v>0</v>
      </c>
      <c r="V152" s="71">
        <f t="shared" si="139"/>
        <v>0</v>
      </c>
      <c r="W152" s="71">
        <f t="shared" si="139"/>
        <v>0</v>
      </c>
      <c r="X152" s="71">
        <f t="shared" si="139"/>
        <v>0</v>
      </c>
      <c r="Y152" s="71">
        <f t="shared" si="139"/>
        <v>0</v>
      </c>
      <c r="Z152" s="71">
        <f t="shared" si="139"/>
        <v>0</v>
      </c>
      <c r="AA152" s="71">
        <f t="shared" si="139"/>
        <v>0</v>
      </c>
      <c r="AB152" s="71">
        <f t="shared" si="139"/>
        <v>0</v>
      </c>
      <c r="AC152" s="71">
        <f t="shared" si="139"/>
        <v>0</v>
      </c>
      <c r="AD152" s="71">
        <f t="shared" si="139"/>
        <v>0</v>
      </c>
      <c r="AE152" s="71">
        <f t="shared" si="139"/>
        <v>0</v>
      </c>
      <c r="AF152" s="71">
        <f t="shared" si="139"/>
        <v>0</v>
      </c>
      <c r="AG152" s="71">
        <f t="shared" si="139"/>
        <v>0</v>
      </c>
      <c r="AH152" s="156">
        <f t="shared" si="125"/>
        <v>0</v>
      </c>
      <c r="AI152" s="28"/>
      <c r="AJ152" s="290"/>
      <c r="AK152" s="24"/>
    </row>
    <row r="153" s="1" customFormat="1" ht="30" hidden="1" customHeight="1" outlineLevel="2" spans="1:37">
      <c r="A153" s="58"/>
      <c r="B153" s="63" t="s">
        <v>14</v>
      </c>
      <c r="C153" s="71">
        <f t="shared" ref="C153:AG153" si="140">C285</f>
        <v>0</v>
      </c>
      <c r="D153" s="71">
        <f t="shared" si="140"/>
        <v>0</v>
      </c>
      <c r="E153" s="71">
        <f t="shared" si="140"/>
        <v>0</v>
      </c>
      <c r="F153" s="71">
        <f t="shared" si="140"/>
        <v>0</v>
      </c>
      <c r="G153" s="71">
        <f t="shared" si="140"/>
        <v>0</v>
      </c>
      <c r="H153" s="71">
        <f t="shared" si="140"/>
        <v>0</v>
      </c>
      <c r="I153" s="71">
        <f t="shared" si="140"/>
        <v>0</v>
      </c>
      <c r="J153" s="71">
        <f t="shared" si="140"/>
        <v>0</v>
      </c>
      <c r="K153" s="71">
        <f t="shared" si="140"/>
        <v>0</v>
      </c>
      <c r="L153" s="71">
        <f t="shared" si="140"/>
        <v>0</v>
      </c>
      <c r="M153" s="71">
        <f t="shared" si="140"/>
        <v>0</v>
      </c>
      <c r="N153" s="71">
        <f t="shared" si="140"/>
        <v>0</v>
      </c>
      <c r="O153" s="71">
        <f t="shared" si="140"/>
        <v>0</v>
      </c>
      <c r="P153" s="71">
        <f t="shared" si="140"/>
        <v>0</v>
      </c>
      <c r="Q153" s="71">
        <f t="shared" si="140"/>
        <v>0</v>
      </c>
      <c r="R153" s="71">
        <f t="shared" si="140"/>
        <v>0</v>
      </c>
      <c r="S153" s="71">
        <f t="shared" si="140"/>
        <v>0</v>
      </c>
      <c r="T153" s="71">
        <f t="shared" si="140"/>
        <v>0</v>
      </c>
      <c r="U153" s="71">
        <f t="shared" si="140"/>
        <v>0</v>
      </c>
      <c r="V153" s="71">
        <f t="shared" si="140"/>
        <v>0</v>
      </c>
      <c r="W153" s="71">
        <f t="shared" si="140"/>
        <v>0</v>
      </c>
      <c r="X153" s="71">
        <f t="shared" si="140"/>
        <v>0</v>
      </c>
      <c r="Y153" s="71">
        <f t="shared" si="140"/>
        <v>0</v>
      </c>
      <c r="Z153" s="71">
        <f t="shared" si="140"/>
        <v>0</v>
      </c>
      <c r="AA153" s="71">
        <f t="shared" si="140"/>
        <v>0</v>
      </c>
      <c r="AB153" s="71">
        <f t="shared" si="140"/>
        <v>0</v>
      </c>
      <c r="AC153" s="71">
        <f t="shared" si="140"/>
        <v>0</v>
      </c>
      <c r="AD153" s="71">
        <f t="shared" si="140"/>
        <v>0</v>
      </c>
      <c r="AE153" s="71">
        <f t="shared" si="140"/>
        <v>0</v>
      </c>
      <c r="AF153" s="71">
        <f t="shared" si="140"/>
        <v>0</v>
      </c>
      <c r="AG153" s="71">
        <f t="shared" si="140"/>
        <v>0</v>
      </c>
      <c r="AH153" s="156">
        <f t="shared" si="125"/>
        <v>0</v>
      </c>
      <c r="AI153" s="28"/>
      <c r="AJ153" s="290"/>
      <c r="AK153" s="24"/>
    </row>
    <row r="154" s="1" customFormat="1" ht="30" hidden="1" customHeight="1" outlineLevel="2" spans="1:37">
      <c r="A154" s="58"/>
      <c r="B154" s="64" t="s">
        <v>15</v>
      </c>
      <c r="C154" s="71">
        <f t="shared" ref="C154:AG154" si="141">C286</f>
        <v>-0.558352513274336</v>
      </c>
      <c r="D154" s="71">
        <f t="shared" si="141"/>
        <v>-4.76033801769912</v>
      </c>
      <c r="E154" s="71">
        <f t="shared" si="141"/>
        <v>-11.1559998584071</v>
      </c>
      <c r="F154" s="71">
        <f t="shared" si="141"/>
        <v>-9.7243582300885</v>
      </c>
      <c r="G154" s="71">
        <f t="shared" si="141"/>
        <v>-6.21278442477876</v>
      </c>
      <c r="H154" s="71">
        <f t="shared" si="141"/>
        <v>-8.0496076460177</v>
      </c>
      <c r="I154" s="71">
        <f t="shared" si="141"/>
        <v>-6.08880840707965</v>
      </c>
      <c r="J154" s="71">
        <f t="shared" si="141"/>
        <v>-15.0997673628319</v>
      </c>
      <c r="K154" s="71">
        <f t="shared" si="141"/>
        <v>-27.6333846371681</v>
      </c>
      <c r="L154" s="71">
        <f t="shared" si="141"/>
        <v>-31.3610552920354</v>
      </c>
      <c r="M154" s="71">
        <f t="shared" si="141"/>
        <v>-30.5777042123894</v>
      </c>
      <c r="N154" s="71">
        <f t="shared" si="141"/>
        <v>-28.6868567787611</v>
      </c>
      <c r="O154" s="71">
        <f t="shared" si="141"/>
        <v>-26.7149730265487</v>
      </c>
      <c r="P154" s="71">
        <f t="shared" si="141"/>
        <v>-26.687960920354</v>
      </c>
      <c r="Q154" s="71">
        <f t="shared" si="141"/>
        <v>-26.2017430088496</v>
      </c>
      <c r="R154" s="71">
        <f t="shared" si="141"/>
        <v>-32.5225758584071</v>
      </c>
      <c r="S154" s="71">
        <f t="shared" si="141"/>
        <v>-44.4889389026549</v>
      </c>
      <c r="T154" s="71">
        <f t="shared" si="141"/>
        <v>-40.3020624424779</v>
      </c>
      <c r="U154" s="71">
        <f t="shared" si="141"/>
        <v>-26.3097914336283</v>
      </c>
      <c r="V154" s="71">
        <f t="shared" si="141"/>
        <v>-26.6609488141593</v>
      </c>
      <c r="W154" s="71">
        <f t="shared" si="141"/>
        <v>-32.1714184778761</v>
      </c>
      <c r="X154" s="71">
        <f t="shared" si="141"/>
        <v>-31.7392247787611</v>
      </c>
      <c r="Y154" s="71">
        <f t="shared" si="141"/>
        <v>-29.9564257699115</v>
      </c>
      <c r="Z154" s="71">
        <f t="shared" si="141"/>
        <v>-32.1984305840708</v>
      </c>
      <c r="AA154" s="71">
        <f t="shared" si="141"/>
        <v>-42.733152</v>
      </c>
      <c r="AB154" s="71">
        <f t="shared" si="141"/>
        <v>-39.5727355752212</v>
      </c>
      <c r="AC154" s="71">
        <f t="shared" si="141"/>
        <v>-39.4916992566372</v>
      </c>
      <c r="AD154" s="71">
        <f t="shared" si="141"/>
        <v>-34.3053748672566</v>
      </c>
      <c r="AE154" s="71">
        <f t="shared" si="141"/>
        <v>-27.6603967433628</v>
      </c>
      <c r="AF154" s="71">
        <f t="shared" si="141"/>
        <v>-30.4696557876106</v>
      </c>
      <c r="AG154" s="71">
        <f t="shared" si="141"/>
        <v>0</v>
      </c>
      <c r="AH154" s="156">
        <f t="shared" si="125"/>
        <v>-770.096525628319</v>
      </c>
      <c r="AI154" s="28"/>
      <c r="AJ154" s="290"/>
      <c r="AK154" s="24"/>
    </row>
    <row r="155" s="1" customFormat="1" ht="30" hidden="1" customHeight="1" outlineLevel="2" spans="1:37">
      <c r="A155" s="58" t="s">
        <v>50</v>
      </c>
      <c r="B155" s="61"/>
      <c r="C155" s="71">
        <f t="shared" ref="C155:AG155" si="142">C287+C409+C450</f>
        <v>47.65268998</v>
      </c>
      <c r="D155" s="71">
        <f t="shared" si="142"/>
        <v>84.46042412</v>
      </c>
      <c r="E155" s="71">
        <f t="shared" si="142"/>
        <v>94.84504048</v>
      </c>
      <c r="F155" s="71">
        <f t="shared" si="142"/>
        <v>94.9660256</v>
      </c>
      <c r="G155" s="71">
        <f t="shared" si="142"/>
        <v>114.6514608</v>
      </c>
      <c r="H155" s="71">
        <f t="shared" si="142"/>
        <v>119.46131008</v>
      </c>
      <c r="I155" s="71">
        <f t="shared" si="142"/>
        <v>107.7973145</v>
      </c>
      <c r="J155" s="71">
        <f t="shared" si="142"/>
        <v>106.02562864</v>
      </c>
      <c r="K155" s="71">
        <f t="shared" si="142"/>
        <v>94.77030608</v>
      </c>
      <c r="L155" s="71">
        <f t="shared" si="142"/>
        <v>118.70738256</v>
      </c>
      <c r="M155" s="71">
        <f t="shared" si="142"/>
        <v>121.61190272</v>
      </c>
      <c r="N155" s="71">
        <f t="shared" si="142"/>
        <v>114.18267552</v>
      </c>
      <c r="O155" s="71">
        <f t="shared" si="142"/>
        <v>107.33488144</v>
      </c>
      <c r="P155" s="71">
        <f t="shared" si="142"/>
        <v>109.71299632</v>
      </c>
      <c r="Q155" s="71">
        <f t="shared" si="142"/>
        <v>109.238790896</v>
      </c>
      <c r="R155" s="71">
        <f t="shared" si="142"/>
        <v>126.325176042</v>
      </c>
      <c r="S155" s="71">
        <f t="shared" si="142"/>
        <v>181.61580511</v>
      </c>
      <c r="T155" s="71">
        <f t="shared" si="142"/>
        <v>211.065219708</v>
      </c>
      <c r="U155" s="71">
        <f t="shared" si="142"/>
        <v>152.09496509</v>
      </c>
      <c r="V155" s="71">
        <f t="shared" si="142"/>
        <v>152.782435996</v>
      </c>
      <c r="W155" s="71">
        <f t="shared" si="142"/>
        <v>133.383708004</v>
      </c>
      <c r="X155" s="71">
        <f t="shared" si="142"/>
        <v>134.82632968</v>
      </c>
      <c r="Y155" s="71">
        <f t="shared" si="142"/>
        <v>155.36762116</v>
      </c>
      <c r="Z155" s="71">
        <f t="shared" si="142"/>
        <v>184.79750375</v>
      </c>
      <c r="AA155" s="71">
        <f t="shared" si="142"/>
        <v>229.88649433</v>
      </c>
      <c r="AB155" s="71">
        <f t="shared" si="142"/>
        <v>214.16207235</v>
      </c>
      <c r="AC155" s="71">
        <f t="shared" si="142"/>
        <v>219.41997979</v>
      </c>
      <c r="AD155" s="71">
        <f t="shared" si="142"/>
        <v>196.60263608</v>
      </c>
      <c r="AE155" s="71">
        <f t="shared" si="142"/>
        <v>166.61681312</v>
      </c>
      <c r="AF155" s="71">
        <f t="shared" si="142"/>
        <v>177.00253709</v>
      </c>
      <c r="AG155" s="71">
        <f t="shared" si="142"/>
        <v>0</v>
      </c>
      <c r="AH155" s="156">
        <f t="shared" si="125"/>
        <v>4181.368127036</v>
      </c>
      <c r="AI155" s="28"/>
      <c r="AJ155" s="290"/>
      <c r="AK155" s="24"/>
    </row>
    <row r="156" s="1" customFormat="1" ht="30" hidden="1" customHeight="1" outlineLevel="2" spans="1:37">
      <c r="A156" s="58"/>
      <c r="B156" s="61"/>
      <c r="C156" s="71">
        <f t="shared" ref="C156:AG156" si="143">(C283+C46*50)/10000</f>
        <v>0</v>
      </c>
      <c r="D156" s="71">
        <f t="shared" si="143"/>
        <v>0</v>
      </c>
      <c r="E156" s="71">
        <f t="shared" si="143"/>
        <v>0</v>
      </c>
      <c r="F156" s="71">
        <f t="shared" si="143"/>
        <v>0</v>
      </c>
      <c r="G156" s="71">
        <f t="shared" si="143"/>
        <v>0</v>
      </c>
      <c r="H156" s="71">
        <f t="shared" si="143"/>
        <v>0</v>
      </c>
      <c r="I156" s="71">
        <f t="shared" si="143"/>
        <v>0</v>
      </c>
      <c r="J156" s="71">
        <f t="shared" si="143"/>
        <v>0</v>
      </c>
      <c r="K156" s="71">
        <f t="shared" si="143"/>
        <v>0</v>
      </c>
      <c r="L156" s="71">
        <f t="shared" si="143"/>
        <v>0</v>
      </c>
      <c r="M156" s="71">
        <f t="shared" si="143"/>
        <v>0</v>
      </c>
      <c r="N156" s="71">
        <f t="shared" si="143"/>
        <v>0</v>
      </c>
      <c r="O156" s="71">
        <f t="shared" si="143"/>
        <v>0</v>
      </c>
      <c r="P156" s="71">
        <f t="shared" si="143"/>
        <v>0</v>
      </c>
      <c r="Q156" s="71">
        <f t="shared" si="143"/>
        <v>0</v>
      </c>
      <c r="R156" s="71">
        <f t="shared" si="143"/>
        <v>0</v>
      </c>
      <c r="S156" s="71">
        <f t="shared" si="143"/>
        <v>0</v>
      </c>
      <c r="T156" s="71">
        <f t="shared" si="143"/>
        <v>0</v>
      </c>
      <c r="U156" s="71">
        <f t="shared" si="143"/>
        <v>0</v>
      </c>
      <c r="V156" s="71">
        <f t="shared" si="143"/>
        <v>0</v>
      </c>
      <c r="W156" s="71">
        <f t="shared" si="143"/>
        <v>0</v>
      </c>
      <c r="X156" s="71">
        <f t="shared" si="143"/>
        <v>0</v>
      </c>
      <c r="Y156" s="71">
        <f t="shared" si="143"/>
        <v>0</v>
      </c>
      <c r="Z156" s="71">
        <f t="shared" si="143"/>
        <v>0</v>
      </c>
      <c r="AA156" s="71">
        <f t="shared" si="143"/>
        <v>11.2</v>
      </c>
      <c r="AB156" s="71">
        <f t="shared" si="143"/>
        <v>32.045</v>
      </c>
      <c r="AC156" s="71">
        <f t="shared" si="143"/>
        <v>32.805</v>
      </c>
      <c r="AD156" s="71">
        <f t="shared" si="143"/>
        <v>0</v>
      </c>
      <c r="AE156" s="71">
        <f t="shared" si="143"/>
        <v>0</v>
      </c>
      <c r="AF156" s="71">
        <f t="shared" si="143"/>
        <v>0</v>
      </c>
      <c r="AG156" s="71">
        <f t="shared" si="143"/>
        <v>0</v>
      </c>
      <c r="AH156" s="156">
        <f t="shared" si="125"/>
        <v>76.05</v>
      </c>
      <c r="AI156" s="28"/>
      <c r="AJ156" s="290"/>
      <c r="AK156" s="24"/>
    </row>
    <row r="157" s="1" customFormat="1" ht="30" hidden="1" customHeight="1" outlineLevel="2" spans="1:37">
      <c r="A157" s="58"/>
      <c r="B157" s="63" t="s">
        <v>275</v>
      </c>
      <c r="C157" s="71">
        <f t="shared" ref="C157:AG157" si="144">C289</f>
        <v>0</v>
      </c>
      <c r="D157" s="71">
        <f t="shared" si="144"/>
        <v>0</v>
      </c>
      <c r="E157" s="71">
        <f t="shared" si="144"/>
        <v>0</v>
      </c>
      <c r="F157" s="71">
        <f t="shared" si="144"/>
        <v>0</v>
      </c>
      <c r="G157" s="71">
        <f t="shared" si="144"/>
        <v>0</v>
      </c>
      <c r="H157" s="71">
        <f t="shared" si="144"/>
        <v>0</v>
      </c>
      <c r="I157" s="71">
        <f t="shared" si="144"/>
        <v>0</v>
      </c>
      <c r="J157" s="71">
        <f t="shared" si="144"/>
        <v>0</v>
      </c>
      <c r="K157" s="71">
        <f t="shared" si="144"/>
        <v>0</v>
      </c>
      <c r="L157" s="71">
        <f t="shared" si="144"/>
        <v>0</v>
      </c>
      <c r="M157" s="71">
        <f t="shared" si="144"/>
        <v>0</v>
      </c>
      <c r="N157" s="71">
        <f t="shared" si="144"/>
        <v>0</v>
      </c>
      <c r="O157" s="71">
        <f t="shared" si="144"/>
        <v>0</v>
      </c>
      <c r="P157" s="71">
        <f t="shared" si="144"/>
        <v>0</v>
      </c>
      <c r="Q157" s="71">
        <f t="shared" si="144"/>
        <v>0</v>
      </c>
      <c r="R157" s="71">
        <f t="shared" si="144"/>
        <v>0</v>
      </c>
      <c r="S157" s="71">
        <f t="shared" si="144"/>
        <v>0</v>
      </c>
      <c r="T157" s="71">
        <f t="shared" si="144"/>
        <v>0</v>
      </c>
      <c r="U157" s="71">
        <f t="shared" si="144"/>
        <v>0</v>
      </c>
      <c r="V157" s="71">
        <f t="shared" si="144"/>
        <v>0</v>
      </c>
      <c r="W157" s="71">
        <f t="shared" si="144"/>
        <v>0</v>
      </c>
      <c r="X157" s="71">
        <f t="shared" si="144"/>
        <v>0</v>
      </c>
      <c r="Y157" s="71">
        <f t="shared" si="144"/>
        <v>0</v>
      </c>
      <c r="Z157" s="71">
        <f t="shared" si="144"/>
        <v>0</v>
      </c>
      <c r="AA157" s="71">
        <f t="shared" si="144"/>
        <v>0</v>
      </c>
      <c r="AB157" s="71">
        <f t="shared" si="144"/>
        <v>0</v>
      </c>
      <c r="AC157" s="71">
        <f t="shared" si="144"/>
        <v>0</v>
      </c>
      <c r="AD157" s="71">
        <f t="shared" si="144"/>
        <v>0</v>
      </c>
      <c r="AE157" s="71">
        <f t="shared" si="144"/>
        <v>0</v>
      </c>
      <c r="AF157" s="71">
        <f t="shared" si="144"/>
        <v>0</v>
      </c>
      <c r="AG157" s="71">
        <f t="shared" si="144"/>
        <v>0</v>
      </c>
      <c r="AH157" s="156">
        <f t="shared" si="125"/>
        <v>0</v>
      </c>
      <c r="AI157" s="28"/>
      <c r="AJ157" s="290"/>
      <c r="AK157" s="24"/>
    </row>
    <row r="158" s="1" customFormat="1" ht="30" hidden="1" customHeight="1" outlineLevel="2" spans="1:37">
      <c r="A158" s="58"/>
      <c r="B158" s="63" t="s">
        <v>14</v>
      </c>
      <c r="C158" s="71">
        <f t="shared" ref="C158:AG158" si="145">C156-C157</f>
        <v>0</v>
      </c>
      <c r="D158" s="71">
        <f t="shared" si="145"/>
        <v>0</v>
      </c>
      <c r="E158" s="71">
        <f t="shared" si="145"/>
        <v>0</v>
      </c>
      <c r="F158" s="71">
        <f t="shared" si="145"/>
        <v>0</v>
      </c>
      <c r="G158" s="71">
        <f t="shared" si="145"/>
        <v>0</v>
      </c>
      <c r="H158" s="71">
        <f t="shared" si="145"/>
        <v>0</v>
      </c>
      <c r="I158" s="71">
        <f t="shared" si="145"/>
        <v>0</v>
      </c>
      <c r="J158" s="71">
        <f t="shared" si="145"/>
        <v>0</v>
      </c>
      <c r="K158" s="71">
        <f t="shared" si="145"/>
        <v>0</v>
      </c>
      <c r="L158" s="71">
        <f t="shared" si="145"/>
        <v>0</v>
      </c>
      <c r="M158" s="71">
        <f t="shared" si="145"/>
        <v>0</v>
      </c>
      <c r="N158" s="71">
        <f t="shared" si="145"/>
        <v>0</v>
      </c>
      <c r="O158" s="71">
        <f t="shared" si="145"/>
        <v>0</v>
      </c>
      <c r="P158" s="71">
        <f t="shared" si="145"/>
        <v>0</v>
      </c>
      <c r="Q158" s="71">
        <f t="shared" si="145"/>
        <v>0</v>
      </c>
      <c r="R158" s="71">
        <f t="shared" si="145"/>
        <v>0</v>
      </c>
      <c r="S158" s="71">
        <f t="shared" si="145"/>
        <v>0</v>
      </c>
      <c r="T158" s="71">
        <f t="shared" si="145"/>
        <v>0</v>
      </c>
      <c r="U158" s="71">
        <f t="shared" si="145"/>
        <v>0</v>
      </c>
      <c r="V158" s="71">
        <f t="shared" si="145"/>
        <v>0</v>
      </c>
      <c r="W158" s="71">
        <f t="shared" si="145"/>
        <v>0</v>
      </c>
      <c r="X158" s="71">
        <f t="shared" si="145"/>
        <v>0</v>
      </c>
      <c r="Y158" s="71">
        <f t="shared" si="145"/>
        <v>0</v>
      </c>
      <c r="Z158" s="71">
        <f t="shared" si="145"/>
        <v>0</v>
      </c>
      <c r="AA158" s="71">
        <f t="shared" si="145"/>
        <v>11.2</v>
      </c>
      <c r="AB158" s="71">
        <f t="shared" si="145"/>
        <v>32.045</v>
      </c>
      <c r="AC158" s="71">
        <f t="shared" si="145"/>
        <v>32.805</v>
      </c>
      <c r="AD158" s="71">
        <f t="shared" si="145"/>
        <v>0</v>
      </c>
      <c r="AE158" s="71">
        <f t="shared" si="145"/>
        <v>0</v>
      </c>
      <c r="AF158" s="71">
        <f t="shared" si="145"/>
        <v>0</v>
      </c>
      <c r="AG158" s="71">
        <f t="shared" si="145"/>
        <v>0</v>
      </c>
      <c r="AH158" s="156">
        <f t="shared" si="125"/>
        <v>76.05</v>
      </c>
      <c r="AI158" s="28"/>
      <c r="AJ158" s="290"/>
      <c r="AK158" s="24"/>
    </row>
    <row r="159" s="1" customFormat="1" ht="30" hidden="1" customHeight="1" outlineLevel="2" spans="1:37">
      <c r="A159" s="58"/>
      <c r="B159" s="64" t="s">
        <v>15</v>
      </c>
      <c r="C159" s="71">
        <f t="shared" ref="C159:AG159" si="146">C156-C155</f>
        <v>-47.65268998</v>
      </c>
      <c r="D159" s="71">
        <f t="shared" si="146"/>
        <v>-84.46042412</v>
      </c>
      <c r="E159" s="71">
        <f t="shared" si="146"/>
        <v>-94.84504048</v>
      </c>
      <c r="F159" s="71">
        <f t="shared" si="146"/>
        <v>-94.9660256</v>
      </c>
      <c r="G159" s="71">
        <f t="shared" si="146"/>
        <v>-114.6514608</v>
      </c>
      <c r="H159" s="71">
        <f t="shared" si="146"/>
        <v>-119.46131008</v>
      </c>
      <c r="I159" s="71">
        <f t="shared" si="146"/>
        <v>-107.7973145</v>
      </c>
      <c r="J159" s="71">
        <f t="shared" si="146"/>
        <v>-106.02562864</v>
      </c>
      <c r="K159" s="71">
        <f t="shared" si="146"/>
        <v>-94.77030608</v>
      </c>
      <c r="L159" s="71">
        <f t="shared" si="146"/>
        <v>-118.70738256</v>
      </c>
      <c r="M159" s="71">
        <f t="shared" si="146"/>
        <v>-121.61190272</v>
      </c>
      <c r="N159" s="71">
        <f t="shared" si="146"/>
        <v>-114.18267552</v>
      </c>
      <c r="O159" s="71">
        <f t="shared" si="146"/>
        <v>-107.33488144</v>
      </c>
      <c r="P159" s="71">
        <f t="shared" si="146"/>
        <v>-109.71299632</v>
      </c>
      <c r="Q159" s="71">
        <f t="shared" si="146"/>
        <v>-109.238790896</v>
      </c>
      <c r="R159" s="71">
        <f t="shared" si="146"/>
        <v>-126.325176042</v>
      </c>
      <c r="S159" s="71">
        <f t="shared" si="146"/>
        <v>-181.61580511</v>
      </c>
      <c r="T159" s="71">
        <f t="shared" si="146"/>
        <v>-211.065219708</v>
      </c>
      <c r="U159" s="71">
        <f t="shared" si="146"/>
        <v>-152.09496509</v>
      </c>
      <c r="V159" s="71">
        <f t="shared" si="146"/>
        <v>-152.782435996</v>
      </c>
      <c r="W159" s="71">
        <f t="shared" si="146"/>
        <v>-133.383708004</v>
      </c>
      <c r="X159" s="71">
        <f t="shared" si="146"/>
        <v>-134.82632968</v>
      </c>
      <c r="Y159" s="71">
        <f t="shared" si="146"/>
        <v>-155.36762116</v>
      </c>
      <c r="Z159" s="71">
        <f t="shared" si="146"/>
        <v>-184.79750375</v>
      </c>
      <c r="AA159" s="71">
        <f t="shared" si="146"/>
        <v>-218.68649433</v>
      </c>
      <c r="AB159" s="71">
        <f t="shared" si="146"/>
        <v>-182.11707235</v>
      </c>
      <c r="AC159" s="71">
        <f t="shared" si="146"/>
        <v>-186.61497979</v>
      </c>
      <c r="AD159" s="71">
        <f t="shared" si="146"/>
        <v>-196.60263608</v>
      </c>
      <c r="AE159" s="71">
        <f t="shared" si="146"/>
        <v>-166.61681312</v>
      </c>
      <c r="AF159" s="71">
        <f t="shared" si="146"/>
        <v>-177.00253709</v>
      </c>
      <c r="AG159" s="71">
        <f t="shared" si="146"/>
        <v>0</v>
      </c>
      <c r="AH159" s="156">
        <f t="shared" si="125"/>
        <v>-4105.318127036</v>
      </c>
      <c r="AI159" s="28"/>
      <c r="AJ159" s="290"/>
      <c r="AK159" s="24"/>
    </row>
    <row r="160" s="1" customFormat="1" ht="30" hidden="1" customHeight="1" outlineLevel="2" spans="1:37">
      <c r="A160" s="58" t="s">
        <v>277</v>
      </c>
      <c r="B160" s="61"/>
      <c r="C160" s="71">
        <f t="shared" ref="C160:AG160" si="147">C292+C412+C453</f>
        <v>-16.9153905939698</v>
      </c>
      <c r="D160" s="71">
        <f t="shared" si="147"/>
        <v>30.9554631256336</v>
      </c>
      <c r="E160" s="71">
        <f t="shared" si="147"/>
        <v>36.6342372639668</v>
      </c>
      <c r="F160" s="71">
        <f t="shared" si="147"/>
        <v>23.6612763476643</v>
      </c>
      <c r="G160" s="71">
        <f t="shared" si="147"/>
        <v>17.2807221817738</v>
      </c>
      <c r="H160" s="71">
        <f t="shared" si="147"/>
        <v>35.7847641658698</v>
      </c>
      <c r="I160" s="71">
        <f t="shared" si="147"/>
        <v>34.6040531210738</v>
      </c>
      <c r="J160" s="71">
        <f t="shared" si="147"/>
        <v>21.8420169780318</v>
      </c>
      <c r="K160" s="71">
        <f t="shared" si="147"/>
        <v>37.4033704987269</v>
      </c>
      <c r="L160" s="71">
        <f t="shared" si="147"/>
        <v>57.5486061965657</v>
      </c>
      <c r="M160" s="71">
        <f t="shared" si="147"/>
        <v>55.2293099653537</v>
      </c>
      <c r="N160" s="71">
        <f t="shared" si="147"/>
        <v>51.8921590471961</v>
      </c>
      <c r="O160" s="71">
        <f t="shared" si="147"/>
        <v>44.3555381200833</v>
      </c>
      <c r="P160" s="71">
        <f t="shared" si="147"/>
        <v>47.1902113748506</v>
      </c>
      <c r="Q160" s="71">
        <f t="shared" si="147"/>
        <v>45.7058279522691</v>
      </c>
      <c r="R160" s="71">
        <f t="shared" si="147"/>
        <v>36.4792947116304</v>
      </c>
      <c r="S160" s="71">
        <f t="shared" si="147"/>
        <v>72.0097349797459</v>
      </c>
      <c r="T160" s="71">
        <f t="shared" si="147"/>
        <v>90.3081572162982</v>
      </c>
      <c r="U160" s="71">
        <f t="shared" si="147"/>
        <v>62.6835768334412</v>
      </c>
      <c r="V160" s="71">
        <f t="shared" si="147"/>
        <v>54.2420146107747</v>
      </c>
      <c r="W160" s="71">
        <f t="shared" si="147"/>
        <v>56.6728983162717</v>
      </c>
      <c r="X160" s="71">
        <f t="shared" si="147"/>
        <v>54.716022988965</v>
      </c>
      <c r="Y160" s="71">
        <f t="shared" si="147"/>
        <v>60.2291036252522</v>
      </c>
      <c r="Z160" s="71">
        <f t="shared" si="147"/>
        <v>-2657.6149095665</v>
      </c>
      <c r="AA160" s="71">
        <f t="shared" si="147"/>
        <v>74.904378933</v>
      </c>
      <c r="AB160" s="71">
        <f t="shared" si="147"/>
        <v>75.55954059385</v>
      </c>
      <c r="AC160" s="71">
        <f t="shared" si="147"/>
        <v>68.520579561</v>
      </c>
      <c r="AD160" s="71">
        <f t="shared" si="147"/>
        <v>68.429771812</v>
      </c>
      <c r="AE160" s="71">
        <f t="shared" si="147"/>
        <v>57.59784901</v>
      </c>
      <c r="AF160" s="71">
        <f t="shared" si="147"/>
        <v>50.9462447096</v>
      </c>
      <c r="AG160" s="71">
        <f t="shared" si="147"/>
        <v>0</v>
      </c>
      <c r="AH160" s="156">
        <f t="shared" si="125"/>
        <v>-1251.14357591958</v>
      </c>
      <c r="AI160" s="28"/>
      <c r="AJ160" s="290"/>
      <c r="AK160" s="24"/>
    </row>
    <row r="161" s="1" customFormat="1" ht="30" hidden="1" customHeight="1" outlineLevel="2" spans="1:171">
      <c r="A161" s="58"/>
      <c r="B161" s="61"/>
      <c r="C161" s="71">
        <f t="shared" ref="C161:AG161" si="148">C156-C145</f>
        <v>0</v>
      </c>
      <c r="D161" s="71">
        <f t="shared" si="148"/>
        <v>0</v>
      </c>
      <c r="E161" s="71">
        <f t="shared" si="148"/>
        <v>0</v>
      </c>
      <c r="F161" s="71">
        <f t="shared" si="148"/>
        <v>0</v>
      </c>
      <c r="G161" s="71">
        <f t="shared" si="148"/>
        <v>0</v>
      </c>
      <c r="H161" s="71">
        <f t="shared" si="148"/>
        <v>0</v>
      </c>
      <c r="I161" s="71">
        <f t="shared" si="148"/>
        <v>0</v>
      </c>
      <c r="J161" s="71">
        <f t="shared" si="148"/>
        <v>0</v>
      </c>
      <c r="K161" s="71">
        <f t="shared" si="148"/>
        <v>0</v>
      </c>
      <c r="L161" s="71">
        <f t="shared" si="148"/>
        <v>0</v>
      </c>
      <c r="M161" s="71">
        <f t="shared" si="148"/>
        <v>0</v>
      </c>
      <c r="N161" s="71">
        <f t="shared" si="148"/>
        <v>0</v>
      </c>
      <c r="O161" s="71">
        <f t="shared" si="148"/>
        <v>0</v>
      </c>
      <c r="P161" s="71">
        <f t="shared" si="148"/>
        <v>0</v>
      </c>
      <c r="Q161" s="71">
        <f t="shared" si="148"/>
        <v>-0.1721393</v>
      </c>
      <c r="R161" s="71">
        <f t="shared" si="148"/>
        <v>-0.1470757</v>
      </c>
      <c r="S161" s="71" t="e">
        <f t="shared" si="148"/>
        <v>#VALUE!</v>
      </c>
      <c r="T161" s="71" t="e">
        <f t="shared" si="148"/>
        <v>#VALUE!</v>
      </c>
      <c r="U161" s="71" t="e">
        <f t="shared" si="148"/>
        <v>#VALUE!</v>
      </c>
      <c r="V161" s="71">
        <f t="shared" si="148"/>
        <v>-0.3502156</v>
      </c>
      <c r="W161" s="71">
        <f t="shared" si="148"/>
        <v>-0.2064323</v>
      </c>
      <c r="X161" s="71">
        <f t="shared" si="148"/>
        <v>-0.2592544</v>
      </c>
      <c r="Y161" s="71">
        <f t="shared" si="148"/>
        <v>-0.0757749</v>
      </c>
      <c r="Z161" s="71">
        <f t="shared" si="148"/>
        <v>-0.1463984</v>
      </c>
      <c r="AA161" s="71">
        <f t="shared" si="148"/>
        <v>8.10061154</v>
      </c>
      <c r="AB161" s="71">
        <f t="shared" si="148"/>
        <v>31.62656674</v>
      </c>
      <c r="AC161" s="71">
        <f t="shared" si="148"/>
        <v>32.65452356</v>
      </c>
      <c r="AD161" s="71">
        <f t="shared" si="148"/>
        <v>0</v>
      </c>
      <c r="AE161" s="71">
        <f t="shared" si="148"/>
        <v>0</v>
      </c>
      <c r="AF161" s="71">
        <f t="shared" si="148"/>
        <v>0</v>
      </c>
      <c r="AG161" s="71">
        <f t="shared" si="148"/>
        <v>0</v>
      </c>
      <c r="AH161" s="156" t="e">
        <f t="shared" si="125"/>
        <v>#VALUE!</v>
      </c>
      <c r="AI161" s="28"/>
      <c r="AJ161" s="290"/>
      <c r="AK161" s="24"/>
    </row>
    <row r="162" s="1" customFormat="1" ht="30" hidden="1" customHeight="1" outlineLevel="2" spans="1:171">
      <c r="A162" s="58"/>
      <c r="B162" s="63" t="s">
        <v>275</v>
      </c>
      <c r="C162" s="71">
        <f t="shared" ref="C162:AH162" si="149">C157-C147</f>
        <v>0</v>
      </c>
      <c r="D162" s="71">
        <f t="shared" si="149"/>
        <v>0</v>
      </c>
      <c r="E162" s="71">
        <f t="shared" si="149"/>
        <v>0</v>
      </c>
      <c r="F162" s="71">
        <f t="shared" si="149"/>
        <v>0</v>
      </c>
      <c r="G162" s="71">
        <f t="shared" si="149"/>
        <v>0</v>
      </c>
      <c r="H162" s="71">
        <f t="shared" si="149"/>
        <v>0</v>
      </c>
      <c r="I162" s="71">
        <f t="shared" si="149"/>
        <v>0</v>
      </c>
      <c r="J162" s="71">
        <f t="shared" si="149"/>
        <v>0</v>
      </c>
      <c r="K162" s="71">
        <f t="shared" si="149"/>
        <v>0</v>
      </c>
      <c r="L162" s="71">
        <f t="shared" si="149"/>
        <v>0</v>
      </c>
      <c r="M162" s="71">
        <f t="shared" si="149"/>
        <v>0</v>
      </c>
      <c r="N162" s="71">
        <f t="shared" si="149"/>
        <v>0</v>
      </c>
      <c r="O162" s="71">
        <f t="shared" si="149"/>
        <v>0</v>
      </c>
      <c r="P162" s="71">
        <f t="shared" si="149"/>
        <v>0</v>
      </c>
      <c r="Q162" s="71">
        <f t="shared" si="149"/>
        <v>-0.170036</v>
      </c>
      <c r="R162" s="71">
        <f t="shared" si="149"/>
        <v>-0.779899</v>
      </c>
      <c r="S162" s="71">
        <f t="shared" si="149"/>
        <v>-1.159648</v>
      </c>
      <c r="T162" s="71">
        <f t="shared" si="149"/>
        <v>-1.653539</v>
      </c>
      <c r="U162" s="71">
        <f t="shared" si="149"/>
        <v>-0.952076</v>
      </c>
      <c r="V162" s="71">
        <f t="shared" si="149"/>
        <v>-0.617714</v>
      </c>
      <c r="W162" s="71">
        <f t="shared" si="149"/>
        <v>-0.49531</v>
      </c>
      <c r="X162" s="71">
        <f t="shared" si="149"/>
        <v>-0.522676</v>
      </c>
      <c r="Y162" s="71">
        <f t="shared" si="149"/>
        <v>-0.566883</v>
      </c>
      <c r="Z162" s="71">
        <f t="shared" si="149"/>
        <v>-1.068122</v>
      </c>
      <c r="AA162" s="71">
        <f t="shared" si="149"/>
        <v>-0.803193</v>
      </c>
      <c r="AB162" s="71">
        <f t="shared" si="149"/>
        <v>-0.806597</v>
      </c>
      <c r="AC162" s="71">
        <f t="shared" si="149"/>
        <v>-1.076305</v>
      </c>
      <c r="AD162" s="71">
        <f t="shared" si="149"/>
        <v>0</v>
      </c>
      <c r="AE162" s="71">
        <f t="shared" si="149"/>
        <v>0</v>
      </c>
      <c r="AF162" s="71">
        <f t="shared" si="149"/>
        <v>0</v>
      </c>
      <c r="AG162" s="71">
        <f t="shared" si="149"/>
        <v>0</v>
      </c>
      <c r="AH162" s="156">
        <f t="shared" si="149"/>
        <v>-10.671998</v>
      </c>
      <c r="AI162" s="28"/>
      <c r="AJ162" s="290"/>
      <c r="AK162" s="24"/>
    </row>
    <row r="163" s="1" customFormat="1" ht="30" hidden="1" customHeight="1" outlineLevel="2" spans="1:171">
      <c r="A163" s="58"/>
      <c r="B163" s="63" t="s">
        <v>14</v>
      </c>
      <c r="C163" s="71">
        <f t="shared" ref="C163:AG163" si="150">C161-C162</f>
        <v>0</v>
      </c>
      <c r="D163" s="71">
        <f t="shared" si="150"/>
        <v>0</v>
      </c>
      <c r="E163" s="71">
        <f t="shared" si="150"/>
        <v>0</v>
      </c>
      <c r="F163" s="71">
        <f t="shared" si="150"/>
        <v>0</v>
      </c>
      <c r="G163" s="71">
        <f t="shared" si="150"/>
        <v>0</v>
      </c>
      <c r="H163" s="71">
        <f t="shared" si="150"/>
        <v>0</v>
      </c>
      <c r="I163" s="71">
        <f t="shared" si="150"/>
        <v>0</v>
      </c>
      <c r="J163" s="71">
        <f t="shared" si="150"/>
        <v>0</v>
      </c>
      <c r="K163" s="71">
        <f t="shared" si="150"/>
        <v>0</v>
      </c>
      <c r="L163" s="71">
        <f t="shared" si="150"/>
        <v>0</v>
      </c>
      <c r="M163" s="71">
        <f t="shared" si="150"/>
        <v>0</v>
      </c>
      <c r="N163" s="71">
        <f t="shared" si="150"/>
        <v>0</v>
      </c>
      <c r="O163" s="71">
        <f t="shared" si="150"/>
        <v>0</v>
      </c>
      <c r="P163" s="71">
        <f t="shared" si="150"/>
        <v>0</v>
      </c>
      <c r="Q163" s="71">
        <f t="shared" si="150"/>
        <v>-0.00210329999999997</v>
      </c>
      <c r="R163" s="71">
        <f t="shared" si="150"/>
        <v>0.6328233</v>
      </c>
      <c r="S163" s="71" t="e">
        <f t="shared" si="150"/>
        <v>#VALUE!</v>
      </c>
      <c r="T163" s="71" t="e">
        <f t="shared" si="150"/>
        <v>#VALUE!</v>
      </c>
      <c r="U163" s="71" t="e">
        <f t="shared" si="150"/>
        <v>#VALUE!</v>
      </c>
      <c r="V163" s="71">
        <f t="shared" si="150"/>
        <v>0.2674984</v>
      </c>
      <c r="W163" s="71">
        <f t="shared" si="150"/>
        <v>0.2888777</v>
      </c>
      <c r="X163" s="71">
        <f t="shared" si="150"/>
        <v>0.2634216</v>
      </c>
      <c r="Y163" s="71">
        <f t="shared" si="150"/>
        <v>0.4911081</v>
      </c>
      <c r="Z163" s="71">
        <f t="shared" si="150"/>
        <v>0.9217236</v>
      </c>
      <c r="AA163" s="71">
        <f t="shared" si="150"/>
        <v>8.90380454</v>
      </c>
      <c r="AB163" s="71">
        <f t="shared" si="150"/>
        <v>32.43316374</v>
      </c>
      <c r="AC163" s="71">
        <f t="shared" si="150"/>
        <v>33.73082856</v>
      </c>
      <c r="AD163" s="71">
        <f t="shared" si="150"/>
        <v>0</v>
      </c>
      <c r="AE163" s="71">
        <f t="shared" si="150"/>
        <v>0</v>
      </c>
      <c r="AF163" s="71">
        <f t="shared" si="150"/>
        <v>0</v>
      </c>
      <c r="AG163" s="71">
        <f t="shared" si="150"/>
        <v>0</v>
      </c>
      <c r="AH163" s="156" t="e">
        <f t="shared" ref="AH163:AH169" si="151">SUM(C163:AG163)</f>
        <v>#VALUE!</v>
      </c>
      <c r="AI163" s="28"/>
      <c r="AJ163" s="290"/>
      <c r="AK163" s="24"/>
    </row>
    <row r="164" s="1" customFormat="1" ht="30" hidden="1" customHeight="1" outlineLevel="2" spans="1:171">
      <c r="A164" s="58"/>
      <c r="B164" s="64" t="s">
        <v>15</v>
      </c>
      <c r="C164" s="71">
        <f t="shared" ref="C164:AG164" si="152">C161-C160</f>
        <v>16.9153905939698</v>
      </c>
      <c r="D164" s="71">
        <f t="shared" si="152"/>
        <v>-30.9554631256336</v>
      </c>
      <c r="E164" s="71">
        <f t="shared" si="152"/>
        <v>-36.6342372639668</v>
      </c>
      <c r="F164" s="71">
        <f t="shared" si="152"/>
        <v>-23.6612763476643</v>
      </c>
      <c r="G164" s="71">
        <f t="shared" si="152"/>
        <v>-17.2807221817738</v>
      </c>
      <c r="H164" s="71">
        <f t="shared" si="152"/>
        <v>-35.7847641658698</v>
      </c>
      <c r="I164" s="71">
        <f t="shared" si="152"/>
        <v>-34.6040531210738</v>
      </c>
      <c r="J164" s="71">
        <f t="shared" si="152"/>
        <v>-21.8420169780318</v>
      </c>
      <c r="K164" s="71">
        <f t="shared" si="152"/>
        <v>-37.4033704987269</v>
      </c>
      <c r="L164" s="71">
        <f t="shared" si="152"/>
        <v>-57.5486061965657</v>
      </c>
      <c r="M164" s="71">
        <f t="shared" si="152"/>
        <v>-55.2293099653537</v>
      </c>
      <c r="N164" s="71">
        <f t="shared" si="152"/>
        <v>-51.8921590471961</v>
      </c>
      <c r="O164" s="71">
        <f t="shared" si="152"/>
        <v>-44.3555381200833</v>
      </c>
      <c r="P164" s="71">
        <f t="shared" si="152"/>
        <v>-47.1902113748506</v>
      </c>
      <c r="Q164" s="71">
        <f t="shared" si="152"/>
        <v>-45.8779672522691</v>
      </c>
      <c r="R164" s="71">
        <f t="shared" si="152"/>
        <v>-36.6263704116304</v>
      </c>
      <c r="S164" s="71" t="e">
        <f t="shared" si="152"/>
        <v>#VALUE!</v>
      </c>
      <c r="T164" s="71" t="e">
        <f t="shared" si="152"/>
        <v>#VALUE!</v>
      </c>
      <c r="U164" s="71" t="e">
        <f t="shared" si="152"/>
        <v>#VALUE!</v>
      </c>
      <c r="V164" s="71">
        <f t="shared" si="152"/>
        <v>-54.5922302107747</v>
      </c>
      <c r="W164" s="71">
        <f t="shared" si="152"/>
        <v>-56.8793306162717</v>
      </c>
      <c r="X164" s="71">
        <f t="shared" si="152"/>
        <v>-54.975277388965</v>
      </c>
      <c r="Y164" s="71">
        <f t="shared" si="152"/>
        <v>-60.3048785252522</v>
      </c>
      <c r="Z164" s="71">
        <f t="shared" si="152"/>
        <v>2657.4685111665</v>
      </c>
      <c r="AA164" s="71">
        <f t="shared" si="152"/>
        <v>-66.803767393</v>
      </c>
      <c r="AB164" s="71">
        <f t="shared" si="152"/>
        <v>-43.93297385385</v>
      </c>
      <c r="AC164" s="71">
        <f t="shared" si="152"/>
        <v>-35.866056001</v>
      </c>
      <c r="AD164" s="71">
        <f t="shared" si="152"/>
        <v>-68.429771812</v>
      </c>
      <c r="AE164" s="71">
        <f t="shared" si="152"/>
        <v>-57.59784901</v>
      </c>
      <c r="AF164" s="71">
        <f t="shared" si="152"/>
        <v>-50.9462447096</v>
      </c>
      <c r="AG164" s="71">
        <f t="shared" si="152"/>
        <v>0</v>
      </c>
      <c r="AH164" s="156" t="e">
        <f t="shared" si="151"/>
        <v>#VALUE!</v>
      </c>
      <c r="AI164" s="28"/>
      <c r="AJ164" s="290"/>
      <c r="AK164" s="24"/>
    </row>
    <row r="165" s="1" customFormat="1" ht="30" hidden="1" customHeight="1" outlineLevel="2" spans="1:171">
      <c r="A165" s="100" t="s">
        <v>52</v>
      </c>
      <c r="B165" s="61"/>
      <c r="C165" s="101">
        <f t="shared" ref="C165:AH165" si="153">(C45*1000+C17*36000)/((C60+C65)*7000*4.1868)</f>
        <v>0.00412250507286011</v>
      </c>
      <c r="D165" s="101">
        <f t="shared" si="153"/>
        <v>0.0254199965007441</v>
      </c>
      <c r="E165" s="101">
        <f t="shared" si="153"/>
        <v>0.0537662812684947</v>
      </c>
      <c r="F165" s="101">
        <f t="shared" si="153"/>
        <v>0.042871546877158</v>
      </c>
      <c r="G165" s="101">
        <f t="shared" si="153"/>
        <v>0.021896605789672</v>
      </c>
      <c r="H165" s="101">
        <f t="shared" si="153"/>
        <v>0.0300560178033874</v>
      </c>
      <c r="I165" s="101">
        <f t="shared" si="153"/>
        <v>0.0241067876715572</v>
      </c>
      <c r="J165" s="101">
        <f t="shared" si="153"/>
        <v>0.0578553072606623</v>
      </c>
      <c r="K165" s="101">
        <f t="shared" si="153"/>
        <v>0.138516137126904</v>
      </c>
      <c r="L165" s="101">
        <f t="shared" si="153"/>
        <v>0.135839805856877</v>
      </c>
      <c r="M165" s="101">
        <f t="shared" si="153"/>
        <v>0.12636896808691</v>
      </c>
      <c r="N165" s="101">
        <f t="shared" si="153"/>
        <v>0.128504170287295</v>
      </c>
      <c r="O165" s="101">
        <f t="shared" si="153"/>
        <v>0.124542673478957</v>
      </c>
      <c r="P165" s="101">
        <f t="shared" si="153"/>
        <v>0.123433987793795</v>
      </c>
      <c r="Q165" s="101">
        <f t="shared" si="153"/>
        <v>0.120508619810257</v>
      </c>
      <c r="R165" s="101">
        <f t="shared" si="153"/>
        <v>0.120957047886216</v>
      </c>
      <c r="S165" s="101">
        <f t="shared" si="153"/>
        <v>0.124011300779398</v>
      </c>
      <c r="T165" s="101">
        <f t="shared" si="153"/>
        <v>0.0947005360045903</v>
      </c>
      <c r="U165" s="101">
        <f t="shared" si="153"/>
        <v>0.0846113421265641</v>
      </c>
      <c r="V165" s="101">
        <f t="shared" si="153"/>
        <v>0.0847800991768193</v>
      </c>
      <c r="W165" s="101">
        <f t="shared" si="153"/>
        <v>0.121010494769439</v>
      </c>
      <c r="X165" s="101">
        <f t="shared" si="153"/>
        <v>0.117962498120199</v>
      </c>
      <c r="Y165" s="101">
        <f t="shared" si="153"/>
        <v>0.0970145682065047</v>
      </c>
      <c r="Z165" s="101">
        <f t="shared" si="153"/>
        <v>0.0851125472095973</v>
      </c>
      <c r="AA165" s="101">
        <f t="shared" si="153"/>
        <v>0.0923283305011203</v>
      </c>
      <c r="AB165" s="101">
        <f t="shared" si="153"/>
        <v>0.0911066506866292</v>
      </c>
      <c r="AC165" s="101">
        <f t="shared" si="153"/>
        <v>0.0887814933837406</v>
      </c>
      <c r="AD165" s="101">
        <f t="shared" si="153"/>
        <v>0.0861095450282593</v>
      </c>
      <c r="AE165" s="101">
        <f t="shared" si="153"/>
        <v>0.0824815482548549</v>
      </c>
      <c r="AF165" s="101">
        <f t="shared" si="153"/>
        <v>0.085447084380935</v>
      </c>
      <c r="AG165" s="101" t="e">
        <f t="shared" si="153"/>
        <v>#DIV/0!</v>
      </c>
      <c r="AH165" s="372">
        <f t="shared" si="153"/>
        <v>0.0885286855474137</v>
      </c>
      <c r="AI165" s="28"/>
      <c r="AJ165" s="290"/>
      <c r="AK165" s="24"/>
    </row>
    <row r="166" s="1" customFormat="1" ht="30" hidden="1" customHeight="1" outlineLevel="2" spans="1:171">
      <c r="A166" s="102"/>
      <c r="B166" s="61"/>
      <c r="C166" s="103" t="e">
        <f t="shared" ref="C166:AH166" si="154">(C46*1000+C18*36000)/((C61+C66)*7000*4.1868)</f>
        <v>#DIV/0!</v>
      </c>
      <c r="D166" s="103" t="e">
        <f t="shared" si="154"/>
        <v>#DIV/0!</v>
      </c>
      <c r="E166" s="103" t="e">
        <f t="shared" si="154"/>
        <v>#DIV/0!</v>
      </c>
      <c r="F166" s="103" t="e">
        <f t="shared" si="154"/>
        <v>#DIV/0!</v>
      </c>
      <c r="G166" s="103" t="e">
        <f t="shared" si="154"/>
        <v>#DIV/0!</v>
      </c>
      <c r="H166" s="103" t="e">
        <f t="shared" si="154"/>
        <v>#DIV/0!</v>
      </c>
      <c r="I166" s="103" t="e">
        <f t="shared" si="154"/>
        <v>#DIV/0!</v>
      </c>
      <c r="J166" s="103" t="e">
        <f t="shared" si="154"/>
        <v>#DIV/0!</v>
      </c>
      <c r="K166" s="103" t="e">
        <f t="shared" si="154"/>
        <v>#DIV/0!</v>
      </c>
      <c r="L166" s="103" t="e">
        <f t="shared" si="154"/>
        <v>#DIV/0!</v>
      </c>
      <c r="M166" s="103" t="e">
        <f t="shared" si="154"/>
        <v>#DIV/0!</v>
      </c>
      <c r="N166" s="103" t="e">
        <f t="shared" si="154"/>
        <v>#DIV/0!</v>
      </c>
      <c r="O166" s="103" t="e">
        <f t="shared" si="154"/>
        <v>#DIV/0!</v>
      </c>
      <c r="P166" s="103" t="e">
        <f t="shared" si="154"/>
        <v>#DIV/0!</v>
      </c>
      <c r="Q166" s="103" t="e">
        <f t="shared" si="154"/>
        <v>#DIV/0!</v>
      </c>
      <c r="R166" s="103" t="e">
        <f t="shared" si="154"/>
        <v>#DIV/0!</v>
      </c>
      <c r="S166" s="103" t="e">
        <f t="shared" si="154"/>
        <v>#DIV/0!</v>
      </c>
      <c r="T166" s="103" t="e">
        <f t="shared" si="154"/>
        <v>#DIV/0!</v>
      </c>
      <c r="U166" s="103" t="e">
        <f t="shared" si="154"/>
        <v>#DIV/0!</v>
      </c>
      <c r="V166" s="103" t="e">
        <f t="shared" si="154"/>
        <v>#DIV/0!</v>
      </c>
      <c r="W166" s="103" t="e">
        <f t="shared" si="154"/>
        <v>#DIV/0!</v>
      </c>
      <c r="X166" s="103" t="e">
        <f t="shared" si="154"/>
        <v>#DIV/0!</v>
      </c>
      <c r="Y166" s="103" t="e">
        <f t="shared" si="154"/>
        <v>#DIV/0!</v>
      </c>
      <c r="Z166" s="103" t="e">
        <f t="shared" si="154"/>
        <v>#DIV/0!</v>
      </c>
      <c r="AA166" s="103" t="e">
        <f t="shared" si="154"/>
        <v>#DIV/0!</v>
      </c>
      <c r="AB166" s="103">
        <f t="shared" si="154"/>
        <v>0.830773788944535</v>
      </c>
      <c r="AC166" s="103">
        <f t="shared" si="154"/>
        <v>0.760948655715008</v>
      </c>
      <c r="AD166" s="103" t="e">
        <f t="shared" si="154"/>
        <v>#DIV/0!</v>
      </c>
      <c r="AE166" s="103" t="e">
        <f t="shared" si="154"/>
        <v>#DIV/0!</v>
      </c>
      <c r="AF166" s="103" t="e">
        <f t="shared" si="154"/>
        <v>#DIV/0!</v>
      </c>
      <c r="AG166" s="103" t="e">
        <f t="shared" si="154"/>
        <v>#DIV/0!</v>
      </c>
      <c r="AH166" s="373">
        <f t="shared" si="154"/>
        <v>0.93103674155085</v>
      </c>
      <c r="AI166" s="28"/>
      <c r="AJ166" s="290"/>
      <c r="AK166" s="24"/>
    </row>
    <row r="167" s="1" customFormat="1" ht="30" hidden="1" customHeight="1" outlineLevel="2" spans="1:171">
      <c r="A167" s="100"/>
      <c r="B167" s="6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5"/>
      <c r="AH167" s="374">
        <f t="shared" si="151"/>
        <v>0</v>
      </c>
      <c r="AI167" s="28"/>
      <c r="AJ167" s="290"/>
      <c r="AK167" s="24"/>
    </row>
    <row r="168" s="1" customFormat="1" ht="30" hidden="1" customHeight="1" outlineLevel="2" spans="1:171">
      <c r="A168" s="106"/>
      <c r="B168" s="64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51">
        <f t="shared" si="151"/>
        <v>0</v>
      </c>
      <c r="AI168" s="28"/>
      <c r="AJ168" s="290"/>
      <c r="AK168" s="24"/>
    </row>
    <row r="169" s="3" customFormat="1" ht="30" customHeight="1" collapsed="1" spans="1:171">
      <c r="A169" s="108" t="s">
        <v>53</v>
      </c>
      <c r="B169" s="109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375">
        <f t="shared" si="151"/>
        <v>0</v>
      </c>
      <c r="AI169" s="28"/>
      <c r="AJ169" s="290"/>
      <c r="AK169" s="24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</row>
    <row r="170" s="7" customFormat="1" ht="30" customHeight="1" spans="1:171">
      <c r="A170" s="111" t="s">
        <v>10</v>
      </c>
      <c r="B170" s="49">
        <v>2025</v>
      </c>
      <c r="C170" s="112" t="s">
        <v>417</v>
      </c>
      <c r="D170" s="112" t="s">
        <v>418</v>
      </c>
      <c r="E170" s="112" t="s">
        <v>418</v>
      </c>
      <c r="F170" s="112" t="s">
        <v>418</v>
      </c>
      <c r="G170" s="112" t="s">
        <v>419</v>
      </c>
      <c r="H170" s="112" t="s">
        <v>420</v>
      </c>
      <c r="I170" s="112" t="s">
        <v>421</v>
      </c>
      <c r="J170" s="112" t="s">
        <v>422</v>
      </c>
      <c r="K170" s="112" t="s">
        <v>423</v>
      </c>
      <c r="L170" s="112" t="s">
        <v>423</v>
      </c>
      <c r="M170" s="112" t="s">
        <v>424</v>
      </c>
      <c r="N170" s="112" t="s">
        <v>424</v>
      </c>
      <c r="O170" s="112" t="s">
        <v>424</v>
      </c>
      <c r="P170" s="112" t="s">
        <v>424</v>
      </c>
      <c r="Q170" s="112" t="s">
        <v>424</v>
      </c>
      <c r="R170" s="112" t="s">
        <v>425</v>
      </c>
      <c r="S170" s="112" t="s">
        <v>425</v>
      </c>
      <c r="T170" s="112" t="s">
        <v>426</v>
      </c>
      <c r="U170" s="112" t="s">
        <v>426</v>
      </c>
      <c r="V170" s="112" t="s">
        <v>424</v>
      </c>
      <c r="W170" s="112" t="s">
        <v>424</v>
      </c>
      <c r="X170" s="112" t="s">
        <v>424</v>
      </c>
      <c r="Y170" s="112" t="s">
        <v>424</v>
      </c>
      <c r="Z170" s="112" t="s">
        <v>427</v>
      </c>
      <c r="AA170" s="112" t="s">
        <v>427</v>
      </c>
      <c r="AB170" s="112" t="s">
        <v>427</v>
      </c>
      <c r="AC170" s="112" t="s">
        <v>427</v>
      </c>
      <c r="AD170" s="112" t="s">
        <v>428</v>
      </c>
      <c r="AE170" s="112" t="s">
        <v>428</v>
      </c>
      <c r="AF170" s="112" t="s">
        <v>427</v>
      </c>
      <c r="AG170" s="112"/>
      <c r="AH170" s="316"/>
      <c r="AI170" s="113"/>
      <c r="AJ170" s="290"/>
      <c r="AK170" s="24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</row>
    <row r="171" s="7" customFormat="1" ht="30" customHeight="1" spans="1:171">
      <c r="A171" s="111"/>
      <c r="B171" s="114">
        <v>2026</v>
      </c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376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377">
        <f t="shared" ref="AH171:AH177" si="155">SUM(C171:AG171)</f>
        <v>0</v>
      </c>
      <c r="AI171" s="116"/>
      <c r="AJ171" s="290"/>
      <c r="AK171" s="24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</row>
    <row r="172" s="7" customFormat="1" ht="30" customHeight="1" spans="1:171">
      <c r="A172" s="111"/>
      <c r="B172" s="117" t="s">
        <v>275</v>
      </c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378"/>
      <c r="AC172" s="118"/>
      <c r="AD172" s="118"/>
      <c r="AE172" s="118"/>
      <c r="AF172" s="118"/>
      <c r="AG172" s="118"/>
      <c r="AH172" s="379"/>
      <c r="AI172" s="116"/>
      <c r="AJ172" s="290"/>
      <c r="AK172" s="24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</row>
    <row r="173" s="7" customFormat="1" ht="30" customHeight="1" spans="1:171">
      <c r="A173" s="119" t="s">
        <v>63</v>
      </c>
      <c r="B173" s="49">
        <v>2025</v>
      </c>
      <c r="C173" s="112">
        <v>2.016</v>
      </c>
      <c r="D173" s="112">
        <v>20.448</v>
      </c>
      <c r="E173" s="112">
        <v>49.728</v>
      </c>
      <c r="F173" s="112">
        <v>47.28</v>
      </c>
      <c r="G173" s="112">
        <v>46.992</v>
      </c>
      <c r="H173" s="112">
        <v>53.76</v>
      </c>
      <c r="I173" s="112">
        <v>48.384</v>
      </c>
      <c r="J173" s="112">
        <v>77.376</v>
      </c>
      <c r="K173" s="112">
        <v>117.504</v>
      </c>
      <c r="L173" s="112">
        <v>129.792</v>
      </c>
      <c r="M173" s="112">
        <v>125.76</v>
      </c>
      <c r="N173" s="112">
        <v>118.224</v>
      </c>
      <c r="O173" s="112">
        <v>111.792</v>
      </c>
      <c r="P173" s="112">
        <v>110.976</v>
      </c>
      <c r="Q173" s="112">
        <v>109.344</v>
      </c>
      <c r="R173" s="112">
        <v>135.36</v>
      </c>
      <c r="S173" s="112">
        <v>180.528</v>
      </c>
      <c r="T173" s="112">
        <v>169.92</v>
      </c>
      <c r="U173" s="112">
        <v>116.448</v>
      </c>
      <c r="V173" s="112">
        <v>117.744</v>
      </c>
      <c r="W173" s="112">
        <v>129.648</v>
      </c>
      <c r="X173" s="112">
        <v>128.832</v>
      </c>
      <c r="Y173" s="112">
        <v>127.344</v>
      </c>
      <c r="Z173" s="112">
        <v>140.064</v>
      </c>
      <c r="AA173" s="112">
        <v>180.24</v>
      </c>
      <c r="AB173" s="112">
        <v>169.872</v>
      </c>
      <c r="AC173" s="112">
        <v>169.824</v>
      </c>
      <c r="AD173" s="112">
        <v>148.416</v>
      </c>
      <c r="AE173" s="112">
        <v>121.776</v>
      </c>
      <c r="AF173" s="112">
        <v>134.4</v>
      </c>
      <c r="AG173" s="112"/>
      <c r="AH173" s="112"/>
      <c r="AI173" s="116"/>
      <c r="AJ173" s="290"/>
      <c r="AK173" s="24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</row>
    <row r="174" s="8" customFormat="1" ht="30" customHeight="1" spans="1:171">
      <c r="A174" s="120"/>
      <c r="B174" s="114">
        <v>2026</v>
      </c>
      <c r="C174" s="380">
        <f>'2026底表'!C174</f>
        <v>0</v>
      </c>
      <c r="D174" s="380">
        <f>'2026底表'!D174</f>
        <v>0</v>
      </c>
      <c r="E174" s="380">
        <f>'2026底表'!E174</f>
        <v>0</v>
      </c>
      <c r="F174" s="380">
        <f>'2026底表'!F174</f>
        <v>0</v>
      </c>
      <c r="G174" s="380">
        <f>'2026底表'!G174</f>
        <v>0</v>
      </c>
      <c r="H174" s="380">
        <f>'2026底表'!H174</f>
        <v>0</v>
      </c>
      <c r="I174" s="380">
        <f>'2026底表'!I174</f>
        <v>0</v>
      </c>
      <c r="J174" s="380">
        <f>'2026底表'!J174</f>
        <v>0</v>
      </c>
      <c r="K174" s="380">
        <f>'2026底表'!K174</f>
        <v>0</v>
      </c>
      <c r="L174" s="380">
        <f>'2026底表'!L174</f>
        <v>0</v>
      </c>
      <c r="M174" s="380">
        <f>'2026底表'!M174</f>
        <v>0</v>
      </c>
      <c r="N174" s="380">
        <f>'2026底表'!N174</f>
        <v>0</v>
      </c>
      <c r="O174" s="380">
        <f>'2026底表'!O174</f>
        <v>0</v>
      </c>
      <c r="P174" s="380">
        <f>'2026底表'!P174</f>
        <v>0</v>
      </c>
      <c r="Q174" s="380">
        <f>'2026底表'!Q174</f>
        <v>0</v>
      </c>
      <c r="R174" s="380">
        <f>'2026底表'!R174</f>
        <v>0</v>
      </c>
      <c r="S174" s="380">
        <f>'2026底表'!S174</f>
        <v>0</v>
      </c>
      <c r="T174" s="380">
        <f>'2026底表'!T174</f>
        <v>0</v>
      </c>
      <c r="U174" s="380">
        <f>'2026底表'!U174</f>
        <v>0</v>
      </c>
      <c r="V174" s="380">
        <f>'2026底表'!V174</f>
        <v>0</v>
      </c>
      <c r="W174" s="380">
        <f>'2026底表'!W174</f>
        <v>0</v>
      </c>
      <c r="X174" s="380">
        <f>'2026底表'!X174</f>
        <v>0</v>
      </c>
      <c r="Y174" s="380">
        <f>'2026底表'!Y174</f>
        <v>0</v>
      </c>
      <c r="Z174" s="380">
        <f>'2026底表'!Z174</f>
        <v>0</v>
      </c>
      <c r="AA174" s="380">
        <f>'2026底表'!AA174</f>
        <v>0</v>
      </c>
      <c r="AB174" s="380">
        <f>'2026底表'!AB174</f>
        <v>0</v>
      </c>
      <c r="AC174" s="380">
        <f>'2026底表'!AC174</f>
        <v>0</v>
      </c>
      <c r="AD174" s="380">
        <f>'2026底表'!AD174</f>
        <v>0</v>
      </c>
      <c r="AE174" s="380">
        <f>'2026底表'!AE174</f>
        <v>0</v>
      </c>
      <c r="AF174" s="380">
        <f>'2026底表'!AF174</f>
        <v>0</v>
      </c>
      <c r="AG174" s="380">
        <f>'2026底表'!AG174</f>
        <v>0</v>
      </c>
      <c r="AH174" s="380">
        <f t="shared" si="155"/>
        <v>0</v>
      </c>
      <c r="AI174" s="116"/>
      <c r="AJ174" s="290">
        <f>E174-AI174</f>
        <v>0</v>
      </c>
      <c r="AK174" s="40"/>
      <c r="AL174" s="1"/>
      <c r="AM174" s="1"/>
      <c r="AN174" s="1"/>
      <c r="AO174" s="1"/>
      <c r="AP174" s="1"/>
      <c r="AQ174" s="1"/>
      <c r="AR174" s="1"/>
      <c r="AS174" s="1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</row>
    <row r="175" s="7" customFormat="1" ht="30" customHeight="1" spans="1:171">
      <c r="A175" s="119"/>
      <c r="B175" s="117" t="s">
        <v>275</v>
      </c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  <c r="AB175" s="123"/>
      <c r="AC175" s="123"/>
      <c r="AD175" s="123"/>
      <c r="AE175" s="123"/>
      <c r="AF175" s="123"/>
      <c r="AG175" s="123"/>
      <c r="AH175" s="381"/>
      <c r="AI175" s="116"/>
      <c r="AJ175" s="290"/>
      <c r="AK175" s="24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</row>
    <row r="176" s="7" customFormat="1" ht="30" customHeight="1" spans="1:171">
      <c r="A176" s="119"/>
      <c r="B176" s="124" t="s">
        <v>14</v>
      </c>
      <c r="C176" s="71">
        <f t="shared" ref="C176:AG176" si="156">C174-C175</f>
        <v>0</v>
      </c>
      <c r="D176" s="71">
        <f t="shared" si="156"/>
        <v>0</v>
      </c>
      <c r="E176" s="71">
        <f t="shared" si="156"/>
        <v>0</v>
      </c>
      <c r="F176" s="71">
        <f t="shared" si="156"/>
        <v>0</v>
      </c>
      <c r="G176" s="71">
        <f t="shared" si="156"/>
        <v>0</v>
      </c>
      <c r="H176" s="71">
        <f t="shared" si="156"/>
        <v>0</v>
      </c>
      <c r="I176" s="71">
        <f t="shared" si="156"/>
        <v>0</v>
      </c>
      <c r="J176" s="71">
        <f t="shared" si="156"/>
        <v>0</v>
      </c>
      <c r="K176" s="71">
        <f t="shared" si="156"/>
        <v>0</v>
      </c>
      <c r="L176" s="71">
        <f t="shared" si="156"/>
        <v>0</v>
      </c>
      <c r="M176" s="71">
        <f t="shared" si="156"/>
        <v>0</v>
      </c>
      <c r="N176" s="71">
        <f t="shared" si="156"/>
        <v>0</v>
      </c>
      <c r="O176" s="71">
        <f t="shared" si="156"/>
        <v>0</v>
      </c>
      <c r="P176" s="71">
        <f t="shared" si="156"/>
        <v>0</v>
      </c>
      <c r="Q176" s="71">
        <f t="shared" si="156"/>
        <v>0</v>
      </c>
      <c r="R176" s="71">
        <f t="shared" si="156"/>
        <v>0</v>
      </c>
      <c r="S176" s="71">
        <f t="shared" si="156"/>
        <v>0</v>
      </c>
      <c r="T176" s="71">
        <f t="shared" si="156"/>
        <v>0</v>
      </c>
      <c r="U176" s="71">
        <f t="shared" si="156"/>
        <v>0</v>
      </c>
      <c r="V176" s="71">
        <f t="shared" si="156"/>
        <v>0</v>
      </c>
      <c r="W176" s="71">
        <f t="shared" si="156"/>
        <v>0</v>
      </c>
      <c r="X176" s="71">
        <f t="shared" si="156"/>
        <v>0</v>
      </c>
      <c r="Y176" s="71">
        <f t="shared" si="156"/>
        <v>0</v>
      </c>
      <c r="Z176" s="71">
        <f t="shared" si="156"/>
        <v>0</v>
      </c>
      <c r="AA176" s="71">
        <f t="shared" si="156"/>
        <v>0</v>
      </c>
      <c r="AB176" s="71">
        <f t="shared" si="156"/>
        <v>0</v>
      </c>
      <c r="AC176" s="71">
        <f t="shared" si="156"/>
        <v>0</v>
      </c>
      <c r="AD176" s="71">
        <f t="shared" si="156"/>
        <v>0</v>
      </c>
      <c r="AE176" s="71">
        <f t="shared" si="156"/>
        <v>0</v>
      </c>
      <c r="AF176" s="71">
        <f t="shared" si="156"/>
        <v>0</v>
      </c>
      <c r="AG176" s="71">
        <f t="shared" si="156"/>
        <v>0</v>
      </c>
      <c r="AH176" s="156">
        <f t="shared" si="155"/>
        <v>0</v>
      </c>
      <c r="AI176" s="116"/>
      <c r="AJ176" s="290"/>
      <c r="AK176" s="24"/>
      <c r="AL176" s="5" t="s">
        <v>278</v>
      </c>
      <c r="AM176" s="2">
        <v>1</v>
      </c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</row>
    <row r="177" s="7" customFormat="1" ht="30" customHeight="1" spans="1:171">
      <c r="A177" s="119"/>
      <c r="B177" s="125" t="s">
        <v>15</v>
      </c>
      <c r="C177" s="60">
        <f t="shared" ref="C177:AG177" si="157">C174-C173</f>
        <v>-2.016</v>
      </c>
      <c r="D177" s="60">
        <f t="shared" si="157"/>
        <v>-20.448</v>
      </c>
      <c r="E177" s="60">
        <f t="shared" si="157"/>
        <v>-49.728</v>
      </c>
      <c r="F177" s="60">
        <f t="shared" si="157"/>
        <v>-47.28</v>
      </c>
      <c r="G177" s="60">
        <f t="shared" si="157"/>
        <v>-46.992</v>
      </c>
      <c r="H177" s="60">
        <f t="shared" si="157"/>
        <v>-53.76</v>
      </c>
      <c r="I177" s="60">
        <f t="shared" si="157"/>
        <v>-48.384</v>
      </c>
      <c r="J177" s="60">
        <f t="shared" si="157"/>
        <v>-77.376</v>
      </c>
      <c r="K177" s="60">
        <f t="shared" si="157"/>
        <v>-117.504</v>
      </c>
      <c r="L177" s="60">
        <f t="shared" si="157"/>
        <v>-129.792</v>
      </c>
      <c r="M177" s="60">
        <f t="shared" si="157"/>
        <v>-125.76</v>
      </c>
      <c r="N177" s="60">
        <f t="shared" si="157"/>
        <v>-118.224</v>
      </c>
      <c r="O177" s="60">
        <f t="shared" si="157"/>
        <v>-111.792</v>
      </c>
      <c r="P177" s="60">
        <f t="shared" si="157"/>
        <v>-110.976</v>
      </c>
      <c r="Q177" s="60">
        <f t="shared" si="157"/>
        <v>-109.344</v>
      </c>
      <c r="R177" s="60">
        <f t="shared" si="157"/>
        <v>-135.36</v>
      </c>
      <c r="S177" s="60">
        <f t="shared" si="157"/>
        <v>-180.528</v>
      </c>
      <c r="T177" s="60">
        <f t="shared" si="157"/>
        <v>-169.92</v>
      </c>
      <c r="U177" s="60">
        <f t="shared" si="157"/>
        <v>-116.448</v>
      </c>
      <c r="V177" s="60">
        <f t="shared" si="157"/>
        <v>-117.744</v>
      </c>
      <c r="W177" s="60">
        <f t="shared" si="157"/>
        <v>-129.648</v>
      </c>
      <c r="X177" s="60">
        <f t="shared" si="157"/>
        <v>-128.832</v>
      </c>
      <c r="Y177" s="60">
        <f t="shared" si="157"/>
        <v>-127.344</v>
      </c>
      <c r="Z177" s="60">
        <f t="shared" si="157"/>
        <v>-140.064</v>
      </c>
      <c r="AA177" s="60">
        <f t="shared" si="157"/>
        <v>-180.24</v>
      </c>
      <c r="AB177" s="60">
        <f t="shared" si="157"/>
        <v>-169.872</v>
      </c>
      <c r="AC177" s="60">
        <f t="shared" si="157"/>
        <v>-169.824</v>
      </c>
      <c r="AD177" s="60">
        <f t="shared" si="157"/>
        <v>-148.416</v>
      </c>
      <c r="AE177" s="60">
        <f t="shared" si="157"/>
        <v>-121.776</v>
      </c>
      <c r="AF177" s="60">
        <f t="shared" si="157"/>
        <v>-134.4</v>
      </c>
      <c r="AG177" s="60">
        <f t="shared" si="157"/>
        <v>0</v>
      </c>
      <c r="AH177" s="170">
        <f t="shared" si="155"/>
        <v>-3339.792</v>
      </c>
      <c r="AI177" s="116"/>
      <c r="AJ177" s="290"/>
      <c r="AK177" s="24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</row>
    <row r="178" s="7" customFormat="1" ht="30" customHeight="1" spans="1:171">
      <c r="A178" s="119" t="s">
        <v>78</v>
      </c>
      <c r="B178" s="49">
        <v>2025</v>
      </c>
      <c r="C178" s="112">
        <v>1.6371</v>
      </c>
      <c r="D178" s="112">
        <v>13.9574</v>
      </c>
      <c r="E178" s="112">
        <v>32.7096</v>
      </c>
      <c r="F178" s="112">
        <v>28.512</v>
      </c>
      <c r="G178" s="112">
        <v>18.216</v>
      </c>
      <c r="H178" s="112">
        <v>23.6016</v>
      </c>
      <c r="I178" s="112">
        <v>17.8525</v>
      </c>
      <c r="J178" s="112">
        <v>44.2728</v>
      </c>
      <c r="K178" s="112">
        <v>81.0216</v>
      </c>
      <c r="L178" s="112">
        <v>91.9512</v>
      </c>
      <c r="M178" s="112">
        <v>89.6544</v>
      </c>
      <c r="N178" s="112">
        <v>84.1104</v>
      </c>
      <c r="O178" s="112">
        <v>78.3288</v>
      </c>
      <c r="P178" s="112">
        <v>78.2496</v>
      </c>
      <c r="Q178" s="112">
        <v>76.824</v>
      </c>
      <c r="R178" s="112">
        <v>95.3568</v>
      </c>
      <c r="S178" s="112">
        <v>130.4424</v>
      </c>
      <c r="T178" s="112">
        <v>118.1664</v>
      </c>
      <c r="U178" s="112">
        <v>77.1408</v>
      </c>
      <c r="V178" s="112">
        <v>78.1704</v>
      </c>
      <c r="W178" s="112">
        <v>94.3272</v>
      </c>
      <c r="X178" s="112">
        <v>93.06</v>
      </c>
      <c r="Y178" s="112">
        <v>87.8328</v>
      </c>
      <c r="Z178" s="112">
        <v>94.4064</v>
      </c>
      <c r="AA178" s="112">
        <v>125.2944</v>
      </c>
      <c r="AB178" s="112">
        <v>116.028</v>
      </c>
      <c r="AC178" s="112">
        <v>115.7904</v>
      </c>
      <c r="AD178" s="112">
        <v>100.584</v>
      </c>
      <c r="AE178" s="112">
        <v>81.1008</v>
      </c>
      <c r="AF178" s="112">
        <v>89.3376</v>
      </c>
      <c r="AG178" s="112"/>
      <c r="AH178" s="112"/>
      <c r="AI178" s="116"/>
      <c r="AJ178" s="290"/>
      <c r="AK178" s="24"/>
      <c r="AL178" s="126"/>
      <c r="AM178" s="127"/>
      <c r="AN178" s="128" cm="1">
        <f t="array" ref="AN178">INDEX($C$1:$AH$1,1,$AM$176)</f>
        <v>46327</v>
      </c>
      <c r="AO178" s="129" t="s">
        <v>279</v>
      </c>
      <c r="AP178" s="127"/>
      <c r="AQ178" s="127"/>
      <c r="AR178" s="127"/>
      <c r="AS178" s="130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</row>
    <row r="179" s="8" customFormat="1" ht="30" customHeight="1" spans="1:171">
      <c r="A179" s="120"/>
      <c r="B179" s="114">
        <v>2026</v>
      </c>
      <c r="C179" s="380">
        <f>'2026底表'!C179</f>
        <v>0</v>
      </c>
      <c r="D179" s="380">
        <f>'2026底表'!D179</f>
        <v>0</v>
      </c>
      <c r="E179" s="380">
        <f>'2026底表'!E179</f>
        <v>0</v>
      </c>
      <c r="F179" s="380">
        <f>'2026底表'!F179</f>
        <v>0</v>
      </c>
      <c r="G179" s="380">
        <f>'2026底表'!G179</f>
        <v>0</v>
      </c>
      <c r="H179" s="380">
        <f>'2026底表'!H179</f>
        <v>0</v>
      </c>
      <c r="I179" s="380">
        <f>'2026底表'!I179</f>
        <v>0</v>
      </c>
      <c r="J179" s="380">
        <f>'2026底表'!J179</f>
        <v>0</v>
      </c>
      <c r="K179" s="380">
        <f>'2026底表'!K179</f>
        <v>0</v>
      </c>
      <c r="L179" s="380">
        <f>'2026底表'!L179</f>
        <v>0</v>
      </c>
      <c r="M179" s="380">
        <f>'2026底表'!M179</f>
        <v>0</v>
      </c>
      <c r="N179" s="380">
        <f>'2026底表'!N179</f>
        <v>0</v>
      </c>
      <c r="O179" s="380">
        <f>'2026底表'!O179</f>
        <v>0</v>
      </c>
      <c r="P179" s="380">
        <f>'2026底表'!P179</f>
        <v>0</v>
      </c>
      <c r="Q179" s="380">
        <f>'2026底表'!Q179</f>
        <v>0</v>
      </c>
      <c r="R179" s="380">
        <f>'2026底表'!R179</f>
        <v>0</v>
      </c>
      <c r="S179" s="380">
        <f>'2026底表'!S179</f>
        <v>0</v>
      </c>
      <c r="T179" s="380">
        <f>'2026底表'!T179</f>
        <v>0</v>
      </c>
      <c r="U179" s="380">
        <f>'2026底表'!U179</f>
        <v>0</v>
      </c>
      <c r="V179" s="380">
        <f>'2026底表'!V179</f>
        <v>0</v>
      </c>
      <c r="W179" s="380">
        <f>'2026底表'!W179</f>
        <v>0</v>
      </c>
      <c r="X179" s="380">
        <f>'2026底表'!X179</f>
        <v>0</v>
      </c>
      <c r="Y179" s="380">
        <f>'2026底表'!Y179</f>
        <v>0</v>
      </c>
      <c r="Z179" s="380">
        <f>'2026底表'!Z179</f>
        <v>0</v>
      </c>
      <c r="AA179" s="380">
        <f>'2026底表'!AA179</f>
        <v>0</v>
      </c>
      <c r="AB179" s="380">
        <f>'2026底表'!AB179</f>
        <v>0</v>
      </c>
      <c r="AC179" s="380">
        <f>'2026底表'!AC179</f>
        <v>0</v>
      </c>
      <c r="AD179" s="380">
        <f>'2026底表'!AD179</f>
        <v>0</v>
      </c>
      <c r="AE179" s="380">
        <f>'2026底表'!AE179</f>
        <v>0</v>
      </c>
      <c r="AF179" s="380">
        <f>'2026底表'!AF179</f>
        <v>0</v>
      </c>
      <c r="AG179" s="380">
        <f>'2026底表'!AG179</f>
        <v>0</v>
      </c>
      <c r="AH179" s="380">
        <f t="shared" ref="AH179:AH182" si="158">SUM(C179:AG179)</f>
        <v>0</v>
      </c>
      <c r="AI179" s="116"/>
      <c r="AJ179" s="290">
        <f>E179-AI179</f>
        <v>0</v>
      </c>
      <c r="AK179" s="40"/>
      <c r="AL179" s="131" t="s">
        <v>280</v>
      </c>
      <c r="AM179" s="131" t="s">
        <v>281</v>
      </c>
      <c r="AN179" s="131" t="s">
        <v>282</v>
      </c>
      <c r="AO179" s="131" t="s">
        <v>283</v>
      </c>
      <c r="AP179" s="53" t="s">
        <v>284</v>
      </c>
      <c r="AQ179" s="53" t="s">
        <v>285</v>
      </c>
      <c r="AR179" s="131" t="s">
        <v>286</v>
      </c>
      <c r="AS179" s="66" t="s">
        <v>287</v>
      </c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</row>
    <row r="180" s="7" customFormat="1" ht="30" customHeight="1" spans="1:171">
      <c r="A180" s="119"/>
      <c r="B180" s="117" t="s">
        <v>275</v>
      </c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  <c r="AB180" s="123"/>
      <c r="AC180" s="123"/>
      <c r="AD180" s="123"/>
      <c r="AE180" s="123"/>
      <c r="AF180" s="123"/>
      <c r="AG180" s="123"/>
      <c r="AH180" s="381"/>
      <c r="AI180" s="116"/>
      <c r="AJ180" s="290"/>
      <c r="AK180" s="24"/>
      <c r="AL180" s="132" t="s">
        <v>288</v>
      </c>
      <c r="AM180" s="132" t="s">
        <v>289</v>
      </c>
      <c r="AN180" s="133">
        <f>INDEX($C$171:$AH$171,1,$AM$176)</f>
        <v>0</v>
      </c>
      <c r="AO180" s="134">
        <f t="array" ref="AO180">INDEX($C$171:$AH$171,1,($AM$176-1))</f>
        <v>0</v>
      </c>
      <c r="AP180" s="135" t="str" cm="1">
        <f t="array" ref="AP180">INDEX($C$170:$AH$170,1,$AM$176)</f>
        <v>#1炉</v>
      </c>
      <c r="AQ180" s="133">
        <f t="array" ref="AQ180">INDEX($C$172:$AH$172,1,$AM$176)</f>
        <v>0</v>
      </c>
      <c r="AR180" s="134" t="s">
        <v>290</v>
      </c>
      <c r="AS180" s="134" t="s">
        <v>290</v>
      </c>
      <c r="AT180" s="1"/>
      <c r="AU180" s="33"/>
      <c r="AV180" s="137"/>
      <c r="AW180" s="137"/>
      <c r="AX180" s="138"/>
      <c r="AY180" s="138"/>
      <c r="AZ180" s="138"/>
      <c r="BA180" s="138"/>
      <c r="BB180" s="138"/>
      <c r="BC180" s="6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</row>
    <row r="181" s="7" customFormat="1" ht="30" customHeight="1" spans="1:171">
      <c r="A181" s="119"/>
      <c r="B181" s="124" t="s">
        <v>14</v>
      </c>
      <c r="C181" s="71">
        <f t="shared" ref="C181:AG181" si="159">C179-C180</f>
        <v>0</v>
      </c>
      <c r="D181" s="71">
        <f t="shared" si="159"/>
        <v>0</v>
      </c>
      <c r="E181" s="71">
        <f t="shared" si="159"/>
        <v>0</v>
      </c>
      <c r="F181" s="71">
        <f t="shared" si="159"/>
        <v>0</v>
      </c>
      <c r="G181" s="71">
        <f t="shared" si="159"/>
        <v>0</v>
      </c>
      <c r="H181" s="71">
        <f t="shared" si="159"/>
        <v>0</v>
      </c>
      <c r="I181" s="71">
        <f t="shared" si="159"/>
        <v>0</v>
      </c>
      <c r="J181" s="71">
        <f t="shared" si="159"/>
        <v>0</v>
      </c>
      <c r="K181" s="71">
        <f t="shared" si="159"/>
        <v>0</v>
      </c>
      <c r="L181" s="71">
        <f t="shared" si="159"/>
        <v>0</v>
      </c>
      <c r="M181" s="71">
        <f t="shared" si="159"/>
        <v>0</v>
      </c>
      <c r="N181" s="71">
        <f t="shared" si="159"/>
        <v>0</v>
      </c>
      <c r="O181" s="71">
        <f t="shared" si="159"/>
        <v>0</v>
      </c>
      <c r="P181" s="71">
        <f t="shared" si="159"/>
        <v>0</v>
      </c>
      <c r="Q181" s="71">
        <f t="shared" si="159"/>
        <v>0</v>
      </c>
      <c r="R181" s="71">
        <f t="shared" si="159"/>
        <v>0</v>
      </c>
      <c r="S181" s="71">
        <f t="shared" si="159"/>
        <v>0</v>
      </c>
      <c r="T181" s="71">
        <f t="shared" si="159"/>
        <v>0</v>
      </c>
      <c r="U181" s="71">
        <f t="shared" si="159"/>
        <v>0</v>
      </c>
      <c r="V181" s="71">
        <f t="shared" si="159"/>
        <v>0</v>
      </c>
      <c r="W181" s="71">
        <f t="shared" si="159"/>
        <v>0</v>
      </c>
      <c r="X181" s="71">
        <f t="shared" si="159"/>
        <v>0</v>
      </c>
      <c r="Y181" s="71">
        <f t="shared" si="159"/>
        <v>0</v>
      </c>
      <c r="Z181" s="71">
        <f t="shared" si="159"/>
        <v>0</v>
      </c>
      <c r="AA181" s="71">
        <f t="shared" si="159"/>
        <v>0</v>
      </c>
      <c r="AB181" s="71">
        <f t="shared" si="159"/>
        <v>0</v>
      </c>
      <c r="AC181" s="71">
        <f t="shared" si="159"/>
        <v>0</v>
      </c>
      <c r="AD181" s="71">
        <f t="shared" si="159"/>
        <v>0</v>
      </c>
      <c r="AE181" s="71">
        <f t="shared" si="159"/>
        <v>0</v>
      </c>
      <c r="AF181" s="71">
        <f t="shared" si="159"/>
        <v>0</v>
      </c>
      <c r="AG181" s="71">
        <f t="shared" si="159"/>
        <v>0</v>
      </c>
      <c r="AH181" s="156">
        <f t="shared" si="158"/>
        <v>0</v>
      </c>
      <c r="AI181" s="116"/>
      <c r="AJ181" s="290"/>
      <c r="AK181" s="24"/>
      <c r="AL181" s="131" t="s">
        <v>291</v>
      </c>
      <c r="AM181" s="131" t="s">
        <v>292</v>
      </c>
      <c r="AN181" s="134">
        <f>INDEX($C$174:$AH$174,1,$AM$176)</f>
        <v>0</v>
      </c>
      <c r="AO181" s="134">
        <f t="array" ref="AO181">INDEX($C$174:$AH$174,1,($AM$176-1))</f>
        <v>0</v>
      </c>
      <c r="AP181" s="134">
        <f t="array" ref="AP181">INDEX($C$173:$AH$173,1,$AM$176)</f>
        <v>2.016</v>
      </c>
      <c r="AQ181" s="134">
        <f t="array" ref="AQ181">INDEX($C$175:$AH$175,1,$AM$176)</f>
        <v>0</v>
      </c>
      <c r="AR181" s="139">
        <f t="shared" ref="AR181:AR195" si="160">AN181-AP181</f>
        <v>-2.016</v>
      </c>
      <c r="AS181" s="139">
        <f t="shared" ref="AS181:AS194" si="161">AN181-AQ181</f>
        <v>0</v>
      </c>
      <c r="AT181" s="1"/>
      <c r="AU181" s="33"/>
      <c r="AV181" s="137"/>
      <c r="AW181" s="137"/>
      <c r="AX181" s="138"/>
      <c r="AY181" s="138"/>
      <c r="AZ181" s="138"/>
      <c r="BA181" s="138"/>
      <c r="BB181" s="138"/>
      <c r="BC181" s="6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</row>
    <row r="182" s="7" customFormat="1" ht="30" customHeight="1" spans="1:171">
      <c r="A182" s="119"/>
      <c r="B182" s="125" t="s">
        <v>15</v>
      </c>
      <c r="C182" s="60">
        <f t="shared" ref="C182:AG182" si="162">C179-C178</f>
        <v>-1.6371</v>
      </c>
      <c r="D182" s="60">
        <f t="shared" si="162"/>
        <v>-13.9574</v>
      </c>
      <c r="E182" s="60">
        <f t="shared" si="162"/>
        <v>-32.7096</v>
      </c>
      <c r="F182" s="60">
        <f t="shared" si="162"/>
        <v>-28.512</v>
      </c>
      <c r="G182" s="60">
        <f t="shared" si="162"/>
        <v>-18.216</v>
      </c>
      <c r="H182" s="60">
        <f t="shared" si="162"/>
        <v>-23.6016</v>
      </c>
      <c r="I182" s="60">
        <f t="shared" si="162"/>
        <v>-17.8525</v>
      </c>
      <c r="J182" s="60">
        <f t="shared" si="162"/>
        <v>-44.2728</v>
      </c>
      <c r="K182" s="60">
        <f t="shared" si="162"/>
        <v>-81.0216</v>
      </c>
      <c r="L182" s="60">
        <f t="shared" si="162"/>
        <v>-91.9512</v>
      </c>
      <c r="M182" s="60">
        <f t="shared" si="162"/>
        <v>-89.6544</v>
      </c>
      <c r="N182" s="60">
        <f t="shared" si="162"/>
        <v>-84.1104</v>
      </c>
      <c r="O182" s="60">
        <f t="shared" si="162"/>
        <v>-78.3288</v>
      </c>
      <c r="P182" s="60">
        <f t="shared" si="162"/>
        <v>-78.2496</v>
      </c>
      <c r="Q182" s="60">
        <f t="shared" si="162"/>
        <v>-76.824</v>
      </c>
      <c r="R182" s="60">
        <f t="shared" si="162"/>
        <v>-95.3568</v>
      </c>
      <c r="S182" s="60">
        <f t="shared" si="162"/>
        <v>-130.4424</v>
      </c>
      <c r="T182" s="60">
        <f t="shared" si="162"/>
        <v>-118.1664</v>
      </c>
      <c r="U182" s="60">
        <f t="shared" si="162"/>
        <v>-77.1408</v>
      </c>
      <c r="V182" s="60">
        <f t="shared" si="162"/>
        <v>-78.1704</v>
      </c>
      <c r="W182" s="60">
        <f t="shared" si="162"/>
        <v>-94.3272</v>
      </c>
      <c r="X182" s="60">
        <f t="shared" si="162"/>
        <v>-93.06</v>
      </c>
      <c r="Y182" s="60">
        <f t="shared" si="162"/>
        <v>-87.8328</v>
      </c>
      <c r="Z182" s="60">
        <f t="shared" si="162"/>
        <v>-94.4064</v>
      </c>
      <c r="AA182" s="60">
        <f t="shared" si="162"/>
        <v>-125.2944</v>
      </c>
      <c r="AB182" s="60">
        <f t="shared" si="162"/>
        <v>-116.028</v>
      </c>
      <c r="AC182" s="60">
        <f t="shared" si="162"/>
        <v>-115.7904</v>
      </c>
      <c r="AD182" s="60">
        <f t="shared" si="162"/>
        <v>-100.584</v>
      </c>
      <c r="AE182" s="60">
        <f t="shared" si="162"/>
        <v>-81.1008</v>
      </c>
      <c r="AF182" s="60">
        <f t="shared" si="162"/>
        <v>-89.3376</v>
      </c>
      <c r="AG182" s="60">
        <f t="shared" si="162"/>
        <v>0</v>
      </c>
      <c r="AH182" s="170">
        <f t="shared" si="158"/>
        <v>-2257.9374</v>
      </c>
      <c r="AI182" s="116"/>
      <c r="AJ182" s="290"/>
      <c r="AK182" s="24"/>
      <c r="AL182" s="131" t="s">
        <v>293</v>
      </c>
      <c r="AM182" s="131" t="s">
        <v>292</v>
      </c>
      <c r="AN182" s="140">
        <f ca="1">SUM($C$174:INDEX($C$174:$AH$174,1,$AM$176))</f>
        <v>0</v>
      </c>
      <c r="AO182" s="140">
        <f ca="1">SUM($C$174:INDEX($C$174:$AH$174,1,($AM$176-1)))</f>
        <v>0</v>
      </c>
      <c r="AP182" s="140">
        <f ca="1">SUM($C$173:INDEX($C$173:$AH$173,1,$AM$176))</f>
        <v>2.016</v>
      </c>
      <c r="AQ182" s="140">
        <f ca="1">SUM($C$175:INDEX($C$175:$AH$175,1,$AM$176))</f>
        <v>0</v>
      </c>
      <c r="AR182" s="134">
        <f ca="1" t="shared" si="160"/>
        <v>-2.016</v>
      </c>
      <c r="AS182" s="134">
        <f ca="1" t="shared" si="161"/>
        <v>0</v>
      </c>
      <c r="AT182" s="1"/>
      <c r="AU182" s="33"/>
      <c r="AV182" s="137"/>
      <c r="AW182" s="137"/>
      <c r="AX182" s="138"/>
      <c r="AY182" s="138"/>
      <c r="AZ182" s="138"/>
      <c r="BA182" s="138"/>
      <c r="BB182" s="138"/>
      <c r="BC182" s="6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</row>
    <row r="183" s="7" customFormat="1" ht="30" customHeight="1" spans="1:171">
      <c r="A183" s="119" t="s">
        <v>87</v>
      </c>
      <c r="B183" s="149">
        <v>2025</v>
      </c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170"/>
      <c r="AI183" s="116"/>
      <c r="AJ183" s="290"/>
      <c r="AK183" s="24"/>
      <c r="AL183" s="53" t="s">
        <v>294</v>
      </c>
      <c r="AM183" s="53" t="s">
        <v>292</v>
      </c>
      <c r="AN183" s="134">
        <f t="array" ref="AN183">INDEX($C$179:$AH$179,1,$AM$176)</f>
        <v>0</v>
      </c>
      <c r="AO183" s="134">
        <f t="array" ref="AO183">INDEX($C$179:$AH$179,1,($AM$176-1))</f>
        <v>0</v>
      </c>
      <c r="AP183" s="134">
        <f t="array" ref="AP183">INDEX($C$178:$AH$178,1,$AM$176)</f>
        <v>1.6371</v>
      </c>
      <c r="AQ183" s="134">
        <f t="array" ref="AQ183">INDEX($C$180:$AH$180,1,$AM$176)</f>
        <v>0</v>
      </c>
      <c r="AR183" s="139">
        <f t="shared" si="160"/>
        <v>-1.6371</v>
      </c>
      <c r="AS183" s="139">
        <f t="shared" si="161"/>
        <v>0</v>
      </c>
      <c r="AT183" s="1"/>
      <c r="AU183" s="33" t="s">
        <v>295</v>
      </c>
      <c r="AV183" s="137"/>
      <c r="AW183" s="137"/>
      <c r="AX183" s="138"/>
      <c r="AY183" s="138"/>
      <c r="AZ183" s="138"/>
      <c r="BA183" s="138"/>
      <c r="BB183" s="138"/>
      <c r="BC183" s="6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</row>
    <row r="184" s="7" customFormat="1" ht="30" customHeight="1" spans="1:171">
      <c r="A184" s="119"/>
      <c r="B184" s="150">
        <v>2026</v>
      </c>
      <c r="C184" s="60">
        <f t="shared" ref="C184:AH184" si="163">C174-C179+C235</f>
        <v>0</v>
      </c>
      <c r="D184" s="60">
        <f t="shared" si="163"/>
        <v>0</v>
      </c>
      <c r="E184" s="60">
        <f t="shared" si="163"/>
        <v>0</v>
      </c>
      <c r="F184" s="60">
        <f t="shared" si="163"/>
        <v>0</v>
      </c>
      <c r="G184" s="60">
        <f t="shared" si="163"/>
        <v>0</v>
      </c>
      <c r="H184" s="60">
        <f t="shared" si="163"/>
        <v>0</v>
      </c>
      <c r="I184" s="60">
        <f t="shared" si="163"/>
        <v>0</v>
      </c>
      <c r="J184" s="60">
        <f t="shared" si="163"/>
        <v>0</v>
      </c>
      <c r="K184" s="60">
        <f t="shared" si="163"/>
        <v>0</v>
      </c>
      <c r="L184" s="60">
        <f t="shared" si="163"/>
        <v>0</v>
      </c>
      <c r="M184" s="60">
        <f t="shared" si="163"/>
        <v>0</v>
      </c>
      <c r="N184" s="60">
        <f t="shared" si="163"/>
        <v>0</v>
      </c>
      <c r="O184" s="60">
        <f t="shared" si="163"/>
        <v>0</v>
      </c>
      <c r="P184" s="60">
        <f t="shared" si="163"/>
        <v>0</v>
      </c>
      <c r="Q184" s="60">
        <f t="shared" si="163"/>
        <v>1.26</v>
      </c>
      <c r="R184" s="60">
        <f t="shared" si="163"/>
        <v>1.74</v>
      </c>
      <c r="S184" s="60">
        <f t="shared" si="163"/>
        <v>2.28</v>
      </c>
      <c r="T184" s="60">
        <f t="shared" si="163"/>
        <v>2.28</v>
      </c>
      <c r="U184" s="60">
        <f t="shared" si="163"/>
        <v>1.74</v>
      </c>
      <c r="V184" s="60">
        <f t="shared" si="163"/>
        <v>1.92</v>
      </c>
      <c r="W184" s="60">
        <f t="shared" si="163"/>
        <v>1.86</v>
      </c>
      <c r="X184" s="60">
        <f t="shared" si="163"/>
        <v>4.08</v>
      </c>
      <c r="Y184" s="60">
        <f t="shared" si="163"/>
        <v>3.18</v>
      </c>
      <c r="Z184" s="60">
        <f t="shared" si="163"/>
        <v>2.88</v>
      </c>
      <c r="AA184" s="60">
        <f t="shared" si="163"/>
        <v>5.28</v>
      </c>
      <c r="AB184" s="60">
        <f t="shared" si="163"/>
        <v>7.32</v>
      </c>
      <c r="AC184" s="60">
        <f t="shared" si="163"/>
        <v>8.04</v>
      </c>
      <c r="AD184" s="60">
        <f t="shared" si="163"/>
        <v>0</v>
      </c>
      <c r="AE184" s="60">
        <f t="shared" si="163"/>
        <v>0</v>
      </c>
      <c r="AF184" s="60">
        <f t="shared" si="163"/>
        <v>0</v>
      </c>
      <c r="AG184" s="60">
        <f t="shared" si="163"/>
        <v>0</v>
      </c>
      <c r="AH184" s="60">
        <f t="shared" si="163"/>
        <v>43.86</v>
      </c>
      <c r="AI184" s="116"/>
      <c r="AJ184" s="290"/>
      <c r="AK184" s="24"/>
      <c r="AL184" s="131" t="s">
        <v>296</v>
      </c>
      <c r="AM184" s="131" t="s">
        <v>292</v>
      </c>
      <c r="AN184" s="140">
        <f ca="1">SUM($C$179:INDEX($C$179:$AH$179,1,$AM$176))</f>
        <v>0</v>
      </c>
      <c r="AO184" s="140">
        <f ca="1">SUM($C$179:INDEX($C$179:$AH$179,1,($AM$176-1)))</f>
        <v>0</v>
      </c>
      <c r="AP184" s="140">
        <f ca="1">SUM($C$178:INDEX($C$178:$AH$178,1,$AM$176))</f>
        <v>1.6371</v>
      </c>
      <c r="AQ184" s="140">
        <f ca="1">SUM($C$180:INDEX($C$180:$AH$180,1,$AM$176))</f>
        <v>0</v>
      </c>
      <c r="AR184" s="134">
        <f ca="1" t="shared" si="160"/>
        <v>-1.6371</v>
      </c>
      <c r="AS184" s="134">
        <f ca="1" t="shared" si="161"/>
        <v>0</v>
      </c>
      <c r="AT184" s="1"/>
      <c r="AU184" s="33"/>
      <c r="AV184" s="137"/>
      <c r="AW184" s="137"/>
      <c r="AX184" s="138"/>
      <c r="AY184" s="138"/>
      <c r="AZ184" s="138"/>
      <c r="BA184" s="138"/>
      <c r="BB184" s="138"/>
      <c r="BC184" s="6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</row>
    <row r="185" s="7" customFormat="1" ht="30" customHeight="1" spans="1:171">
      <c r="A185" s="119"/>
      <c r="B185" s="141" t="s">
        <v>275</v>
      </c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156"/>
      <c r="AI185" s="116"/>
      <c r="AJ185" s="290"/>
      <c r="AK185" s="24"/>
      <c r="AL185" s="132" t="s">
        <v>297</v>
      </c>
      <c r="AM185" s="132" t="s">
        <v>298</v>
      </c>
      <c r="AN185" s="142" t="e">
        <f>(AN181-AN183+(INDEX($C$235:$AH$235,1,$AM$176)))/AN181</f>
        <v>#DIV/0!</v>
      </c>
      <c r="AO185" s="142" t="e">
        <f>(AO181-AO183+(INDEX($C$235:$AH$235,1,($AM$176-1))))/AO181</f>
        <v>#VALUE!</v>
      </c>
      <c r="AP185" s="142">
        <f>(AP181-AP183)/AP181</f>
        <v>0.187946428571429</v>
      </c>
      <c r="AQ185" s="142" t="e">
        <f>(AQ181-AQ183)/AQ181</f>
        <v>#DIV/0!</v>
      </c>
      <c r="AR185" s="143" t="e">
        <f t="shared" si="160"/>
        <v>#DIV/0!</v>
      </c>
      <c r="AS185" s="143" t="e">
        <f t="shared" si="161"/>
        <v>#DIV/0!</v>
      </c>
      <c r="AT185" s="1"/>
      <c r="AU185" s="33"/>
      <c r="AV185" s="137"/>
      <c r="AW185" s="137"/>
      <c r="AX185" s="144"/>
      <c r="AY185" s="144"/>
      <c r="AZ185" s="144"/>
      <c r="BA185" s="144"/>
      <c r="BB185" s="144"/>
      <c r="BC185" s="145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</row>
    <row r="186" s="7" customFormat="1" ht="30" customHeight="1" spans="1:171">
      <c r="A186" s="119"/>
      <c r="B186" s="124" t="s">
        <v>14</v>
      </c>
      <c r="C186" s="71">
        <f t="shared" ref="C186:AG186" si="164">C184-C185</f>
        <v>0</v>
      </c>
      <c r="D186" s="71">
        <f t="shared" si="164"/>
        <v>0</v>
      </c>
      <c r="E186" s="71">
        <f t="shared" si="164"/>
        <v>0</v>
      </c>
      <c r="F186" s="71">
        <f t="shared" si="164"/>
        <v>0</v>
      </c>
      <c r="G186" s="71">
        <f t="shared" si="164"/>
        <v>0</v>
      </c>
      <c r="H186" s="71">
        <f t="shared" si="164"/>
        <v>0</v>
      </c>
      <c r="I186" s="71">
        <f t="shared" si="164"/>
        <v>0</v>
      </c>
      <c r="J186" s="71">
        <f t="shared" si="164"/>
        <v>0</v>
      </c>
      <c r="K186" s="71">
        <f t="shared" si="164"/>
        <v>0</v>
      </c>
      <c r="L186" s="71">
        <f t="shared" si="164"/>
        <v>0</v>
      </c>
      <c r="M186" s="71">
        <f t="shared" si="164"/>
        <v>0</v>
      </c>
      <c r="N186" s="71">
        <f t="shared" si="164"/>
        <v>0</v>
      </c>
      <c r="O186" s="71">
        <f t="shared" si="164"/>
        <v>0</v>
      </c>
      <c r="P186" s="71">
        <f t="shared" si="164"/>
        <v>0</v>
      </c>
      <c r="Q186" s="71">
        <f t="shared" si="164"/>
        <v>1.26</v>
      </c>
      <c r="R186" s="71">
        <f t="shared" si="164"/>
        <v>1.74</v>
      </c>
      <c r="S186" s="71">
        <f t="shared" si="164"/>
        <v>2.28</v>
      </c>
      <c r="T186" s="71">
        <f t="shared" si="164"/>
        <v>2.28</v>
      </c>
      <c r="U186" s="71">
        <f t="shared" si="164"/>
        <v>1.74</v>
      </c>
      <c r="V186" s="71">
        <f t="shared" si="164"/>
        <v>1.92</v>
      </c>
      <c r="W186" s="71">
        <f t="shared" si="164"/>
        <v>1.86</v>
      </c>
      <c r="X186" s="71">
        <f t="shared" si="164"/>
        <v>4.08</v>
      </c>
      <c r="Y186" s="71">
        <f t="shared" si="164"/>
        <v>3.18</v>
      </c>
      <c r="Z186" s="71">
        <f t="shared" si="164"/>
        <v>2.88</v>
      </c>
      <c r="AA186" s="71">
        <f t="shared" si="164"/>
        <v>5.28</v>
      </c>
      <c r="AB186" s="71">
        <f t="shared" si="164"/>
        <v>7.32</v>
      </c>
      <c r="AC186" s="71">
        <f t="shared" si="164"/>
        <v>8.04</v>
      </c>
      <c r="AD186" s="71">
        <f t="shared" si="164"/>
        <v>0</v>
      </c>
      <c r="AE186" s="71">
        <f t="shared" si="164"/>
        <v>0</v>
      </c>
      <c r="AF186" s="71">
        <f t="shared" si="164"/>
        <v>0</v>
      </c>
      <c r="AG186" s="71">
        <f t="shared" si="164"/>
        <v>0</v>
      </c>
      <c r="AH186" s="156">
        <f t="shared" ref="AH186:AH188" si="165">SUM(C186:AG186)</f>
        <v>43.86</v>
      </c>
      <c r="AI186" s="146"/>
      <c r="AJ186" s="290"/>
      <c r="AK186" s="24"/>
      <c r="AL186" s="131" t="s">
        <v>299</v>
      </c>
      <c r="AM186" s="131" t="s">
        <v>300</v>
      </c>
      <c r="AN186" s="134">
        <f t="array" ref="AN186">INDEX($C$194:$AH$194,1,$AM$176)</f>
        <v>0</v>
      </c>
      <c r="AO186" s="134">
        <f t="array" ref="AO186">INDEX($C$194:$AH$194,1,($AM$176-1))</f>
        <v>0</v>
      </c>
      <c r="AP186" s="134">
        <f t="array" ref="AP186">INDEX($C$193:$AH$193,1,$AM$176)</f>
        <v>0</v>
      </c>
      <c r="AQ186" s="134">
        <f t="array" ref="AQ186">INDEX($C$195:$AH$195,1,$AM$176)</f>
        <v>0</v>
      </c>
      <c r="AR186" s="134">
        <f t="shared" si="160"/>
        <v>0</v>
      </c>
      <c r="AS186" s="134">
        <f t="shared" si="161"/>
        <v>0</v>
      </c>
      <c r="AT186" s="1"/>
      <c r="AU186" s="33"/>
      <c r="AV186" s="137"/>
      <c r="AW186" s="137"/>
      <c r="AX186" s="144"/>
      <c r="AY186" s="144"/>
      <c r="AZ186" s="144"/>
      <c r="BA186" s="144"/>
      <c r="BB186" s="144"/>
      <c r="BC186" s="145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</row>
    <row r="187" s="7" customFormat="1" ht="30" customHeight="1" spans="1:171">
      <c r="A187" s="119"/>
      <c r="B187" s="125" t="s">
        <v>15</v>
      </c>
      <c r="C187" s="71">
        <f t="shared" ref="C187:AG187" si="166">C184-C183</f>
        <v>0</v>
      </c>
      <c r="D187" s="71">
        <f t="shared" si="166"/>
        <v>0</v>
      </c>
      <c r="E187" s="71">
        <f t="shared" si="166"/>
        <v>0</v>
      </c>
      <c r="F187" s="71">
        <f t="shared" si="166"/>
        <v>0</v>
      </c>
      <c r="G187" s="71">
        <f t="shared" si="166"/>
        <v>0</v>
      </c>
      <c r="H187" s="71">
        <f t="shared" si="166"/>
        <v>0</v>
      </c>
      <c r="I187" s="71">
        <f t="shared" si="166"/>
        <v>0</v>
      </c>
      <c r="J187" s="71">
        <f t="shared" si="166"/>
        <v>0</v>
      </c>
      <c r="K187" s="71">
        <f t="shared" si="166"/>
        <v>0</v>
      </c>
      <c r="L187" s="71">
        <f t="shared" si="166"/>
        <v>0</v>
      </c>
      <c r="M187" s="71">
        <f t="shared" si="166"/>
        <v>0</v>
      </c>
      <c r="N187" s="71">
        <f t="shared" si="166"/>
        <v>0</v>
      </c>
      <c r="O187" s="71">
        <f t="shared" si="166"/>
        <v>0</v>
      </c>
      <c r="P187" s="71">
        <f t="shared" si="166"/>
        <v>0</v>
      </c>
      <c r="Q187" s="71">
        <f t="shared" si="166"/>
        <v>1.26</v>
      </c>
      <c r="R187" s="71">
        <f t="shared" si="166"/>
        <v>1.74</v>
      </c>
      <c r="S187" s="71">
        <f t="shared" si="166"/>
        <v>2.28</v>
      </c>
      <c r="T187" s="71">
        <f t="shared" si="166"/>
        <v>2.28</v>
      </c>
      <c r="U187" s="71">
        <f t="shared" si="166"/>
        <v>1.74</v>
      </c>
      <c r="V187" s="71">
        <f t="shared" si="166"/>
        <v>1.92</v>
      </c>
      <c r="W187" s="71">
        <f t="shared" si="166"/>
        <v>1.86</v>
      </c>
      <c r="X187" s="71">
        <f t="shared" si="166"/>
        <v>4.08</v>
      </c>
      <c r="Y187" s="71">
        <f t="shared" si="166"/>
        <v>3.18</v>
      </c>
      <c r="Z187" s="71">
        <f t="shared" si="166"/>
        <v>2.88</v>
      </c>
      <c r="AA187" s="71">
        <f t="shared" si="166"/>
        <v>5.28</v>
      </c>
      <c r="AB187" s="71">
        <f t="shared" si="166"/>
        <v>7.32</v>
      </c>
      <c r="AC187" s="71">
        <f t="shared" si="166"/>
        <v>8.04</v>
      </c>
      <c r="AD187" s="71">
        <f t="shared" si="166"/>
        <v>0</v>
      </c>
      <c r="AE187" s="71">
        <f t="shared" si="166"/>
        <v>0</v>
      </c>
      <c r="AF187" s="71">
        <f t="shared" si="166"/>
        <v>0</v>
      </c>
      <c r="AG187" s="71">
        <f t="shared" si="166"/>
        <v>0</v>
      </c>
      <c r="AH187" s="156">
        <f t="shared" si="165"/>
        <v>43.86</v>
      </c>
      <c r="AI187" s="147"/>
      <c r="AJ187" s="290"/>
      <c r="AK187" s="24"/>
      <c r="AL187" s="131" t="s">
        <v>301</v>
      </c>
      <c r="AM187" s="131" t="s">
        <v>300</v>
      </c>
      <c r="AN187" s="140">
        <f ca="1">SUM($C$194:INDEX($C$194:$AH$194,1,$AM$176))</f>
        <v>0</v>
      </c>
      <c r="AO187" s="382">
        <f ca="1">SUM($C$194:INDEX($C$194:$AH$194,1,($AM$176-1)))</f>
        <v>0</v>
      </c>
      <c r="AP187" s="140">
        <f ca="1">SUM($C$193:INDEX($C$193:$AH$193,1,$AM$176))</f>
        <v>0</v>
      </c>
      <c r="AQ187" s="140">
        <f ca="1">SUM($C$195:INDEX($C$195:$AH$195,1,$AM$176))</f>
        <v>0</v>
      </c>
      <c r="AR187" s="134">
        <f ca="1" t="shared" si="160"/>
        <v>0</v>
      </c>
      <c r="AS187" s="134">
        <f ca="1" t="shared" si="161"/>
        <v>0</v>
      </c>
      <c r="AT187" s="1"/>
      <c r="AU187" s="33"/>
      <c r="AV187" s="137"/>
      <c r="AW187" s="137"/>
      <c r="AX187" s="138"/>
      <c r="AY187" s="138"/>
      <c r="AZ187" s="138"/>
      <c r="BA187" s="138"/>
      <c r="BB187" s="138"/>
      <c r="BC187" s="6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</row>
    <row r="188" s="7" customFormat="1" ht="30" customHeight="1" spans="1:171">
      <c r="A188" s="119" t="s">
        <v>18</v>
      </c>
      <c r="B188" s="149">
        <v>2025</v>
      </c>
      <c r="C188" s="69">
        <f t="shared" ref="C188:AG188" si="167">C183/C173</f>
        <v>0</v>
      </c>
      <c r="D188" s="69">
        <f t="shared" si="167"/>
        <v>0</v>
      </c>
      <c r="E188" s="69">
        <f t="shared" si="167"/>
        <v>0</v>
      </c>
      <c r="F188" s="69">
        <f t="shared" si="167"/>
        <v>0</v>
      </c>
      <c r="G188" s="69">
        <f t="shared" si="167"/>
        <v>0</v>
      </c>
      <c r="H188" s="69">
        <f t="shared" si="167"/>
        <v>0</v>
      </c>
      <c r="I188" s="69">
        <f t="shared" si="167"/>
        <v>0</v>
      </c>
      <c r="J188" s="69">
        <f t="shared" si="167"/>
        <v>0</v>
      </c>
      <c r="K188" s="69">
        <f t="shared" si="167"/>
        <v>0</v>
      </c>
      <c r="L188" s="69">
        <f t="shared" si="167"/>
        <v>0</v>
      </c>
      <c r="M188" s="69">
        <f t="shared" si="167"/>
        <v>0</v>
      </c>
      <c r="N188" s="69">
        <f t="shared" si="167"/>
        <v>0</v>
      </c>
      <c r="O188" s="69">
        <f t="shared" si="167"/>
        <v>0</v>
      </c>
      <c r="P188" s="69">
        <f t="shared" si="167"/>
        <v>0</v>
      </c>
      <c r="Q188" s="69">
        <f t="shared" si="167"/>
        <v>0</v>
      </c>
      <c r="R188" s="69">
        <f t="shared" si="167"/>
        <v>0</v>
      </c>
      <c r="S188" s="69">
        <f t="shared" si="167"/>
        <v>0</v>
      </c>
      <c r="T188" s="69">
        <f t="shared" si="167"/>
        <v>0</v>
      </c>
      <c r="U188" s="69">
        <f t="shared" si="167"/>
        <v>0</v>
      </c>
      <c r="V188" s="69">
        <f t="shared" si="167"/>
        <v>0</v>
      </c>
      <c r="W188" s="69">
        <f t="shared" si="167"/>
        <v>0</v>
      </c>
      <c r="X188" s="69">
        <f t="shared" si="167"/>
        <v>0</v>
      </c>
      <c r="Y188" s="69">
        <f t="shared" si="167"/>
        <v>0</v>
      </c>
      <c r="Z188" s="69">
        <f t="shared" si="167"/>
        <v>0</v>
      </c>
      <c r="AA188" s="69">
        <f t="shared" si="167"/>
        <v>0</v>
      </c>
      <c r="AB188" s="69">
        <f t="shared" si="167"/>
        <v>0</v>
      </c>
      <c r="AC188" s="69">
        <f t="shared" si="167"/>
        <v>0</v>
      </c>
      <c r="AD188" s="69">
        <f t="shared" si="167"/>
        <v>0</v>
      </c>
      <c r="AE188" s="69">
        <f t="shared" si="167"/>
        <v>0</v>
      </c>
      <c r="AF188" s="69">
        <f t="shared" si="167"/>
        <v>0</v>
      </c>
      <c r="AG188" s="69" t="e">
        <f t="shared" si="167"/>
        <v>#DIV/0!</v>
      </c>
      <c r="AH188" s="366" t="e">
        <f t="shared" si="165"/>
        <v>#DIV/0!</v>
      </c>
      <c r="AI188" s="146"/>
      <c r="AJ188" s="290"/>
      <c r="AK188" s="24"/>
      <c r="AL188" s="132" t="s">
        <v>302</v>
      </c>
      <c r="AM188" s="132" t="s">
        <v>303</v>
      </c>
      <c r="AN188" s="134">
        <f t="array" ref="AN188">INDEX($C$199:$AH$199,1,$AM$176)</f>
        <v>0</v>
      </c>
      <c r="AO188" s="134">
        <f t="array" ref="AO188">INDEX($C$199:$AH$199,1,($AM$176-1))</f>
        <v>0</v>
      </c>
      <c r="AP188" s="134">
        <f t="array" ref="AP188">INDEX($C$198:$AH$198,1,$AM$176)</f>
        <v>2166.6</v>
      </c>
      <c r="AQ188" s="134">
        <f t="array" ref="AQ188">INDEX($C$200:$AH$200,1,$AM$176)</f>
        <v>0</v>
      </c>
      <c r="AR188" s="139">
        <f t="shared" si="160"/>
        <v>-2166.6</v>
      </c>
      <c r="AS188" s="139">
        <f t="shared" si="161"/>
        <v>0</v>
      </c>
      <c r="AT188" s="1"/>
      <c r="AU188" s="33"/>
      <c r="AV188" s="137"/>
      <c r="AW188" s="137"/>
      <c r="AX188" s="138"/>
      <c r="AY188" s="138"/>
      <c r="AZ188" s="138"/>
      <c r="BA188" s="138"/>
      <c r="BB188" s="138"/>
      <c r="BC188" s="6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</row>
    <row r="189" s="7" customFormat="1" ht="30" customHeight="1" spans="1:171">
      <c r="A189" s="119"/>
      <c r="B189" s="150">
        <v>2026</v>
      </c>
      <c r="C189" s="69" t="e">
        <f t="shared" ref="C189:AH189" si="168">C184/C174</f>
        <v>#DIV/0!</v>
      </c>
      <c r="D189" s="69" t="e">
        <f t="shared" si="168"/>
        <v>#DIV/0!</v>
      </c>
      <c r="E189" s="69" t="e">
        <f t="shared" si="168"/>
        <v>#DIV/0!</v>
      </c>
      <c r="F189" s="69" t="e">
        <f t="shared" si="168"/>
        <v>#DIV/0!</v>
      </c>
      <c r="G189" s="69" t="e">
        <f t="shared" si="168"/>
        <v>#DIV/0!</v>
      </c>
      <c r="H189" s="69" t="e">
        <f t="shared" si="168"/>
        <v>#DIV/0!</v>
      </c>
      <c r="I189" s="69" t="e">
        <f t="shared" si="168"/>
        <v>#DIV/0!</v>
      </c>
      <c r="J189" s="69" t="e">
        <f t="shared" si="168"/>
        <v>#DIV/0!</v>
      </c>
      <c r="K189" s="69" t="e">
        <f t="shared" si="168"/>
        <v>#DIV/0!</v>
      </c>
      <c r="L189" s="69" t="e">
        <f t="shared" si="168"/>
        <v>#DIV/0!</v>
      </c>
      <c r="M189" s="69" t="e">
        <f t="shared" si="168"/>
        <v>#DIV/0!</v>
      </c>
      <c r="N189" s="69" t="e">
        <f t="shared" si="168"/>
        <v>#DIV/0!</v>
      </c>
      <c r="O189" s="69" t="e">
        <f t="shared" si="168"/>
        <v>#DIV/0!</v>
      </c>
      <c r="P189" s="69" t="e">
        <f t="shared" si="168"/>
        <v>#DIV/0!</v>
      </c>
      <c r="Q189" s="69" t="e">
        <f t="shared" si="168"/>
        <v>#DIV/0!</v>
      </c>
      <c r="R189" s="69" t="e">
        <f t="shared" si="168"/>
        <v>#DIV/0!</v>
      </c>
      <c r="S189" s="69" t="e">
        <f t="shared" si="168"/>
        <v>#DIV/0!</v>
      </c>
      <c r="T189" s="69" t="e">
        <f t="shared" si="168"/>
        <v>#DIV/0!</v>
      </c>
      <c r="U189" s="69" t="e">
        <f t="shared" si="168"/>
        <v>#DIV/0!</v>
      </c>
      <c r="V189" s="69" t="e">
        <f t="shared" si="168"/>
        <v>#DIV/0!</v>
      </c>
      <c r="W189" s="69" t="e">
        <f t="shared" si="168"/>
        <v>#DIV/0!</v>
      </c>
      <c r="X189" s="69" t="e">
        <f t="shared" si="168"/>
        <v>#DIV/0!</v>
      </c>
      <c r="Y189" s="69" t="e">
        <f t="shared" si="168"/>
        <v>#DIV/0!</v>
      </c>
      <c r="Z189" s="69" t="e">
        <f t="shared" si="168"/>
        <v>#DIV/0!</v>
      </c>
      <c r="AA189" s="69" t="e">
        <f t="shared" si="168"/>
        <v>#DIV/0!</v>
      </c>
      <c r="AB189" s="69" t="e">
        <f t="shared" si="168"/>
        <v>#DIV/0!</v>
      </c>
      <c r="AC189" s="69" t="e">
        <f t="shared" si="168"/>
        <v>#DIV/0!</v>
      </c>
      <c r="AD189" s="69" t="e">
        <f t="shared" si="168"/>
        <v>#DIV/0!</v>
      </c>
      <c r="AE189" s="69" t="e">
        <f t="shared" si="168"/>
        <v>#DIV/0!</v>
      </c>
      <c r="AF189" s="69" t="e">
        <f t="shared" si="168"/>
        <v>#DIV/0!</v>
      </c>
      <c r="AG189" s="69" t="e">
        <f t="shared" si="168"/>
        <v>#DIV/0!</v>
      </c>
      <c r="AH189" s="366" t="e">
        <f t="shared" si="168"/>
        <v>#DIV/0!</v>
      </c>
      <c r="AI189" s="146"/>
      <c r="AJ189" s="290"/>
      <c r="AK189" s="24"/>
      <c r="AL189" s="132" t="s">
        <v>304</v>
      </c>
      <c r="AM189" s="132" t="s">
        <v>303</v>
      </c>
      <c r="AN189" s="140">
        <f ca="1">SUM($C$199:INDEX($C$199:$AH$199,1,$AM$176))</f>
        <v>0</v>
      </c>
      <c r="AO189" s="140">
        <f ca="1">SUM($C$199:INDEX($C$199:$AH$199,1,($AM$176-1)))</f>
        <v>0</v>
      </c>
      <c r="AP189" s="140">
        <f ca="1">SUM($C$198:INDEX($C$198:$AH$198,1,$AM$176))</f>
        <v>2166.6</v>
      </c>
      <c r="AQ189" s="140">
        <f ca="1">SUM($C$200:INDEX($C$200:$AH$200,1,$AM$176))</f>
        <v>0</v>
      </c>
      <c r="AR189" s="134">
        <f ca="1" t="shared" si="160"/>
        <v>-2166.6</v>
      </c>
      <c r="AS189" s="134">
        <f ca="1" t="shared" si="161"/>
        <v>0</v>
      </c>
      <c r="AT189" s="1"/>
      <c r="AU189" s="33"/>
      <c r="AV189" s="137"/>
      <c r="AW189" s="137"/>
      <c r="AX189" s="138"/>
      <c r="AY189" s="138"/>
      <c r="AZ189" s="138"/>
      <c r="BA189" s="138"/>
      <c r="BB189" s="138"/>
      <c r="BC189" s="6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</row>
    <row r="190" s="7" customFormat="1" ht="30" customHeight="1" spans="1:171">
      <c r="A190" s="119"/>
      <c r="B190" s="141" t="s">
        <v>275</v>
      </c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366"/>
      <c r="AI190" s="28"/>
      <c r="AJ190" s="290"/>
      <c r="AK190" s="24"/>
      <c r="AL190" s="132" t="s">
        <v>305</v>
      </c>
      <c r="AM190" s="132" t="s">
        <v>300</v>
      </c>
      <c r="AN190" s="134">
        <f t="array" ref="AN190">INDEX($C$204:$AH$204,1,$AM$176)</f>
        <v>0</v>
      </c>
      <c r="AO190" s="134">
        <f t="array" ref="AO190">INDEX($C$204:$AH$204,1,($AM$176-1))</f>
        <v>0</v>
      </c>
      <c r="AP190" s="134">
        <f t="array" ref="AP190">INDEX($C$203:$AH$203,1,$AM$176)</f>
        <v>292</v>
      </c>
      <c r="AQ190" s="134">
        <f t="array" ref="AQ190">INDEX($C$205:$AH$205,1,$AM$176)</f>
        <v>0</v>
      </c>
      <c r="AR190" s="139">
        <f t="shared" si="160"/>
        <v>-292</v>
      </c>
      <c r="AS190" s="139">
        <f t="shared" si="161"/>
        <v>0</v>
      </c>
      <c r="AT190" s="1"/>
      <c r="AU190" s="33"/>
      <c r="AV190" s="137"/>
      <c r="AW190" s="137"/>
      <c r="AX190" s="138"/>
      <c r="AY190" s="138"/>
      <c r="AZ190" s="138"/>
      <c r="BA190" s="138"/>
      <c r="BB190" s="138"/>
      <c r="BC190" s="6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</row>
    <row r="191" s="7" customFormat="1" ht="30" customHeight="1" spans="1:171">
      <c r="A191" s="119"/>
      <c r="B191" s="124" t="s">
        <v>14</v>
      </c>
      <c r="C191" s="69" t="e">
        <f t="shared" ref="C191:AG191" si="169">C189-C190</f>
        <v>#DIV/0!</v>
      </c>
      <c r="D191" s="69" t="e">
        <f t="shared" si="169"/>
        <v>#DIV/0!</v>
      </c>
      <c r="E191" s="69" t="e">
        <f t="shared" si="169"/>
        <v>#DIV/0!</v>
      </c>
      <c r="F191" s="69" t="e">
        <f t="shared" si="169"/>
        <v>#DIV/0!</v>
      </c>
      <c r="G191" s="69" t="e">
        <f t="shared" si="169"/>
        <v>#DIV/0!</v>
      </c>
      <c r="H191" s="69" t="e">
        <f t="shared" si="169"/>
        <v>#DIV/0!</v>
      </c>
      <c r="I191" s="69" t="e">
        <f t="shared" si="169"/>
        <v>#DIV/0!</v>
      </c>
      <c r="J191" s="69" t="e">
        <f t="shared" si="169"/>
        <v>#DIV/0!</v>
      </c>
      <c r="K191" s="69" t="e">
        <f t="shared" si="169"/>
        <v>#DIV/0!</v>
      </c>
      <c r="L191" s="69" t="e">
        <f t="shared" si="169"/>
        <v>#DIV/0!</v>
      </c>
      <c r="M191" s="69" t="e">
        <f t="shared" si="169"/>
        <v>#DIV/0!</v>
      </c>
      <c r="N191" s="69" t="e">
        <f t="shared" si="169"/>
        <v>#DIV/0!</v>
      </c>
      <c r="O191" s="69" t="e">
        <f t="shared" si="169"/>
        <v>#DIV/0!</v>
      </c>
      <c r="P191" s="69" t="e">
        <f t="shared" si="169"/>
        <v>#DIV/0!</v>
      </c>
      <c r="Q191" s="69" t="e">
        <f t="shared" si="169"/>
        <v>#DIV/0!</v>
      </c>
      <c r="R191" s="69" t="e">
        <f t="shared" si="169"/>
        <v>#DIV/0!</v>
      </c>
      <c r="S191" s="69" t="e">
        <f t="shared" si="169"/>
        <v>#DIV/0!</v>
      </c>
      <c r="T191" s="69" t="e">
        <f t="shared" si="169"/>
        <v>#DIV/0!</v>
      </c>
      <c r="U191" s="69" t="e">
        <f t="shared" si="169"/>
        <v>#DIV/0!</v>
      </c>
      <c r="V191" s="69" t="e">
        <f t="shared" si="169"/>
        <v>#DIV/0!</v>
      </c>
      <c r="W191" s="69" t="e">
        <f t="shared" si="169"/>
        <v>#DIV/0!</v>
      </c>
      <c r="X191" s="69" t="e">
        <f t="shared" si="169"/>
        <v>#DIV/0!</v>
      </c>
      <c r="Y191" s="69" t="e">
        <f t="shared" si="169"/>
        <v>#DIV/0!</v>
      </c>
      <c r="Z191" s="69" t="e">
        <f t="shared" si="169"/>
        <v>#DIV/0!</v>
      </c>
      <c r="AA191" s="69" t="e">
        <f t="shared" si="169"/>
        <v>#DIV/0!</v>
      </c>
      <c r="AB191" s="69" t="e">
        <f t="shared" si="169"/>
        <v>#DIV/0!</v>
      </c>
      <c r="AC191" s="69" t="e">
        <f t="shared" si="169"/>
        <v>#DIV/0!</v>
      </c>
      <c r="AD191" s="69" t="e">
        <f t="shared" si="169"/>
        <v>#DIV/0!</v>
      </c>
      <c r="AE191" s="69" t="e">
        <f t="shared" si="169"/>
        <v>#DIV/0!</v>
      </c>
      <c r="AF191" s="69" t="e">
        <f t="shared" si="169"/>
        <v>#DIV/0!</v>
      </c>
      <c r="AG191" s="69" t="e">
        <f t="shared" si="169"/>
        <v>#DIV/0!</v>
      </c>
      <c r="AH191" s="366" t="e">
        <f t="shared" ref="AH191:AH194" si="170">SUM(C191:AG191)</f>
        <v>#DIV/0!</v>
      </c>
      <c r="AI191" s="28"/>
      <c r="AJ191" s="290"/>
      <c r="AK191" s="24"/>
      <c r="AL191" s="132" t="s">
        <v>306</v>
      </c>
      <c r="AM191" s="132" t="s">
        <v>300</v>
      </c>
      <c r="AN191" s="140">
        <f ca="1">SUM($C$204:INDEX($C$204:$AH$204,1,$AM$176))</f>
        <v>0</v>
      </c>
      <c r="AO191" s="140">
        <f ca="1">SUM($C$204:INDEX($C$204:$AH$204,1,($AM$176-1)))</f>
        <v>0</v>
      </c>
      <c r="AP191" s="140">
        <f ca="1">SUM($C$203:INDEX($C$203:$AH$203,1,$AM$176))</f>
        <v>292</v>
      </c>
      <c r="AQ191" s="140">
        <f ca="1">SUM($C$205:INDEX($C$205:$AH$205,1,$AM$176))</f>
        <v>0</v>
      </c>
      <c r="AR191" s="134">
        <f ca="1" t="shared" si="160"/>
        <v>-292</v>
      </c>
      <c r="AS191" s="134">
        <f ca="1" t="shared" si="161"/>
        <v>0</v>
      </c>
      <c r="AT191" s="1"/>
      <c r="AU191" s="33"/>
      <c r="AV191" s="137"/>
      <c r="AW191" s="137"/>
      <c r="AX191" s="138"/>
      <c r="AY191" s="138"/>
      <c r="AZ191" s="138"/>
      <c r="BA191" s="138"/>
      <c r="BB191" s="138"/>
      <c r="BC191" s="6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</row>
    <row r="192" s="7" customFormat="1" ht="30" customHeight="1" spans="1:171">
      <c r="A192" s="119"/>
      <c r="B192" s="125" t="s">
        <v>15</v>
      </c>
      <c r="C192" s="69" t="e">
        <f t="shared" ref="C192:AG192" si="171">C189-C188</f>
        <v>#DIV/0!</v>
      </c>
      <c r="D192" s="69" t="e">
        <f t="shared" si="171"/>
        <v>#DIV/0!</v>
      </c>
      <c r="E192" s="69" t="e">
        <f t="shared" si="171"/>
        <v>#DIV/0!</v>
      </c>
      <c r="F192" s="69" t="e">
        <f t="shared" si="171"/>
        <v>#DIV/0!</v>
      </c>
      <c r="G192" s="69" t="e">
        <f t="shared" si="171"/>
        <v>#DIV/0!</v>
      </c>
      <c r="H192" s="69" t="e">
        <f t="shared" si="171"/>
        <v>#DIV/0!</v>
      </c>
      <c r="I192" s="69" t="e">
        <f t="shared" si="171"/>
        <v>#DIV/0!</v>
      </c>
      <c r="J192" s="69" t="e">
        <f t="shared" si="171"/>
        <v>#DIV/0!</v>
      </c>
      <c r="K192" s="69" t="e">
        <f t="shared" si="171"/>
        <v>#DIV/0!</v>
      </c>
      <c r="L192" s="69" t="e">
        <f t="shared" si="171"/>
        <v>#DIV/0!</v>
      </c>
      <c r="M192" s="69" t="e">
        <f t="shared" si="171"/>
        <v>#DIV/0!</v>
      </c>
      <c r="N192" s="69" t="e">
        <f t="shared" si="171"/>
        <v>#DIV/0!</v>
      </c>
      <c r="O192" s="69" t="e">
        <f t="shared" si="171"/>
        <v>#DIV/0!</v>
      </c>
      <c r="P192" s="69" t="e">
        <f t="shared" si="171"/>
        <v>#DIV/0!</v>
      </c>
      <c r="Q192" s="69" t="e">
        <f t="shared" si="171"/>
        <v>#DIV/0!</v>
      </c>
      <c r="R192" s="69" t="e">
        <f t="shared" si="171"/>
        <v>#DIV/0!</v>
      </c>
      <c r="S192" s="69" t="e">
        <f t="shared" si="171"/>
        <v>#DIV/0!</v>
      </c>
      <c r="T192" s="69" t="e">
        <f t="shared" si="171"/>
        <v>#DIV/0!</v>
      </c>
      <c r="U192" s="69" t="e">
        <f t="shared" si="171"/>
        <v>#DIV/0!</v>
      </c>
      <c r="V192" s="69" t="e">
        <f t="shared" si="171"/>
        <v>#DIV/0!</v>
      </c>
      <c r="W192" s="69" t="e">
        <f t="shared" si="171"/>
        <v>#DIV/0!</v>
      </c>
      <c r="X192" s="69" t="e">
        <f t="shared" si="171"/>
        <v>#DIV/0!</v>
      </c>
      <c r="Y192" s="69" t="e">
        <f t="shared" si="171"/>
        <v>#DIV/0!</v>
      </c>
      <c r="Z192" s="69" t="e">
        <f t="shared" si="171"/>
        <v>#DIV/0!</v>
      </c>
      <c r="AA192" s="69" t="e">
        <f t="shared" si="171"/>
        <v>#DIV/0!</v>
      </c>
      <c r="AB192" s="69" t="e">
        <f t="shared" si="171"/>
        <v>#DIV/0!</v>
      </c>
      <c r="AC192" s="69" t="e">
        <f t="shared" si="171"/>
        <v>#DIV/0!</v>
      </c>
      <c r="AD192" s="69" t="e">
        <f t="shared" si="171"/>
        <v>#DIV/0!</v>
      </c>
      <c r="AE192" s="69" t="e">
        <f t="shared" si="171"/>
        <v>#DIV/0!</v>
      </c>
      <c r="AF192" s="69" t="e">
        <f t="shared" si="171"/>
        <v>#DIV/0!</v>
      </c>
      <c r="AG192" s="69" t="e">
        <f t="shared" si="171"/>
        <v>#DIV/0!</v>
      </c>
      <c r="AH192" s="366" t="e">
        <f t="shared" si="170"/>
        <v>#DIV/0!</v>
      </c>
      <c r="AI192" s="28"/>
      <c r="AJ192" s="290"/>
      <c r="AK192" s="24"/>
      <c r="AL192" s="132" t="s">
        <v>307</v>
      </c>
      <c r="AM192" s="132" t="s">
        <v>300</v>
      </c>
      <c r="AN192" s="134">
        <f t="array" ref="AN192">INDEX($C$209:$AH$209,1,$AM$176)</f>
        <v>0</v>
      </c>
      <c r="AO192" s="134">
        <f t="array" ref="AO192">INDEX($C$209:$AH$209,1,($AM$176-1))</f>
        <v>0</v>
      </c>
      <c r="AP192" s="134">
        <f t="array" ref="AP192">INDEX($C$208:$AH$208,1,$AM$176)</f>
        <v>213.809198853555</v>
      </c>
      <c r="AQ192" s="134">
        <f t="array" ref="AQ192">INDEX($C$210:$AH$210,1,$AM$176)</f>
        <v>0</v>
      </c>
      <c r="AR192" s="134">
        <f t="shared" si="160"/>
        <v>-213.809198853555</v>
      </c>
      <c r="AS192" s="134">
        <f t="shared" si="161"/>
        <v>0</v>
      </c>
      <c r="AT192" s="1"/>
      <c r="AU192" s="33"/>
      <c r="AV192" s="137"/>
      <c r="AW192" s="137"/>
      <c r="AX192" s="138"/>
      <c r="AY192" s="138"/>
      <c r="AZ192" s="138"/>
      <c r="BA192" s="138"/>
      <c r="BB192" s="138"/>
      <c r="BC192" s="6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</row>
    <row r="193" s="7" customFormat="1" ht="30" customHeight="1" spans="1:171">
      <c r="A193" s="119" t="s">
        <v>308</v>
      </c>
      <c r="B193" s="49">
        <v>2025</v>
      </c>
      <c r="C193" s="112">
        <v>0</v>
      </c>
      <c r="D193" s="112">
        <v>0</v>
      </c>
      <c r="E193" s="112">
        <v>0</v>
      </c>
      <c r="F193" s="112">
        <v>0</v>
      </c>
      <c r="G193" s="112">
        <v>0</v>
      </c>
      <c r="H193" s="112">
        <v>0</v>
      </c>
      <c r="I193" s="112">
        <v>0</v>
      </c>
      <c r="J193" s="112">
        <v>0</v>
      </c>
      <c r="K193" s="112">
        <v>0</v>
      </c>
      <c r="L193" s="112">
        <v>0</v>
      </c>
      <c r="M193" s="112">
        <v>0</v>
      </c>
      <c r="N193" s="112">
        <v>0</v>
      </c>
      <c r="O193" s="112">
        <v>0</v>
      </c>
      <c r="P193" s="112">
        <v>272</v>
      </c>
      <c r="Q193" s="112">
        <v>436.8</v>
      </c>
      <c r="R193" s="112">
        <v>96.6</v>
      </c>
      <c r="S193" s="112">
        <v>217</v>
      </c>
      <c r="T193" s="112">
        <v>400.4</v>
      </c>
      <c r="U193" s="112">
        <v>315</v>
      </c>
      <c r="V193" s="112">
        <v>310.8</v>
      </c>
      <c r="W193" s="112">
        <v>585.2</v>
      </c>
      <c r="X193" s="112">
        <v>744</v>
      </c>
      <c r="Y193" s="112">
        <v>716</v>
      </c>
      <c r="Z193" s="112">
        <v>769</v>
      </c>
      <c r="AA193" s="112">
        <v>863</v>
      </c>
      <c r="AB193" s="112">
        <v>885</v>
      </c>
      <c r="AC193" s="112">
        <v>941</v>
      </c>
      <c r="AD193" s="112">
        <v>904</v>
      </c>
      <c r="AE193" s="112">
        <v>864</v>
      </c>
      <c r="AF193" s="112">
        <v>843</v>
      </c>
      <c r="AG193" s="112"/>
      <c r="AH193" s="112"/>
      <c r="AI193" s="28"/>
      <c r="AJ193" s="290"/>
      <c r="AK193" s="40"/>
      <c r="AL193" s="132" t="s">
        <v>309</v>
      </c>
      <c r="AM193" s="132" t="s">
        <v>300</v>
      </c>
      <c r="AN193" s="140">
        <f ca="1">SUM($C$209:INDEX($C$209:$AH$209,1,$AM$176))</f>
        <v>0</v>
      </c>
      <c r="AO193" s="140">
        <f ca="1">SUM($C$209:INDEX($C$209:$AH$209,1,($AM$176-1)))</f>
        <v>0</v>
      </c>
      <c r="AP193" s="140">
        <f ca="1">SUM($C$208:INDEX($C$208:$AH$208,1,$AM$176))</f>
        <v>213.809198853555</v>
      </c>
      <c r="AQ193" s="140">
        <f ca="1">SUM($C$210:INDEX($C$210:$AH$210,1,$AM$176))</f>
        <v>0</v>
      </c>
      <c r="AR193" s="134">
        <f ca="1" t="shared" si="160"/>
        <v>-213.809198853555</v>
      </c>
      <c r="AS193" s="134">
        <f ca="1" t="shared" si="161"/>
        <v>0</v>
      </c>
      <c r="AT193" s="1"/>
      <c r="AU193" s="33"/>
      <c r="AV193" s="137"/>
      <c r="AW193" s="137"/>
      <c r="AX193" s="138"/>
      <c r="AY193" s="138"/>
      <c r="AZ193" s="138"/>
      <c r="BA193" s="138"/>
      <c r="BB193" s="138"/>
      <c r="BC193" s="6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</row>
    <row r="194" s="8" customFormat="1" ht="30" customHeight="1" spans="1:171">
      <c r="A194" s="120"/>
      <c r="B194" s="114">
        <v>2026</v>
      </c>
      <c r="C194" s="380">
        <f>'2026底表'!C194</f>
        <v>0</v>
      </c>
      <c r="D194" s="380">
        <f>'2026底表'!D194</f>
        <v>0</v>
      </c>
      <c r="E194" s="380">
        <f>'2026底表'!E194</f>
        <v>0</v>
      </c>
      <c r="F194" s="380">
        <f>'2026底表'!F194</f>
        <v>0</v>
      </c>
      <c r="G194" s="380">
        <f>'2026底表'!G194</f>
        <v>0</v>
      </c>
      <c r="H194" s="380">
        <f>'2026底表'!H194</f>
        <v>0</v>
      </c>
      <c r="I194" s="380">
        <f>'2026底表'!I194</f>
        <v>0</v>
      </c>
      <c r="J194" s="380">
        <f>'2026底表'!J194</f>
        <v>0</v>
      </c>
      <c r="K194" s="380">
        <f>'2026底表'!K194</f>
        <v>0</v>
      </c>
      <c r="L194" s="380">
        <f>'2026底表'!L194</f>
        <v>0</v>
      </c>
      <c r="M194" s="380">
        <f>'2026底表'!M194</f>
        <v>0</v>
      </c>
      <c r="N194" s="380">
        <f>'2026底表'!N194</f>
        <v>0</v>
      </c>
      <c r="O194" s="380">
        <f>'2026底表'!O194</f>
        <v>0</v>
      </c>
      <c r="P194" s="380">
        <f>'2026底表'!P194</f>
        <v>0</v>
      </c>
      <c r="Q194" s="380">
        <f>'2026底表'!Q194</f>
        <v>0</v>
      </c>
      <c r="R194" s="380">
        <f>'2026底表'!R194</f>
        <v>0</v>
      </c>
      <c r="S194" s="380">
        <f>'2026底表'!S194</f>
        <v>0</v>
      </c>
      <c r="T194" s="380">
        <f>'2026底表'!T194</f>
        <v>0</v>
      </c>
      <c r="U194" s="380">
        <f>'2026底表'!U194</f>
        <v>0</v>
      </c>
      <c r="V194" s="380">
        <f>'2026底表'!V194</f>
        <v>0</v>
      </c>
      <c r="W194" s="380">
        <f>'2026底表'!W194</f>
        <v>0</v>
      </c>
      <c r="X194" s="380">
        <f>'2026底表'!X194</f>
        <v>0</v>
      </c>
      <c r="Y194" s="380">
        <f>'2026底表'!Y194</f>
        <v>0</v>
      </c>
      <c r="Z194" s="380">
        <f>'2026底表'!Z194</f>
        <v>0</v>
      </c>
      <c r="AA194" s="380">
        <f>'2026底表'!AA194</f>
        <v>0</v>
      </c>
      <c r="AB194" s="380">
        <f>'2026底表'!AB194</f>
        <v>0</v>
      </c>
      <c r="AC194" s="380">
        <f>'2026底表'!AC194</f>
        <v>0</v>
      </c>
      <c r="AD194" s="380">
        <f>'2026底表'!AD194</f>
        <v>0</v>
      </c>
      <c r="AE194" s="380">
        <f>'2026底表'!AE194</f>
        <v>0</v>
      </c>
      <c r="AF194" s="380">
        <f>'2026底表'!AF194</f>
        <v>0</v>
      </c>
      <c r="AG194" s="380">
        <f>'2026底表'!AG194</f>
        <v>0</v>
      </c>
      <c r="AH194" s="380">
        <f t="shared" si="170"/>
        <v>0</v>
      </c>
      <c r="AI194" s="28"/>
      <c r="AJ194" s="290">
        <f>E194-AI194</f>
        <v>0</v>
      </c>
      <c r="AK194" s="40">
        <f>AN194-AO195</f>
        <v>0</v>
      </c>
      <c r="AL194" s="132" t="s">
        <v>310</v>
      </c>
      <c r="AM194" s="132" t="s">
        <v>300</v>
      </c>
      <c r="AN194" s="134">
        <f t="array" ref="AN194">INDEX($C$222:$AH$222,1,$AM$176)</f>
        <v>0</v>
      </c>
      <c r="AO194" s="134">
        <f t="array" ref="AO194">INDEX($C$222:$AH$222,1,($AM$176-1))</f>
        <v>0</v>
      </c>
      <c r="AP194" s="134">
        <f t="array" ref="AP194">INDEX($C$221:$AH$221,1,$AM$176)</f>
        <v>3233</v>
      </c>
      <c r="AQ194" s="134">
        <f t="array" ref="AQ194">INDEX($C$223:$AH$223,1,$AM$176)</f>
        <v>0</v>
      </c>
      <c r="AR194" s="139">
        <f t="shared" si="160"/>
        <v>-3233</v>
      </c>
      <c r="AS194" s="134">
        <f t="shared" si="161"/>
        <v>0</v>
      </c>
      <c r="AT194" s="1">
        <f>AQ255</f>
        <v>-6973</v>
      </c>
      <c r="AU194" s="33"/>
      <c r="AV194" s="137"/>
      <c r="AW194" s="137"/>
      <c r="AX194" s="138"/>
      <c r="AY194" s="138"/>
      <c r="AZ194" s="138"/>
      <c r="BA194" s="138"/>
      <c r="BB194" s="138"/>
      <c r="BC194" s="6"/>
      <c r="BD194" s="1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</row>
    <row r="195" s="7" customFormat="1" ht="30" customHeight="1" spans="1:171">
      <c r="A195" s="119"/>
      <c r="B195" s="117" t="s">
        <v>275</v>
      </c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367"/>
      <c r="AI195" s="28"/>
      <c r="AJ195" s="290"/>
      <c r="AK195" s="40"/>
      <c r="AL195" s="132" t="s">
        <v>311</v>
      </c>
      <c r="AM195" s="132" t="s">
        <v>300</v>
      </c>
      <c r="AN195" s="134">
        <f t="array" ref="AN195">INDEX($C$227:$AH$227,1,$AM$176)</f>
        <v>0</v>
      </c>
      <c r="AO195" s="134">
        <f t="array" ref="AO195">INDEX($C$227:$AH$227,1,($AM$176-1))</f>
        <v>0</v>
      </c>
      <c r="AP195" s="134">
        <f t="array" ref="AP195">INDEX($C$226:$AH$226,1,$AM$176)</f>
        <v>3431</v>
      </c>
      <c r="AQ195" s="134" t="s">
        <v>312</v>
      </c>
      <c r="AR195" s="134">
        <f t="shared" si="160"/>
        <v>-3431</v>
      </c>
      <c r="AS195" s="134" t="s">
        <v>312</v>
      </c>
      <c r="AT195" s="2"/>
      <c r="AU195" s="33"/>
      <c r="AV195" s="137"/>
      <c r="AW195" s="137"/>
      <c r="AX195" s="138"/>
      <c r="AY195" s="138"/>
      <c r="AZ195" s="138"/>
      <c r="BA195" s="138"/>
      <c r="BB195" s="138"/>
      <c r="BC195" s="6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</row>
    <row r="196" s="7" customFormat="1" ht="30" customHeight="1" spans="1:171">
      <c r="A196" s="119"/>
      <c r="B196" s="124" t="s">
        <v>14</v>
      </c>
      <c r="C196" s="71">
        <f t="shared" ref="C196:AG196" si="172">C194-C195</f>
        <v>0</v>
      </c>
      <c r="D196" s="71">
        <f t="shared" si="172"/>
        <v>0</v>
      </c>
      <c r="E196" s="71">
        <f t="shared" si="172"/>
        <v>0</v>
      </c>
      <c r="F196" s="71">
        <f t="shared" si="172"/>
        <v>0</v>
      </c>
      <c r="G196" s="71">
        <f t="shared" si="172"/>
        <v>0</v>
      </c>
      <c r="H196" s="71">
        <f t="shared" si="172"/>
        <v>0</v>
      </c>
      <c r="I196" s="71">
        <f t="shared" si="172"/>
        <v>0</v>
      </c>
      <c r="J196" s="71">
        <f t="shared" si="172"/>
        <v>0</v>
      </c>
      <c r="K196" s="71">
        <f t="shared" si="172"/>
        <v>0</v>
      </c>
      <c r="L196" s="71">
        <f t="shared" si="172"/>
        <v>0</v>
      </c>
      <c r="M196" s="71">
        <f t="shared" si="172"/>
        <v>0</v>
      </c>
      <c r="N196" s="71">
        <f t="shared" si="172"/>
        <v>0</v>
      </c>
      <c r="O196" s="71">
        <f t="shared" si="172"/>
        <v>0</v>
      </c>
      <c r="P196" s="71">
        <f t="shared" si="172"/>
        <v>0</v>
      </c>
      <c r="Q196" s="71">
        <f t="shared" si="172"/>
        <v>0</v>
      </c>
      <c r="R196" s="71">
        <f t="shared" si="172"/>
        <v>0</v>
      </c>
      <c r="S196" s="71">
        <f t="shared" si="172"/>
        <v>0</v>
      </c>
      <c r="T196" s="71">
        <f t="shared" si="172"/>
        <v>0</v>
      </c>
      <c r="U196" s="71">
        <f t="shared" si="172"/>
        <v>0</v>
      </c>
      <c r="V196" s="71">
        <f t="shared" si="172"/>
        <v>0</v>
      </c>
      <c r="W196" s="71">
        <f t="shared" si="172"/>
        <v>0</v>
      </c>
      <c r="X196" s="71">
        <f t="shared" si="172"/>
        <v>0</v>
      </c>
      <c r="Y196" s="71">
        <f t="shared" si="172"/>
        <v>0</v>
      </c>
      <c r="Z196" s="71">
        <f t="shared" si="172"/>
        <v>0</v>
      </c>
      <c r="AA196" s="71">
        <f t="shared" si="172"/>
        <v>0</v>
      </c>
      <c r="AB196" s="71">
        <f t="shared" si="172"/>
        <v>0</v>
      </c>
      <c r="AC196" s="71">
        <f t="shared" si="172"/>
        <v>0</v>
      </c>
      <c r="AD196" s="71">
        <f t="shared" si="172"/>
        <v>0</v>
      </c>
      <c r="AE196" s="71">
        <f t="shared" si="172"/>
        <v>0</v>
      </c>
      <c r="AF196" s="71">
        <f t="shared" si="172"/>
        <v>0</v>
      </c>
      <c r="AG196" s="71">
        <f t="shared" si="172"/>
        <v>0</v>
      </c>
      <c r="AH196" s="156">
        <f t="shared" ref="AH196:AH199" si="173">SUM(C196:AG196)</f>
        <v>0</v>
      </c>
      <c r="AI196" s="28"/>
      <c r="AJ196" s="290"/>
      <c r="AK196" s="24"/>
      <c r="AL196" s="132" t="s">
        <v>313</v>
      </c>
      <c r="AM196" s="132" t="s">
        <v>300</v>
      </c>
      <c r="AN196" s="134">
        <f t="array" ref="AN196">INDEX($C$219:$AH$219,1,$AM$176)</f>
        <v>0</v>
      </c>
      <c r="AO196" s="134">
        <f t="array" ref="AO196">INDEX($C$219:$AH$219,1,($AM$176-1))</f>
        <v>0</v>
      </c>
      <c r="AP196" s="134" t="s">
        <v>312</v>
      </c>
      <c r="AQ196" s="134" t="s">
        <v>312</v>
      </c>
      <c r="AR196" s="134" t="s">
        <v>312</v>
      </c>
      <c r="AS196" s="134" t="s">
        <v>312</v>
      </c>
      <c r="AT196" s="1"/>
      <c r="AU196" s="33"/>
      <c r="AV196" s="137"/>
      <c r="AW196" s="137"/>
      <c r="AX196" s="138"/>
      <c r="AY196" s="138"/>
      <c r="AZ196" s="138"/>
      <c r="BA196" s="138"/>
      <c r="BB196" s="138"/>
      <c r="BC196" s="6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</row>
    <row r="197" s="7" customFormat="1" ht="30" customHeight="1" spans="1:171">
      <c r="A197" s="119"/>
      <c r="B197" s="125" t="s">
        <v>15</v>
      </c>
      <c r="C197" s="60">
        <f t="shared" ref="C197:AG197" si="174">C194-C193</f>
        <v>0</v>
      </c>
      <c r="D197" s="60">
        <f t="shared" si="174"/>
        <v>0</v>
      </c>
      <c r="E197" s="60">
        <f t="shared" si="174"/>
        <v>0</v>
      </c>
      <c r="F197" s="60">
        <f t="shared" si="174"/>
        <v>0</v>
      </c>
      <c r="G197" s="60">
        <f t="shared" si="174"/>
        <v>0</v>
      </c>
      <c r="H197" s="60">
        <f t="shared" si="174"/>
        <v>0</v>
      </c>
      <c r="I197" s="60">
        <f t="shared" si="174"/>
        <v>0</v>
      </c>
      <c r="J197" s="60">
        <f t="shared" si="174"/>
        <v>0</v>
      </c>
      <c r="K197" s="60">
        <f t="shared" si="174"/>
        <v>0</v>
      </c>
      <c r="L197" s="60">
        <f t="shared" si="174"/>
        <v>0</v>
      </c>
      <c r="M197" s="60">
        <f t="shared" si="174"/>
        <v>0</v>
      </c>
      <c r="N197" s="60">
        <f t="shared" si="174"/>
        <v>0</v>
      </c>
      <c r="O197" s="60">
        <f t="shared" si="174"/>
        <v>0</v>
      </c>
      <c r="P197" s="60">
        <f t="shared" si="174"/>
        <v>-272</v>
      </c>
      <c r="Q197" s="60">
        <f t="shared" si="174"/>
        <v>-436.8</v>
      </c>
      <c r="R197" s="60">
        <f t="shared" si="174"/>
        <v>-96.6</v>
      </c>
      <c r="S197" s="60">
        <f t="shared" si="174"/>
        <v>-217</v>
      </c>
      <c r="T197" s="60">
        <f t="shared" si="174"/>
        <v>-400.4</v>
      </c>
      <c r="U197" s="60">
        <f t="shared" si="174"/>
        <v>-315</v>
      </c>
      <c r="V197" s="60">
        <f t="shared" si="174"/>
        <v>-310.8</v>
      </c>
      <c r="W197" s="60">
        <f t="shared" si="174"/>
        <v>-585.2</v>
      </c>
      <c r="X197" s="60">
        <f t="shared" si="174"/>
        <v>-744</v>
      </c>
      <c r="Y197" s="60">
        <f t="shared" si="174"/>
        <v>-716</v>
      </c>
      <c r="Z197" s="60">
        <f t="shared" si="174"/>
        <v>-769</v>
      </c>
      <c r="AA197" s="60">
        <f t="shared" si="174"/>
        <v>-863</v>
      </c>
      <c r="AB197" s="60">
        <f t="shared" si="174"/>
        <v>-885</v>
      </c>
      <c r="AC197" s="60">
        <f t="shared" si="174"/>
        <v>-941</v>
      </c>
      <c r="AD197" s="60">
        <f t="shared" si="174"/>
        <v>-904</v>
      </c>
      <c r="AE197" s="60">
        <f t="shared" si="174"/>
        <v>-864</v>
      </c>
      <c r="AF197" s="60">
        <f t="shared" si="174"/>
        <v>-843</v>
      </c>
      <c r="AG197" s="60">
        <f t="shared" si="174"/>
        <v>0</v>
      </c>
      <c r="AH197" s="170">
        <f t="shared" si="173"/>
        <v>-10162.8</v>
      </c>
      <c r="AI197" s="28"/>
      <c r="AJ197" s="290"/>
      <c r="AK197" s="24"/>
      <c r="AL197" s="132" t="s">
        <v>314</v>
      </c>
      <c r="AM197" s="132" t="s">
        <v>300</v>
      </c>
      <c r="AN197" s="140">
        <f ca="1">SUM($C$222:INDEX($C$222:$AH$222,1,$AM$176))</f>
        <v>0</v>
      </c>
      <c r="AO197" s="140" t="e">
        <f ca="1">SUM($C$222:INDEX($C$222:$AH$222,1,($AM$176-1)))</f>
        <v>#VALUE!</v>
      </c>
      <c r="AP197" s="140">
        <f ca="1">SUM($C$221:INDEX($C$221:$AH$221,1,$AM$176))</f>
        <v>3233</v>
      </c>
      <c r="AQ197" s="140">
        <f ca="1">SUM($C$223:INDEX($C$223:$AH$223,1,$AM$176))</f>
        <v>0</v>
      </c>
      <c r="AR197" s="134">
        <f ca="1" t="shared" ref="AR197:AR203" si="175">AN197-AP197</f>
        <v>-3233</v>
      </c>
      <c r="AS197" s="134">
        <f ca="1" t="shared" ref="AS197:AS203" si="176">AN197-AQ197</f>
        <v>0</v>
      </c>
      <c r="AT197" s="1"/>
      <c r="AU197" s="33"/>
      <c r="AV197" s="137"/>
      <c r="AW197" s="137"/>
      <c r="AX197" s="138"/>
      <c r="AY197" s="138"/>
      <c r="AZ197" s="138"/>
      <c r="BA197" s="138"/>
      <c r="BB197" s="138"/>
      <c r="BC197" s="6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</row>
    <row r="198" s="7" customFormat="1" ht="30" customHeight="1" spans="1:171">
      <c r="A198" s="154" t="s">
        <v>118</v>
      </c>
      <c r="B198" s="49">
        <v>2025</v>
      </c>
      <c r="C198" s="112">
        <v>2166.6</v>
      </c>
      <c r="D198" s="112">
        <v>7941.8</v>
      </c>
      <c r="E198" s="112">
        <v>8096.8</v>
      </c>
      <c r="F198" s="112">
        <v>7418.6</v>
      </c>
      <c r="G198" s="112">
        <v>7656.6</v>
      </c>
      <c r="H198" s="112">
        <v>13424.4</v>
      </c>
      <c r="I198" s="112">
        <v>7975.4</v>
      </c>
      <c r="J198" s="112">
        <v>6515.2</v>
      </c>
      <c r="K198" s="112">
        <v>12572.8</v>
      </c>
      <c r="L198" s="112">
        <v>16499.4</v>
      </c>
      <c r="M198" s="112">
        <v>17261.2</v>
      </c>
      <c r="N198" s="112">
        <v>16212</v>
      </c>
      <c r="O198" s="112">
        <v>15297.8</v>
      </c>
      <c r="P198" s="112">
        <v>15779.660768</v>
      </c>
      <c r="Q198" s="112">
        <v>15797.0999392</v>
      </c>
      <c r="R198" s="112">
        <v>17754.7336404</v>
      </c>
      <c r="S198" s="112">
        <v>24975.517598</v>
      </c>
      <c r="T198" s="112">
        <v>25152.2582776</v>
      </c>
      <c r="U198" s="112">
        <v>16647.38361</v>
      </c>
      <c r="V198" s="112">
        <v>16389.7864952</v>
      </c>
      <c r="W198" s="112">
        <v>19064.5313288</v>
      </c>
      <c r="X198" s="112">
        <v>19635.860336</v>
      </c>
      <c r="Y198" s="112">
        <v>19422.812904</v>
      </c>
      <c r="Z198" s="112">
        <v>20258.052686</v>
      </c>
      <c r="AA198" s="112">
        <v>26608.111922</v>
      </c>
      <c r="AB198" s="112">
        <v>25041.04919</v>
      </c>
      <c r="AC198" s="112">
        <v>24709.344054</v>
      </c>
      <c r="AD198" s="112">
        <v>21881.531376</v>
      </c>
      <c r="AE198" s="112">
        <v>18072.863616</v>
      </c>
      <c r="AF198" s="112">
        <v>19432.278042</v>
      </c>
      <c r="AG198" s="112"/>
      <c r="AH198" s="112"/>
      <c r="AI198" s="28"/>
      <c r="AJ198" s="290"/>
      <c r="AK198" s="24"/>
      <c r="AL198" s="131" t="s">
        <v>315</v>
      </c>
      <c r="AM198" s="131" t="s">
        <v>316</v>
      </c>
      <c r="AN198" s="134">
        <f t="array" ref="AN198">INDEX($C$288:$AH$288,1,$AM$176)</f>
        <v>0</v>
      </c>
      <c r="AO198" s="134">
        <f t="array" ref="AO198">INDEX($C$288:$AH$288,1,($AM$176-1))</f>
        <v>0</v>
      </c>
      <c r="AP198" s="134">
        <f t="array" ref="AP198">INDEX($C$287:$AH$287,1,$AM$176)</f>
        <v>11.47768998</v>
      </c>
      <c r="AQ198" s="134">
        <f t="array" ref="AQ198">INDEX($C$289:$AH$289,1,$AM$176)</f>
        <v>0</v>
      </c>
      <c r="AR198" s="134">
        <f t="shared" si="175"/>
        <v>-11.47768998</v>
      </c>
      <c r="AS198" s="134">
        <f t="shared" si="176"/>
        <v>0</v>
      </c>
      <c r="AT198" s="1"/>
      <c r="AU198" s="33"/>
      <c r="AV198" s="137"/>
      <c r="AW198" s="137"/>
      <c r="AX198" s="138"/>
      <c r="AY198" s="138"/>
      <c r="AZ198" s="138"/>
      <c r="BA198" s="138"/>
      <c r="BB198" s="138"/>
      <c r="BC198" s="6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</row>
    <row r="199" s="7" customFormat="1" ht="30" customHeight="1" spans="1:171">
      <c r="A199" s="119"/>
      <c r="B199" s="155">
        <v>2026</v>
      </c>
      <c r="C199" s="156">
        <f t="shared" ref="C199:AG199" si="177">C46-C346</f>
        <v>0</v>
      </c>
      <c r="D199" s="156">
        <f t="shared" si="177"/>
        <v>0</v>
      </c>
      <c r="E199" s="156">
        <f t="shared" si="177"/>
        <v>0</v>
      </c>
      <c r="F199" s="156">
        <f t="shared" si="177"/>
        <v>0</v>
      </c>
      <c r="G199" s="156">
        <f t="shared" si="177"/>
        <v>0</v>
      </c>
      <c r="H199" s="156">
        <f t="shared" si="177"/>
        <v>0</v>
      </c>
      <c r="I199" s="156">
        <f t="shared" si="177"/>
        <v>0</v>
      </c>
      <c r="J199" s="156">
        <f t="shared" si="177"/>
        <v>0</v>
      </c>
      <c r="K199" s="156">
        <f t="shared" si="177"/>
        <v>0</v>
      </c>
      <c r="L199" s="156">
        <f t="shared" si="177"/>
        <v>0</v>
      </c>
      <c r="M199" s="156">
        <f t="shared" si="177"/>
        <v>0</v>
      </c>
      <c r="N199" s="156">
        <f t="shared" si="177"/>
        <v>0</v>
      </c>
      <c r="O199" s="156">
        <f t="shared" si="177"/>
        <v>0</v>
      </c>
      <c r="P199" s="156">
        <f t="shared" si="177"/>
        <v>0</v>
      </c>
      <c r="Q199" s="156">
        <f t="shared" si="177"/>
        <v>0</v>
      </c>
      <c r="R199" s="156">
        <f t="shared" si="177"/>
        <v>0</v>
      </c>
      <c r="S199" s="156">
        <f t="shared" si="177"/>
        <v>0</v>
      </c>
      <c r="T199" s="156">
        <f t="shared" si="177"/>
        <v>0</v>
      </c>
      <c r="U199" s="156">
        <f t="shared" si="177"/>
        <v>0</v>
      </c>
      <c r="V199" s="156">
        <f t="shared" si="177"/>
        <v>0</v>
      </c>
      <c r="W199" s="156">
        <f t="shared" si="177"/>
        <v>0</v>
      </c>
      <c r="X199" s="156">
        <f t="shared" si="177"/>
        <v>0</v>
      </c>
      <c r="Y199" s="156">
        <f t="shared" si="177"/>
        <v>0</v>
      </c>
      <c r="Z199" s="156">
        <f t="shared" si="177"/>
        <v>0</v>
      </c>
      <c r="AA199" s="156">
        <f t="shared" si="177"/>
        <v>0</v>
      </c>
      <c r="AB199" s="156">
        <f t="shared" si="177"/>
        <v>0</v>
      </c>
      <c r="AC199" s="156">
        <f t="shared" si="177"/>
        <v>0</v>
      </c>
      <c r="AD199" s="156">
        <f t="shared" si="177"/>
        <v>0</v>
      </c>
      <c r="AE199" s="156">
        <f t="shared" si="177"/>
        <v>0</v>
      </c>
      <c r="AF199" s="156">
        <f t="shared" si="177"/>
        <v>0</v>
      </c>
      <c r="AG199" s="157">
        <f t="shared" si="177"/>
        <v>0</v>
      </c>
      <c r="AH199" s="156">
        <f t="shared" si="173"/>
        <v>0</v>
      </c>
      <c r="AI199" s="28"/>
      <c r="AJ199" s="290"/>
      <c r="AK199" s="24"/>
      <c r="AL199" s="53" t="s">
        <v>317</v>
      </c>
      <c r="AM199" s="53" t="s">
        <v>316</v>
      </c>
      <c r="AN199" s="140">
        <f ca="1">SUM($C$288:INDEX($C$288:$AH$288,1,$AM$176))</f>
        <v>0</v>
      </c>
      <c r="AO199" s="140">
        <f ca="1">SUM($C$288:INDEX($C$288:$AH$288,1,($AM$176-1)))</f>
        <v>0</v>
      </c>
      <c r="AP199" s="140">
        <f ca="1">SUM($C$287:INDEX($C$287:$AH$287,1,$AM$176))</f>
        <v>11.47768998</v>
      </c>
      <c r="AQ199" s="140">
        <f ca="1">SUM($C$289:INDEX($C$289:$AH$289,1,$AM$176))</f>
        <v>0</v>
      </c>
      <c r="AR199" s="134">
        <f ca="1" t="shared" si="175"/>
        <v>-11.47768998</v>
      </c>
      <c r="AS199" s="134">
        <f ca="1" t="shared" si="176"/>
        <v>0</v>
      </c>
      <c r="AT199" s="1"/>
      <c r="AU199" s="33"/>
      <c r="AV199" s="137"/>
      <c r="AW199" s="137"/>
      <c r="AX199" s="138"/>
      <c r="AY199" s="138"/>
      <c r="AZ199" s="138"/>
      <c r="BA199" s="138"/>
      <c r="BB199" s="138"/>
      <c r="BC199" s="6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</row>
    <row r="200" s="7" customFormat="1" ht="30" customHeight="1" spans="1:171">
      <c r="A200" s="119"/>
      <c r="B200" s="117" t="s">
        <v>275</v>
      </c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156"/>
      <c r="AI200" s="28"/>
      <c r="AJ200" s="290"/>
      <c r="AK200" s="24"/>
      <c r="AL200" s="131" t="s">
        <v>318</v>
      </c>
      <c r="AM200" s="131" t="s">
        <v>316</v>
      </c>
      <c r="AN200" s="134" t="e">
        <f t="array" ref="AN200">INDEX($C$277:$AH$277,1,$AM$176)</f>
        <v>#DIV/0!</v>
      </c>
      <c r="AO200" s="134" t="e">
        <f t="array" ref="AO200">INDEX($C$277:$AH$277,1,($AM$176-1))</f>
        <v>#DIV/0!</v>
      </c>
      <c r="AP200" s="134">
        <f t="array" ref="AP200">INDEX($C$276:$AH$276,1,$AM$176)</f>
        <v>44.5920653362698</v>
      </c>
      <c r="AQ200" s="134">
        <f t="array" ref="AQ200">INDEX($C$278:$AH$278,1,$AM$176)</f>
        <v>0</v>
      </c>
      <c r="AR200" s="134" t="e">
        <f t="shared" si="175"/>
        <v>#DIV/0!</v>
      </c>
      <c r="AS200" s="134" t="e">
        <f t="shared" si="176"/>
        <v>#DIV/0!</v>
      </c>
      <c r="AT200" s="1"/>
      <c r="AU200" s="33"/>
      <c r="AV200" s="137"/>
      <c r="AW200" s="137"/>
      <c r="AX200" s="138"/>
      <c r="AY200" s="138"/>
      <c r="AZ200" s="138"/>
      <c r="BA200" s="138"/>
      <c r="BB200" s="138"/>
      <c r="BC200" s="6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</row>
    <row r="201" s="7" customFormat="1" ht="30" customHeight="1" spans="1:171">
      <c r="A201" s="119"/>
      <c r="B201" s="124" t="s">
        <v>14</v>
      </c>
      <c r="C201" s="71">
        <f t="shared" ref="C201:AG201" si="178">C199-C200</f>
        <v>0</v>
      </c>
      <c r="D201" s="71">
        <f t="shared" si="178"/>
        <v>0</v>
      </c>
      <c r="E201" s="71">
        <f t="shared" si="178"/>
        <v>0</v>
      </c>
      <c r="F201" s="71">
        <f t="shared" si="178"/>
        <v>0</v>
      </c>
      <c r="G201" s="71">
        <f t="shared" si="178"/>
        <v>0</v>
      </c>
      <c r="H201" s="71">
        <f t="shared" si="178"/>
        <v>0</v>
      </c>
      <c r="I201" s="71">
        <f t="shared" si="178"/>
        <v>0</v>
      </c>
      <c r="J201" s="71">
        <f t="shared" si="178"/>
        <v>0</v>
      </c>
      <c r="K201" s="71">
        <f t="shared" si="178"/>
        <v>0</v>
      </c>
      <c r="L201" s="71">
        <f t="shared" si="178"/>
        <v>0</v>
      </c>
      <c r="M201" s="71">
        <f t="shared" si="178"/>
        <v>0</v>
      </c>
      <c r="N201" s="71">
        <f t="shared" si="178"/>
        <v>0</v>
      </c>
      <c r="O201" s="71">
        <f t="shared" si="178"/>
        <v>0</v>
      </c>
      <c r="P201" s="71">
        <f t="shared" si="178"/>
        <v>0</v>
      </c>
      <c r="Q201" s="71">
        <f t="shared" si="178"/>
        <v>0</v>
      </c>
      <c r="R201" s="71">
        <f t="shared" si="178"/>
        <v>0</v>
      </c>
      <c r="S201" s="71">
        <f t="shared" si="178"/>
        <v>0</v>
      </c>
      <c r="T201" s="71">
        <f t="shared" si="178"/>
        <v>0</v>
      </c>
      <c r="U201" s="71">
        <f t="shared" si="178"/>
        <v>0</v>
      </c>
      <c r="V201" s="71">
        <f t="shared" si="178"/>
        <v>0</v>
      </c>
      <c r="W201" s="71">
        <f t="shared" si="178"/>
        <v>0</v>
      </c>
      <c r="X201" s="71">
        <f t="shared" si="178"/>
        <v>0</v>
      </c>
      <c r="Y201" s="71">
        <f t="shared" si="178"/>
        <v>0</v>
      </c>
      <c r="Z201" s="71">
        <f t="shared" si="178"/>
        <v>0</v>
      </c>
      <c r="AA201" s="71">
        <f t="shared" si="178"/>
        <v>0</v>
      </c>
      <c r="AB201" s="71">
        <f t="shared" si="178"/>
        <v>0</v>
      </c>
      <c r="AC201" s="71">
        <f t="shared" si="178"/>
        <v>0</v>
      </c>
      <c r="AD201" s="71">
        <f t="shared" si="178"/>
        <v>0</v>
      </c>
      <c r="AE201" s="71">
        <f t="shared" si="178"/>
        <v>0</v>
      </c>
      <c r="AF201" s="71">
        <f t="shared" si="178"/>
        <v>0</v>
      </c>
      <c r="AG201" s="71">
        <f t="shared" si="178"/>
        <v>0</v>
      </c>
      <c r="AH201" s="156">
        <f t="shared" ref="AH201:AH204" si="179">SUM(C201:AG201)</f>
        <v>0</v>
      </c>
      <c r="AI201" s="28"/>
      <c r="AJ201" s="290"/>
      <c r="AK201" s="24"/>
      <c r="AL201" s="131" t="s">
        <v>319</v>
      </c>
      <c r="AM201" s="131" t="s">
        <v>316</v>
      </c>
      <c r="AN201" s="140" t="e">
        <f ca="1">SUM($C$277:INDEX($C$277:$AH$277,1,$AM$176))</f>
        <v>#DIV/0!</v>
      </c>
      <c r="AO201" s="140" t="e">
        <f ca="1">SUM($C$277:INDEX($C$277:$AH$277,1,($AM$176-1)))</f>
        <v>#DIV/0!</v>
      </c>
      <c r="AP201" s="140">
        <f ca="1">SUM($C$276:INDEX($C$276:$AH$276,1,$AM$176))</f>
        <v>44.5920653362698</v>
      </c>
      <c r="AQ201" s="140">
        <f ca="1">SUM($C$278:INDEX($C$278:$AH$278,1,$AM$176))</f>
        <v>0</v>
      </c>
      <c r="AR201" s="134" t="e">
        <f ca="1" t="shared" si="175"/>
        <v>#DIV/0!</v>
      </c>
      <c r="AS201" s="134" t="e">
        <f ca="1" t="shared" si="176"/>
        <v>#DIV/0!</v>
      </c>
      <c r="AT201" s="1"/>
      <c r="AU201" s="33"/>
      <c r="AV201" s="137"/>
      <c r="AW201" s="137"/>
      <c r="AX201" s="138"/>
      <c r="AY201" s="138"/>
      <c r="AZ201" s="138"/>
      <c r="BA201" s="138"/>
      <c r="BB201" s="138"/>
      <c r="BC201" s="6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</row>
    <row r="202" s="7" customFormat="1" ht="30" customHeight="1" spans="1:171">
      <c r="A202" s="119"/>
      <c r="B202" s="125" t="s">
        <v>15</v>
      </c>
      <c r="C202" s="71">
        <f t="shared" ref="C202:AG202" si="180">C199-C198</f>
        <v>-2166.6</v>
      </c>
      <c r="D202" s="71">
        <f t="shared" si="180"/>
        <v>-7941.8</v>
      </c>
      <c r="E202" s="71">
        <f t="shared" si="180"/>
        <v>-8096.8</v>
      </c>
      <c r="F202" s="71">
        <f t="shared" si="180"/>
        <v>-7418.6</v>
      </c>
      <c r="G202" s="71">
        <f t="shared" si="180"/>
        <v>-7656.6</v>
      </c>
      <c r="H202" s="71">
        <f t="shared" si="180"/>
        <v>-13424.4</v>
      </c>
      <c r="I202" s="71">
        <f t="shared" si="180"/>
        <v>-7975.4</v>
      </c>
      <c r="J202" s="71">
        <f t="shared" si="180"/>
        <v>-6515.2</v>
      </c>
      <c r="K202" s="71">
        <f t="shared" si="180"/>
        <v>-12572.8</v>
      </c>
      <c r="L202" s="71">
        <f t="shared" si="180"/>
        <v>-16499.4</v>
      </c>
      <c r="M202" s="71">
        <f t="shared" si="180"/>
        <v>-17261.2</v>
      </c>
      <c r="N202" s="71">
        <f t="shared" si="180"/>
        <v>-16212</v>
      </c>
      <c r="O202" s="71">
        <f t="shared" si="180"/>
        <v>-15297.8</v>
      </c>
      <c r="P202" s="71">
        <f t="shared" si="180"/>
        <v>-15779.660768</v>
      </c>
      <c r="Q202" s="71">
        <f t="shared" si="180"/>
        <v>-15797.0999392</v>
      </c>
      <c r="R202" s="71">
        <f t="shared" si="180"/>
        <v>-17754.7336404</v>
      </c>
      <c r="S202" s="71">
        <f t="shared" si="180"/>
        <v>-24975.517598</v>
      </c>
      <c r="T202" s="71">
        <f t="shared" si="180"/>
        <v>-25152.2582776</v>
      </c>
      <c r="U202" s="71">
        <f t="shared" si="180"/>
        <v>-16647.38361</v>
      </c>
      <c r="V202" s="71">
        <f t="shared" si="180"/>
        <v>-16389.7864952</v>
      </c>
      <c r="W202" s="71">
        <f t="shared" si="180"/>
        <v>-19064.5313288</v>
      </c>
      <c r="X202" s="71">
        <f t="shared" si="180"/>
        <v>-19635.860336</v>
      </c>
      <c r="Y202" s="71">
        <f t="shared" si="180"/>
        <v>-19422.812904</v>
      </c>
      <c r="Z202" s="71">
        <f t="shared" si="180"/>
        <v>-20258.052686</v>
      </c>
      <c r="AA202" s="71">
        <f t="shared" si="180"/>
        <v>-26608.111922</v>
      </c>
      <c r="AB202" s="71">
        <f t="shared" si="180"/>
        <v>-25041.04919</v>
      </c>
      <c r="AC202" s="71">
        <f t="shared" si="180"/>
        <v>-24709.344054</v>
      </c>
      <c r="AD202" s="71">
        <f t="shared" si="180"/>
        <v>-21881.531376</v>
      </c>
      <c r="AE202" s="71">
        <f t="shared" si="180"/>
        <v>-18072.863616</v>
      </c>
      <c r="AF202" s="71">
        <f t="shared" si="180"/>
        <v>-19432.278042</v>
      </c>
      <c r="AG202" s="71">
        <f t="shared" si="180"/>
        <v>0</v>
      </c>
      <c r="AH202" s="156">
        <f t="shared" si="179"/>
        <v>-485661.4757832</v>
      </c>
      <c r="AI202" s="28"/>
      <c r="AJ202" s="290"/>
      <c r="AK202" s="24"/>
      <c r="AL202" s="131" t="s">
        <v>320</v>
      </c>
      <c r="AM202" s="131" t="s">
        <v>316</v>
      </c>
      <c r="AN202" s="134" t="e">
        <f t="array" ref="AN202">INDEX($C$293:$AH$293,1,$AM$176)</f>
        <v>#DIV/0!</v>
      </c>
      <c r="AO202" s="134" t="e">
        <f t="array" ref="AO202">INDEX($C$293:$AH$293,1,($AM$176-1))</f>
        <v>#DIV/0!</v>
      </c>
      <c r="AP202" s="134">
        <f t="array" ref="AP202">INDEX($C$292:$AH$292,1,$AM$176)</f>
        <v>-33.1143753562698</v>
      </c>
      <c r="AQ202" s="134">
        <f t="array" ref="AQ202">INDEX($C$294:$AH$294,1,$AM$176)</f>
        <v>0</v>
      </c>
      <c r="AR202" s="139" t="e">
        <f t="shared" si="175"/>
        <v>#DIV/0!</v>
      </c>
      <c r="AS202" s="139" t="e">
        <f t="shared" si="176"/>
        <v>#DIV/0!</v>
      </c>
      <c r="AT202" s="1"/>
      <c r="AU202" s="33"/>
      <c r="AV202" s="137"/>
      <c r="AW202" s="137"/>
      <c r="AX202" s="138"/>
      <c r="AY202" s="138"/>
      <c r="AZ202" s="138"/>
      <c r="BA202" s="138"/>
      <c r="BB202" s="138"/>
      <c r="BC202" s="6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</row>
    <row r="203" s="7" customFormat="1" ht="30" customHeight="1" spans="1:171">
      <c r="A203" s="119" t="s">
        <v>119</v>
      </c>
      <c r="B203" s="49">
        <v>2025</v>
      </c>
      <c r="C203" s="112">
        <v>292</v>
      </c>
      <c r="D203" s="112">
        <v>531</v>
      </c>
      <c r="E203" s="112">
        <v>585</v>
      </c>
      <c r="F203" s="112">
        <v>632</v>
      </c>
      <c r="G203" s="112">
        <v>716</v>
      </c>
      <c r="H203" s="112">
        <v>908</v>
      </c>
      <c r="I203" s="112">
        <v>609</v>
      </c>
      <c r="J203" s="112">
        <v>679</v>
      </c>
      <c r="K203" s="112">
        <v>984</v>
      </c>
      <c r="L203" s="112">
        <v>1074</v>
      </c>
      <c r="M203" s="112">
        <v>1170</v>
      </c>
      <c r="N203" s="112">
        <v>1097</v>
      </c>
      <c r="O203" s="112">
        <v>1066</v>
      </c>
      <c r="P203" s="112">
        <v>1061</v>
      </c>
      <c r="Q203" s="112">
        <v>1047</v>
      </c>
      <c r="R203" s="112">
        <v>1356</v>
      </c>
      <c r="S203" s="112">
        <v>1765</v>
      </c>
      <c r="T203" s="112">
        <v>1614</v>
      </c>
      <c r="U203" s="112">
        <v>1136</v>
      </c>
      <c r="V203" s="112">
        <v>1135</v>
      </c>
      <c r="W203" s="112">
        <v>1292</v>
      </c>
      <c r="X203" s="112">
        <v>1346</v>
      </c>
      <c r="Y203" s="112">
        <v>1315</v>
      </c>
      <c r="Z203" s="112">
        <v>1401</v>
      </c>
      <c r="AA203" s="112">
        <v>1884</v>
      </c>
      <c r="AB203" s="112">
        <v>1706</v>
      </c>
      <c r="AC203" s="112">
        <v>1691</v>
      </c>
      <c r="AD203" s="112">
        <v>1472</v>
      </c>
      <c r="AE203" s="112">
        <v>1207</v>
      </c>
      <c r="AF203" s="112">
        <v>1398</v>
      </c>
      <c r="AG203" s="112"/>
      <c r="AH203" s="112"/>
      <c r="AI203" s="28"/>
      <c r="AJ203" s="290"/>
      <c r="AK203" s="24"/>
      <c r="AL203" s="131" t="s">
        <v>321</v>
      </c>
      <c r="AM203" s="131" t="s">
        <v>316</v>
      </c>
      <c r="AN203" s="140" t="e">
        <f ca="1">SUM($C$293:INDEX($C$293:$AH$293,1,$AM$176))</f>
        <v>#DIV/0!</v>
      </c>
      <c r="AO203" s="140" t="e">
        <f ca="1">SUM($C$293:INDEX($C$293:$AH$293,1,($AM$176-1)))</f>
        <v>#DIV/0!</v>
      </c>
      <c r="AP203" s="140">
        <f ca="1">SUM($C$292:INDEX($C$292:$AH$292,1,$AM$176))</f>
        <v>-33.1143753562698</v>
      </c>
      <c r="AQ203" s="140">
        <f ca="1">SUM($C$294:INDEX($C$294:$AH$294,1,$AM$176))</f>
        <v>0</v>
      </c>
      <c r="AR203" s="134" t="e">
        <f ca="1" t="shared" si="175"/>
        <v>#DIV/0!</v>
      </c>
      <c r="AS203" s="134" t="e">
        <f ca="1" t="shared" si="176"/>
        <v>#DIV/0!</v>
      </c>
      <c r="AT203" s="1"/>
      <c r="AU203" s="33"/>
      <c r="AV203" s="137"/>
      <c r="AW203" s="137"/>
      <c r="AX203" s="138"/>
      <c r="AY203" s="138"/>
      <c r="AZ203" s="138"/>
      <c r="BA203" s="138"/>
      <c r="BB203" s="138"/>
      <c r="BC203" s="6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</row>
    <row r="204" s="8" customFormat="1" ht="30" customHeight="1" spans="1:171">
      <c r="A204" s="120"/>
      <c r="B204" s="114">
        <v>2026</v>
      </c>
      <c r="C204" s="380">
        <f>'2026底表'!C204</f>
        <v>0</v>
      </c>
      <c r="D204" s="380">
        <f>'2026底表'!D204</f>
        <v>0</v>
      </c>
      <c r="E204" s="380">
        <f>'2026底表'!E204</f>
        <v>0</v>
      </c>
      <c r="F204" s="380">
        <f>'2026底表'!F204</f>
        <v>0</v>
      </c>
      <c r="G204" s="380">
        <f>'2026底表'!G204</f>
        <v>0</v>
      </c>
      <c r="H204" s="380">
        <f>'2026底表'!H204</f>
        <v>0</v>
      </c>
      <c r="I204" s="380">
        <f>'2026底表'!I204</f>
        <v>0</v>
      </c>
      <c r="J204" s="380">
        <f>'2026底表'!J204</f>
        <v>0</v>
      </c>
      <c r="K204" s="380">
        <f>'2026底表'!K204</f>
        <v>0</v>
      </c>
      <c r="L204" s="380">
        <f>'2026底表'!L204</f>
        <v>0</v>
      </c>
      <c r="M204" s="380">
        <f>'2026底表'!M204</f>
        <v>0</v>
      </c>
      <c r="N204" s="380">
        <f>'2026底表'!N204</f>
        <v>0</v>
      </c>
      <c r="O204" s="380">
        <f>'2026底表'!O204</f>
        <v>0</v>
      </c>
      <c r="P204" s="380">
        <f>'2026底表'!P204</f>
        <v>0</v>
      </c>
      <c r="Q204" s="380">
        <f>'2026底表'!Q204</f>
        <v>0</v>
      </c>
      <c r="R204" s="380">
        <f>'2026底表'!R204</f>
        <v>0</v>
      </c>
      <c r="S204" s="380">
        <f>'2026底表'!S204</f>
        <v>0</v>
      </c>
      <c r="T204" s="380">
        <f>'2026底表'!T204</f>
        <v>0</v>
      </c>
      <c r="U204" s="380">
        <f>'2026底表'!U204</f>
        <v>0</v>
      </c>
      <c r="V204" s="380">
        <f>'2026底表'!V204</f>
        <v>0</v>
      </c>
      <c r="W204" s="380">
        <f>'2026底表'!W204</f>
        <v>0</v>
      </c>
      <c r="X204" s="380">
        <f>'2026底表'!X204</f>
        <v>0</v>
      </c>
      <c r="Y204" s="380">
        <f>'2026底表'!Y204</f>
        <v>0</v>
      </c>
      <c r="Z204" s="380">
        <f>'2026底表'!Z204</f>
        <v>0</v>
      </c>
      <c r="AA204" s="380">
        <f>'2026底表'!AA204</f>
        <v>0</v>
      </c>
      <c r="AB204" s="380">
        <f>'2026底表'!AB204</f>
        <v>0</v>
      </c>
      <c r="AC204" s="380">
        <f>'2026底表'!AC204</f>
        <v>0</v>
      </c>
      <c r="AD204" s="380">
        <f>'2026底表'!AD204</f>
        <v>0</v>
      </c>
      <c r="AE204" s="380">
        <f>'2026底表'!AE204</f>
        <v>0</v>
      </c>
      <c r="AF204" s="380">
        <f>'2026底表'!AF204</f>
        <v>0</v>
      </c>
      <c r="AG204" s="380">
        <f>'2026底表'!AG204</f>
        <v>0</v>
      </c>
      <c r="AH204" s="380">
        <f t="shared" si="179"/>
        <v>0</v>
      </c>
      <c r="AI204" s="28"/>
      <c r="AJ204" s="290">
        <f>E204-AI204</f>
        <v>0</v>
      </c>
      <c r="AK204" s="383">
        <f>INDEX($C$235:$AH$235,1,$AM$176)</f>
        <v>0</v>
      </c>
      <c r="AL204" s="131" t="s">
        <v>322</v>
      </c>
      <c r="AM204" s="131" t="s">
        <v>298</v>
      </c>
      <c r="AN204" s="142" t="e" cm="1">
        <f t="array" ref="AN204">((AN183-AK204)*36+AN188)/(AN190*(INDEX($C$214:$AH$214,1,$AM$176)/1000)+(INDEX($C$230:$AH$230,1,$AM$176))*1.4571)</f>
        <v>#DIV/0!</v>
      </c>
      <c r="AO204" s="143" t="e" cm="1">
        <f t="array" ref="AO204:BT204">INDEX($C$340:$AH$340,1,($AM$176-1))</f>
        <v>#DIV/0!</v>
      </c>
      <c r="AP204" s="142" t="e">
        <v>#DIV/0!</v>
      </c>
      <c r="AQ204" s="140" t="e">
        <v>#DIV/0!</v>
      </c>
      <c r="AR204" s="140" t="e">
        <v>#DIV/0!</v>
      </c>
      <c r="AS204" s="140" t="e">
        <v>#DIV/0!</v>
      </c>
      <c r="AT204" s="1" t="e">
        <v>#DIV/0!</v>
      </c>
      <c r="AU204" s="33" t="e">
        <v>#DIV/0!</v>
      </c>
      <c r="AV204" s="137" t="e">
        <v>#DIV/0!</v>
      </c>
      <c r="AW204" s="137" t="e">
        <v>#DIV/0!</v>
      </c>
      <c r="AX204" s="144" t="e">
        <v>#DIV/0!</v>
      </c>
      <c r="AY204" s="144" t="e">
        <v>#DIV/0!</v>
      </c>
      <c r="AZ204" s="138" t="e">
        <v>#DIV/0!</v>
      </c>
      <c r="BA204" s="138" t="e">
        <v>#DIV/0!</v>
      </c>
      <c r="BB204" s="138" t="e">
        <v>#DIV/0!</v>
      </c>
      <c r="BC204" s="6" t="e">
        <v>#DIV/0!</v>
      </c>
      <c r="BD204" s="1" t="e">
        <v>#DIV/0!</v>
      </c>
      <c r="BE204" s="2" t="e">
        <v>#DIV/0!</v>
      </c>
      <c r="BF204" s="2" t="e">
        <v>#DIV/0!</v>
      </c>
      <c r="BG204" s="2" t="e">
        <v>#DIV/0!</v>
      </c>
      <c r="BH204" s="2" t="e">
        <v>#DIV/0!</v>
      </c>
      <c r="BI204" s="2" t="e">
        <v>#DIV/0!</v>
      </c>
      <c r="BJ204" s="2" t="e">
        <v>#DIV/0!</v>
      </c>
      <c r="BK204" s="2" t="e">
        <v>#DIV/0!</v>
      </c>
      <c r="BL204" s="2" t="e">
        <v>#DIV/0!</v>
      </c>
      <c r="BM204" s="2" t="e">
        <v>#DIV/0!</v>
      </c>
      <c r="BN204" s="2" t="e">
        <v>#DIV/0!</v>
      </c>
      <c r="BO204" s="2" t="e">
        <v>#DIV/0!</v>
      </c>
      <c r="BP204" s="2" t="e">
        <v>#DIV/0!</v>
      </c>
      <c r="BQ204" s="2" t="e">
        <v>#DIV/0!</v>
      </c>
      <c r="BR204" s="2" t="e">
        <v>#DIV/0!</v>
      </c>
      <c r="BS204" s="2" t="e">
        <v>#DIV/0!</v>
      </c>
      <c r="BT204" s="2" t="e">
        <v>#DIV/0!</v>
      </c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</row>
    <row r="205" s="9" customFormat="1" ht="30" customHeight="1" spans="1:171">
      <c r="A205" s="159"/>
      <c r="B205" s="117" t="s">
        <v>275</v>
      </c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156"/>
      <c r="AI205" s="28"/>
      <c r="AJ205" s="370"/>
      <c r="AK205" s="24"/>
      <c r="AL205" s="131" t="s">
        <v>323</v>
      </c>
      <c r="AM205" s="131" t="s">
        <v>298</v>
      </c>
      <c r="AN205" s="143" t="e">
        <f t="array" ref="AN205">INDEX($C$338:$AH$338,1,$AM$176)</f>
        <v>#DIV/0!</v>
      </c>
      <c r="AO205" s="143" t="e">
        <f t="array" ref="AO205">INDEX($C$338:$AH$338,1,($AM$176-1))</f>
        <v>#DIV/0!</v>
      </c>
      <c r="AP205" s="140"/>
      <c r="AQ205" s="140"/>
      <c r="AR205" s="140"/>
      <c r="AS205" s="140"/>
      <c r="AT205" s="2"/>
      <c r="AU205" s="33"/>
      <c r="AV205" s="137"/>
      <c r="AW205" s="137"/>
      <c r="AX205" s="144"/>
      <c r="AY205" s="144"/>
      <c r="AZ205" s="138"/>
      <c r="BA205" s="138"/>
      <c r="BB205" s="138"/>
      <c r="BC205" s="6"/>
      <c r="BD205" s="1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</row>
    <row r="206" s="7" customFormat="1" ht="30" customHeight="1" spans="1:171">
      <c r="A206" s="119"/>
      <c r="B206" s="124" t="s">
        <v>14</v>
      </c>
      <c r="C206" s="71">
        <f t="shared" ref="C206:AG206" si="181">C204-C205</f>
        <v>0</v>
      </c>
      <c r="D206" s="71">
        <f t="shared" si="181"/>
        <v>0</v>
      </c>
      <c r="E206" s="71">
        <f t="shared" si="181"/>
        <v>0</v>
      </c>
      <c r="F206" s="71">
        <f t="shared" si="181"/>
        <v>0</v>
      </c>
      <c r="G206" s="71">
        <f t="shared" si="181"/>
        <v>0</v>
      </c>
      <c r="H206" s="71">
        <f t="shared" si="181"/>
        <v>0</v>
      </c>
      <c r="I206" s="71">
        <f t="shared" si="181"/>
        <v>0</v>
      </c>
      <c r="J206" s="71">
        <f t="shared" si="181"/>
        <v>0</v>
      </c>
      <c r="K206" s="71">
        <f t="shared" si="181"/>
        <v>0</v>
      </c>
      <c r="L206" s="71">
        <f t="shared" si="181"/>
        <v>0</v>
      </c>
      <c r="M206" s="71">
        <f t="shared" si="181"/>
        <v>0</v>
      </c>
      <c r="N206" s="71">
        <f t="shared" si="181"/>
        <v>0</v>
      </c>
      <c r="O206" s="71">
        <f t="shared" si="181"/>
        <v>0</v>
      </c>
      <c r="P206" s="71">
        <f t="shared" si="181"/>
        <v>0</v>
      </c>
      <c r="Q206" s="71">
        <f t="shared" si="181"/>
        <v>0</v>
      </c>
      <c r="R206" s="71">
        <f t="shared" si="181"/>
        <v>0</v>
      </c>
      <c r="S206" s="71">
        <f t="shared" si="181"/>
        <v>0</v>
      </c>
      <c r="T206" s="71">
        <f t="shared" si="181"/>
        <v>0</v>
      </c>
      <c r="U206" s="71">
        <f t="shared" si="181"/>
        <v>0</v>
      </c>
      <c r="V206" s="71">
        <f t="shared" si="181"/>
        <v>0</v>
      </c>
      <c r="W206" s="71">
        <f t="shared" si="181"/>
        <v>0</v>
      </c>
      <c r="X206" s="71">
        <f t="shared" si="181"/>
        <v>0</v>
      </c>
      <c r="Y206" s="71">
        <f t="shared" si="181"/>
        <v>0</v>
      </c>
      <c r="Z206" s="71">
        <f t="shared" si="181"/>
        <v>0</v>
      </c>
      <c r="AA206" s="71">
        <f t="shared" si="181"/>
        <v>0</v>
      </c>
      <c r="AB206" s="71">
        <f t="shared" si="181"/>
        <v>0</v>
      </c>
      <c r="AC206" s="71">
        <f t="shared" si="181"/>
        <v>0</v>
      </c>
      <c r="AD206" s="71">
        <f t="shared" si="181"/>
        <v>0</v>
      </c>
      <c r="AE206" s="71">
        <f t="shared" si="181"/>
        <v>0</v>
      </c>
      <c r="AF206" s="71">
        <f t="shared" si="181"/>
        <v>0</v>
      </c>
      <c r="AG206" s="71">
        <f t="shared" si="181"/>
        <v>0</v>
      </c>
      <c r="AH206" s="156">
        <f t="shared" ref="AH206:AH209" si="182">SUM(C206:AG206)</f>
        <v>0</v>
      </c>
      <c r="AI206" s="28"/>
      <c r="AJ206" s="290"/>
      <c r="AK206" s="24"/>
      <c r="AL206" s="160" t="s">
        <v>324</v>
      </c>
      <c r="AM206" s="160" t="s">
        <v>325</v>
      </c>
      <c r="AN206" s="161" t="e">
        <f>AN181/AN188*10000</f>
        <v>#DIV/0!</v>
      </c>
      <c r="AO206" s="161" t="e">
        <f>AO181/AO188*10000</f>
        <v>#DIV/0!</v>
      </c>
      <c r="AP206" s="162"/>
      <c r="AQ206" s="162"/>
      <c r="AR206" s="162"/>
      <c r="AS206" s="162"/>
      <c r="AT206" s="6"/>
      <c r="AU206" s="138"/>
      <c r="AV206" s="138"/>
      <c r="AW206" s="138"/>
      <c r="AX206" s="138"/>
      <c r="AY206" s="138"/>
      <c r="AZ206" s="138"/>
      <c r="BA206" s="138"/>
      <c r="BB206" s="138"/>
      <c r="BC206" s="6"/>
      <c r="BD206" s="6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</row>
    <row r="207" s="7" customFormat="1" ht="30" customHeight="1" spans="1:171">
      <c r="A207" s="119"/>
      <c r="B207" s="125" t="s">
        <v>15</v>
      </c>
      <c r="C207" s="71">
        <f t="shared" ref="C207:AG207" si="183">C204-C203</f>
        <v>-292</v>
      </c>
      <c r="D207" s="71">
        <f t="shared" si="183"/>
        <v>-531</v>
      </c>
      <c r="E207" s="71">
        <f t="shared" si="183"/>
        <v>-585</v>
      </c>
      <c r="F207" s="71">
        <f t="shared" si="183"/>
        <v>-632</v>
      </c>
      <c r="G207" s="71">
        <f t="shared" si="183"/>
        <v>-716</v>
      </c>
      <c r="H207" s="71">
        <f t="shared" si="183"/>
        <v>-908</v>
      </c>
      <c r="I207" s="71">
        <f t="shared" si="183"/>
        <v>-609</v>
      </c>
      <c r="J207" s="71">
        <f t="shared" si="183"/>
        <v>-679</v>
      </c>
      <c r="K207" s="71">
        <f t="shared" si="183"/>
        <v>-984</v>
      </c>
      <c r="L207" s="71">
        <f t="shared" si="183"/>
        <v>-1074</v>
      </c>
      <c r="M207" s="71">
        <f t="shared" si="183"/>
        <v>-1170</v>
      </c>
      <c r="N207" s="71">
        <f t="shared" si="183"/>
        <v>-1097</v>
      </c>
      <c r="O207" s="71">
        <f t="shared" si="183"/>
        <v>-1066</v>
      </c>
      <c r="P207" s="71">
        <f t="shared" si="183"/>
        <v>-1061</v>
      </c>
      <c r="Q207" s="71">
        <f t="shared" si="183"/>
        <v>-1047</v>
      </c>
      <c r="R207" s="71">
        <f t="shared" si="183"/>
        <v>-1356</v>
      </c>
      <c r="S207" s="71">
        <f t="shared" si="183"/>
        <v>-1765</v>
      </c>
      <c r="T207" s="71">
        <f t="shared" si="183"/>
        <v>-1614</v>
      </c>
      <c r="U207" s="71">
        <f t="shared" si="183"/>
        <v>-1136</v>
      </c>
      <c r="V207" s="71">
        <f t="shared" si="183"/>
        <v>-1135</v>
      </c>
      <c r="W207" s="71">
        <f t="shared" si="183"/>
        <v>-1292</v>
      </c>
      <c r="X207" s="71">
        <f t="shared" si="183"/>
        <v>-1346</v>
      </c>
      <c r="Y207" s="71">
        <f t="shared" si="183"/>
        <v>-1315</v>
      </c>
      <c r="Z207" s="71">
        <f t="shared" si="183"/>
        <v>-1401</v>
      </c>
      <c r="AA207" s="71">
        <f t="shared" si="183"/>
        <v>-1884</v>
      </c>
      <c r="AB207" s="71">
        <f t="shared" si="183"/>
        <v>-1706</v>
      </c>
      <c r="AC207" s="71">
        <f t="shared" si="183"/>
        <v>-1691</v>
      </c>
      <c r="AD207" s="71">
        <f t="shared" si="183"/>
        <v>-1472</v>
      </c>
      <c r="AE207" s="71">
        <f t="shared" si="183"/>
        <v>-1207</v>
      </c>
      <c r="AF207" s="71">
        <f t="shared" si="183"/>
        <v>-1398</v>
      </c>
      <c r="AG207" s="71">
        <f t="shared" si="183"/>
        <v>0</v>
      </c>
      <c r="AH207" s="156">
        <f t="shared" si="182"/>
        <v>-34169</v>
      </c>
      <c r="AI207" s="28"/>
      <c r="AJ207" s="290"/>
      <c r="AK207" s="24"/>
      <c r="AL207" s="66" t="s">
        <v>326</v>
      </c>
      <c r="AM207" s="66" t="s">
        <v>325</v>
      </c>
      <c r="AN207" s="161" t="e">
        <f ca="1">AN182/AN189*10000</f>
        <v>#DIV/0!</v>
      </c>
      <c r="AO207" s="161" t="e">
        <f ca="1">AO182/AO189*10000</f>
        <v>#DIV/0!</v>
      </c>
      <c r="AP207" s="163"/>
      <c r="AQ207" s="163"/>
      <c r="AR207" s="163"/>
      <c r="AS207" s="163"/>
      <c r="AT207" s="1"/>
      <c r="AU207" s="33"/>
      <c r="AV207" s="137"/>
      <c r="AW207" s="137"/>
      <c r="AX207" s="138"/>
      <c r="AY207" s="138"/>
      <c r="AZ207" s="138"/>
      <c r="BA207" s="138"/>
      <c r="BB207" s="138"/>
      <c r="BC207" s="6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</row>
    <row r="208" s="7" customFormat="1" ht="30" customHeight="1" spans="1:171">
      <c r="A208" s="119" t="s">
        <v>120</v>
      </c>
      <c r="B208" s="149">
        <v>2025</v>
      </c>
      <c r="C208" s="70">
        <f t="shared" ref="C208:AG208" si="184">(C213/29308)*C203</f>
        <v>213.809198853555</v>
      </c>
      <c r="D208" s="70">
        <f t="shared" si="184"/>
        <v>387.361130066876</v>
      </c>
      <c r="E208" s="70">
        <f t="shared" si="184"/>
        <v>432.143100859834</v>
      </c>
      <c r="F208" s="70">
        <f t="shared" si="184"/>
        <v>468.587416405077</v>
      </c>
      <c r="G208" s="70">
        <f t="shared" si="184"/>
        <v>507.170738364952</v>
      </c>
      <c r="H208" s="70">
        <f t="shared" si="184"/>
        <v>646.579773440699</v>
      </c>
      <c r="I208" s="70">
        <f t="shared" si="184"/>
        <v>455.482462126382</v>
      </c>
      <c r="J208" s="70">
        <f t="shared" si="184"/>
        <v>496.021222874301</v>
      </c>
      <c r="K208" s="70">
        <f t="shared" si="184"/>
        <v>718.493244165416</v>
      </c>
      <c r="L208" s="70">
        <f t="shared" si="184"/>
        <v>831.481506755835</v>
      </c>
      <c r="M208" s="70">
        <f t="shared" si="184"/>
        <v>871.471953050362</v>
      </c>
      <c r="N208" s="70">
        <f t="shared" si="184"/>
        <v>803.997543332878</v>
      </c>
      <c r="O208" s="70">
        <f t="shared" si="184"/>
        <v>772.548109731131</v>
      </c>
      <c r="P208" s="70">
        <f t="shared" si="184"/>
        <v>778.69899003685</v>
      </c>
      <c r="Q208" s="70">
        <f t="shared" si="184"/>
        <v>783.070833902006</v>
      </c>
      <c r="R208" s="70">
        <f t="shared" si="184"/>
        <v>968.37314043947</v>
      </c>
      <c r="S208" s="70">
        <f t="shared" si="184"/>
        <v>1244.79834857377</v>
      </c>
      <c r="T208" s="70">
        <f t="shared" si="184"/>
        <v>1226.41531322506</v>
      </c>
      <c r="U208" s="70">
        <f t="shared" si="184"/>
        <v>830.255220417633</v>
      </c>
      <c r="V208" s="70">
        <f t="shared" si="184"/>
        <v>832.622492152313</v>
      </c>
      <c r="W208" s="70">
        <f t="shared" si="184"/>
        <v>957.494199535963</v>
      </c>
      <c r="X208" s="70">
        <f t="shared" si="184"/>
        <v>969.039170192439</v>
      </c>
      <c r="Y208" s="70">
        <f t="shared" si="184"/>
        <v>935.055275010236</v>
      </c>
      <c r="Z208" s="70">
        <f t="shared" si="184"/>
        <v>1012.46007915927</v>
      </c>
      <c r="AA208" s="70">
        <f t="shared" si="184"/>
        <v>1304.94063054456</v>
      </c>
      <c r="AB208" s="70">
        <f t="shared" si="184"/>
        <v>1237.53104954279</v>
      </c>
      <c r="AC208" s="70">
        <f t="shared" si="184"/>
        <v>1219.14937900914</v>
      </c>
      <c r="AD208" s="70">
        <f t="shared" si="184"/>
        <v>1064.77412310632</v>
      </c>
      <c r="AE208" s="70">
        <f t="shared" si="184"/>
        <v>878.027842227378</v>
      </c>
      <c r="AF208" s="70">
        <f t="shared" si="184"/>
        <v>947.327692097721</v>
      </c>
      <c r="AG208" s="70">
        <f t="shared" si="184"/>
        <v>0</v>
      </c>
      <c r="AH208" s="367">
        <f t="shared" si="182"/>
        <v>24795.1811792002</v>
      </c>
      <c r="AI208" s="28"/>
      <c r="AJ208" s="290"/>
      <c r="AK208" s="24"/>
      <c r="AL208" s="66" t="s">
        <v>327</v>
      </c>
      <c r="AM208" s="66" t="s">
        <v>300</v>
      </c>
      <c r="AN208" s="134" cm="1">
        <f t="array" ref="AN208">INDEX($C$528:$AH$528,1,$AM$176)</f>
        <v>0</v>
      </c>
      <c r="AO208" s="134" cm="1">
        <f t="array" ref="AO208:BT208">INDEX($C$528:$AH$528,1,($AM$176-1))</f>
        <v>0</v>
      </c>
      <c r="AP208" s="164">
        <v>0</v>
      </c>
      <c r="AQ208" s="134">
        <v>0</v>
      </c>
      <c r="AR208" s="164">
        <v>0</v>
      </c>
      <c r="AS208" s="164">
        <v>0</v>
      </c>
      <c r="AT208" s="1">
        <v>0</v>
      </c>
      <c r="AU208" s="1">
        <v>0</v>
      </c>
      <c r="AV208" s="1">
        <v>0</v>
      </c>
      <c r="AW208" s="1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</row>
    <row r="209" s="7" customFormat="1" ht="30" customHeight="1" spans="1:171">
      <c r="A209" s="119"/>
      <c r="B209" s="150">
        <v>2026</v>
      </c>
      <c r="C209" s="79">
        <f t="shared" ref="C209:AG209" si="185">(C214/29308)*C204</f>
        <v>0</v>
      </c>
      <c r="D209" s="79">
        <f t="shared" si="185"/>
        <v>0</v>
      </c>
      <c r="E209" s="79">
        <f t="shared" si="185"/>
        <v>0</v>
      </c>
      <c r="F209" s="79">
        <f t="shared" si="185"/>
        <v>0</v>
      </c>
      <c r="G209" s="79">
        <f t="shared" si="185"/>
        <v>0</v>
      </c>
      <c r="H209" s="79">
        <f t="shared" si="185"/>
        <v>0</v>
      </c>
      <c r="I209" s="79">
        <f t="shared" si="185"/>
        <v>0</v>
      </c>
      <c r="J209" s="79">
        <f t="shared" si="185"/>
        <v>0</v>
      </c>
      <c r="K209" s="79">
        <f t="shared" si="185"/>
        <v>0</v>
      </c>
      <c r="L209" s="79">
        <f t="shared" si="185"/>
        <v>0</v>
      </c>
      <c r="M209" s="79">
        <f t="shared" si="185"/>
        <v>0</v>
      </c>
      <c r="N209" s="79">
        <f t="shared" si="185"/>
        <v>0</v>
      </c>
      <c r="O209" s="79">
        <f t="shared" si="185"/>
        <v>0</v>
      </c>
      <c r="P209" s="79">
        <f t="shared" si="185"/>
        <v>0</v>
      </c>
      <c r="Q209" s="79">
        <f t="shared" si="185"/>
        <v>0</v>
      </c>
      <c r="R209" s="79">
        <f t="shared" si="185"/>
        <v>0</v>
      </c>
      <c r="S209" s="79">
        <f t="shared" si="185"/>
        <v>0</v>
      </c>
      <c r="T209" s="79">
        <f t="shared" si="185"/>
        <v>0</v>
      </c>
      <c r="U209" s="79">
        <f t="shared" si="185"/>
        <v>0</v>
      </c>
      <c r="V209" s="79">
        <f t="shared" si="185"/>
        <v>0</v>
      </c>
      <c r="W209" s="79">
        <f t="shared" si="185"/>
        <v>0</v>
      </c>
      <c r="X209" s="79">
        <f t="shared" si="185"/>
        <v>0</v>
      </c>
      <c r="Y209" s="79">
        <f t="shared" si="185"/>
        <v>0</v>
      </c>
      <c r="Z209" s="79">
        <f t="shared" si="185"/>
        <v>0</v>
      </c>
      <c r="AA209" s="79">
        <f t="shared" si="185"/>
        <v>0</v>
      </c>
      <c r="AB209" s="79">
        <f t="shared" si="185"/>
        <v>0</v>
      </c>
      <c r="AC209" s="79">
        <f t="shared" si="185"/>
        <v>0</v>
      </c>
      <c r="AD209" s="79">
        <f t="shared" si="185"/>
        <v>0</v>
      </c>
      <c r="AE209" s="79">
        <f t="shared" si="185"/>
        <v>0</v>
      </c>
      <c r="AF209" s="79">
        <f t="shared" si="185"/>
        <v>0</v>
      </c>
      <c r="AG209" s="79">
        <f t="shared" si="185"/>
        <v>0</v>
      </c>
      <c r="AH209" s="367">
        <f t="shared" si="182"/>
        <v>0</v>
      </c>
      <c r="AI209" s="165"/>
      <c r="AJ209" s="290" t="e">
        <f>E209/T209</f>
        <v>#DIV/0!</v>
      </c>
      <c r="AK209" s="24"/>
      <c r="AL209" s="66" t="s">
        <v>328</v>
      </c>
      <c r="AM209" s="66" t="s">
        <v>300</v>
      </c>
      <c r="AN209" s="134">
        <f ca="1">SUM($C$528:INDEX($C$528:$AH$528,1,$AM$176))</f>
        <v>0</v>
      </c>
      <c r="AO209" s="134">
        <f ca="1">SUM($C$528:INDEX($C$528:$AH$528,1,($AM$176-1)))</f>
        <v>0</v>
      </c>
      <c r="AP209" s="164"/>
      <c r="AQ209" s="134"/>
      <c r="AR209" s="164"/>
      <c r="AS209" s="164"/>
      <c r="AT209" s="19"/>
      <c r="AU209" s="19"/>
      <c r="AV209" s="19"/>
      <c r="AW209" s="19"/>
      <c r="AX209" s="19"/>
      <c r="AY209" s="19"/>
      <c r="AZ209" s="19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</row>
    <row r="210" s="7" customFormat="1" ht="30" customHeight="1" spans="1:171">
      <c r="A210" s="119"/>
      <c r="B210" s="141" t="s">
        <v>275</v>
      </c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156"/>
      <c r="AI210" s="28"/>
      <c r="AJ210" s="290"/>
      <c r="AK210" s="24"/>
      <c r="AL210" s="166" t="s">
        <v>329</v>
      </c>
      <c r="AM210" s="166"/>
      <c r="AN210" s="166"/>
      <c r="AO210" s="166"/>
      <c r="AP210" s="166"/>
      <c r="AQ210" s="166"/>
      <c r="AR210" s="166"/>
      <c r="AS210" s="166"/>
      <c r="AT210" s="19"/>
      <c r="AU210" s="166" t="e">
        <f>"简要分析：
1：与同期相比，受运行方式影响，发电量"&amp;IF(AR181&gt;0,"增加","减少")&amp;" "&amp;ROUND(ABS(AR181),0)&amp;" 万千瓦时，售电量 "&amp;IF(AR183&gt;0,"增加","减少")&amp;" "&amp;ROUND(ABS(AR183),0)&amp;"  万千瓦时，供热量"&amp;IF(AR188&gt;0,"增加","减少")&amp;" "&amp;ROUND(ABS(AR188),0)&amp;"  吉焦，耗原煤量"&amp;IF(AR190&gt;0,"增加","减少")&amp;" "&amp;ROUND(ABS(AR190),0)&amp;"   吨，利润同比"&amp;IF(AR202&gt;0,"增加","减少")&amp;" "&amp;ROUND(ABS(AR202),0)&amp;" 万元。                                                                                                     
2：与计划比：发电量"&amp;IF(AS181&gt;0,"增加","减少")&amp;" "&amp;ROUND(ABS(AS181),0)&amp;" 万千瓦时，售电量"&amp;IF(AS183&gt;0,"增加","减少")&amp;" "&amp;ROUND(ABS(AS183),0)&amp;"  万千瓦时，供热量"&amp;IF(AS188&gt;0,"增加","减少")&amp;" "&amp;ROUND(ABS(AS188),0)&amp;"  吉焦，耗原煤量"&amp;IF(AS190&gt;0,"增加","减少")&amp;" "&amp;ROUND(ABS(AS190),0)&amp;"   吨，利润"&amp;IF(AS202&gt;0,"增加","减少")&amp;" "&amp;ROUND(ABS(AS202),0)&amp;" 万元。 "</f>
        <v>#DIV/0!</v>
      </c>
      <c r="AV210" s="166"/>
      <c r="AW210" s="166"/>
      <c r="AX210" s="166"/>
      <c r="AY210" s="166"/>
      <c r="AZ210" s="166"/>
      <c r="BA210" s="166"/>
      <c r="BB210" s="166"/>
      <c r="BC210" s="167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</row>
    <row r="211" s="7" customFormat="1" ht="30" customHeight="1" spans="1:171">
      <c r="A211" s="119"/>
      <c r="B211" s="124" t="s">
        <v>14</v>
      </c>
      <c r="C211" s="71">
        <f t="shared" ref="C211:AG211" si="186">C209-C210</f>
        <v>0</v>
      </c>
      <c r="D211" s="71">
        <f t="shared" si="186"/>
        <v>0</v>
      </c>
      <c r="E211" s="71">
        <f t="shared" si="186"/>
        <v>0</v>
      </c>
      <c r="F211" s="71">
        <f t="shared" si="186"/>
        <v>0</v>
      </c>
      <c r="G211" s="71">
        <f t="shared" si="186"/>
        <v>0</v>
      </c>
      <c r="H211" s="71">
        <f t="shared" si="186"/>
        <v>0</v>
      </c>
      <c r="I211" s="71">
        <f t="shared" si="186"/>
        <v>0</v>
      </c>
      <c r="J211" s="71">
        <f t="shared" si="186"/>
        <v>0</v>
      </c>
      <c r="K211" s="71">
        <f t="shared" si="186"/>
        <v>0</v>
      </c>
      <c r="L211" s="71">
        <f t="shared" si="186"/>
        <v>0</v>
      </c>
      <c r="M211" s="71">
        <f t="shared" si="186"/>
        <v>0</v>
      </c>
      <c r="N211" s="71">
        <f t="shared" si="186"/>
        <v>0</v>
      </c>
      <c r="O211" s="71">
        <f t="shared" si="186"/>
        <v>0</v>
      </c>
      <c r="P211" s="71">
        <f t="shared" si="186"/>
        <v>0</v>
      </c>
      <c r="Q211" s="71">
        <f t="shared" si="186"/>
        <v>0</v>
      </c>
      <c r="R211" s="71">
        <f t="shared" si="186"/>
        <v>0</v>
      </c>
      <c r="S211" s="71">
        <f t="shared" si="186"/>
        <v>0</v>
      </c>
      <c r="T211" s="71">
        <f t="shared" si="186"/>
        <v>0</v>
      </c>
      <c r="U211" s="71">
        <f t="shared" si="186"/>
        <v>0</v>
      </c>
      <c r="V211" s="71">
        <f t="shared" si="186"/>
        <v>0</v>
      </c>
      <c r="W211" s="71">
        <f t="shared" si="186"/>
        <v>0</v>
      </c>
      <c r="X211" s="71">
        <f t="shared" si="186"/>
        <v>0</v>
      </c>
      <c r="Y211" s="71">
        <f t="shared" si="186"/>
        <v>0</v>
      </c>
      <c r="Z211" s="71">
        <f t="shared" si="186"/>
        <v>0</v>
      </c>
      <c r="AA211" s="71">
        <f t="shared" si="186"/>
        <v>0</v>
      </c>
      <c r="AB211" s="71">
        <f t="shared" si="186"/>
        <v>0</v>
      </c>
      <c r="AC211" s="71">
        <f t="shared" si="186"/>
        <v>0</v>
      </c>
      <c r="AD211" s="71">
        <f t="shared" si="186"/>
        <v>0</v>
      </c>
      <c r="AE211" s="71">
        <f t="shared" si="186"/>
        <v>0</v>
      </c>
      <c r="AF211" s="71">
        <f t="shared" si="186"/>
        <v>0</v>
      </c>
      <c r="AG211" s="71">
        <f t="shared" si="186"/>
        <v>0</v>
      </c>
      <c r="AH211" s="156">
        <f t="shared" ref="AH211:AH214" si="187">SUM(C211:AG211)</f>
        <v>0</v>
      </c>
      <c r="AI211" s="165"/>
      <c r="AJ211" s="290"/>
      <c r="AK211" s="24"/>
      <c r="AL211" s="166"/>
      <c r="AM211" s="166"/>
      <c r="AN211" s="166"/>
      <c r="AO211" s="166"/>
      <c r="AP211" s="166"/>
      <c r="AQ211" s="166"/>
      <c r="AR211" s="166"/>
      <c r="AS211" s="166"/>
      <c r="AT211" s="19"/>
      <c r="AU211" s="166"/>
      <c r="AV211" s="166"/>
      <c r="AW211" s="166"/>
      <c r="AX211" s="166"/>
      <c r="AY211" s="166"/>
      <c r="AZ211" s="166"/>
      <c r="BA211" s="166"/>
      <c r="BB211" s="166"/>
      <c r="BC211" s="167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</row>
    <row r="212" s="7" customFormat="1" ht="30" customHeight="1" spans="1:171">
      <c r="A212" s="119"/>
      <c r="B212" s="125" t="s">
        <v>15</v>
      </c>
      <c r="C212" s="71">
        <f t="shared" ref="C212:AG212" si="188">C209-C208</f>
        <v>-213.809198853555</v>
      </c>
      <c r="D212" s="71">
        <f t="shared" si="188"/>
        <v>-387.361130066876</v>
      </c>
      <c r="E212" s="71">
        <f t="shared" si="188"/>
        <v>-432.143100859834</v>
      </c>
      <c r="F212" s="71">
        <f t="shared" si="188"/>
        <v>-468.587416405077</v>
      </c>
      <c r="G212" s="71">
        <f t="shared" si="188"/>
        <v>-507.170738364952</v>
      </c>
      <c r="H212" s="71">
        <f t="shared" si="188"/>
        <v>-646.579773440699</v>
      </c>
      <c r="I212" s="71">
        <f t="shared" si="188"/>
        <v>-455.482462126382</v>
      </c>
      <c r="J212" s="71">
        <f t="shared" si="188"/>
        <v>-496.021222874301</v>
      </c>
      <c r="K212" s="71">
        <f t="shared" si="188"/>
        <v>-718.493244165416</v>
      </c>
      <c r="L212" s="71">
        <f t="shared" si="188"/>
        <v>-831.481506755835</v>
      </c>
      <c r="M212" s="71">
        <f t="shared" si="188"/>
        <v>-871.471953050362</v>
      </c>
      <c r="N212" s="71">
        <f t="shared" si="188"/>
        <v>-803.997543332878</v>
      </c>
      <c r="O212" s="71">
        <f t="shared" si="188"/>
        <v>-772.548109731131</v>
      </c>
      <c r="P212" s="71">
        <f t="shared" si="188"/>
        <v>-778.69899003685</v>
      </c>
      <c r="Q212" s="71">
        <f t="shared" si="188"/>
        <v>-783.070833902006</v>
      </c>
      <c r="R212" s="71">
        <f t="shared" si="188"/>
        <v>-968.37314043947</v>
      </c>
      <c r="S212" s="71">
        <f t="shared" si="188"/>
        <v>-1244.79834857377</v>
      </c>
      <c r="T212" s="71">
        <f t="shared" si="188"/>
        <v>-1226.41531322506</v>
      </c>
      <c r="U212" s="71">
        <f t="shared" si="188"/>
        <v>-830.255220417633</v>
      </c>
      <c r="V212" s="71">
        <f t="shared" si="188"/>
        <v>-832.622492152313</v>
      </c>
      <c r="W212" s="71">
        <f t="shared" si="188"/>
        <v>-957.494199535963</v>
      </c>
      <c r="X212" s="71">
        <f t="shared" si="188"/>
        <v>-969.039170192439</v>
      </c>
      <c r="Y212" s="71">
        <f t="shared" si="188"/>
        <v>-935.055275010236</v>
      </c>
      <c r="Z212" s="71">
        <f t="shared" si="188"/>
        <v>-1012.46007915927</v>
      </c>
      <c r="AA212" s="71">
        <f t="shared" si="188"/>
        <v>-1304.94063054456</v>
      </c>
      <c r="AB212" s="71">
        <f t="shared" si="188"/>
        <v>-1237.53104954279</v>
      </c>
      <c r="AC212" s="71">
        <f t="shared" si="188"/>
        <v>-1219.14937900914</v>
      </c>
      <c r="AD212" s="71">
        <f t="shared" si="188"/>
        <v>-1064.77412310632</v>
      </c>
      <c r="AE212" s="71">
        <f t="shared" si="188"/>
        <v>-878.027842227378</v>
      </c>
      <c r="AF212" s="71">
        <f t="shared" si="188"/>
        <v>-947.327692097721</v>
      </c>
      <c r="AG212" s="71">
        <f t="shared" si="188"/>
        <v>0</v>
      </c>
      <c r="AH212" s="156">
        <f t="shared" si="187"/>
        <v>-24795.1811792002</v>
      </c>
      <c r="AI212" s="165"/>
      <c r="AJ212" s="290"/>
      <c r="AK212" s="24"/>
      <c r="AL212" s="166"/>
      <c r="AM212" s="166"/>
      <c r="AN212" s="166"/>
      <c r="AO212" s="166"/>
      <c r="AP212" s="166"/>
      <c r="AQ212" s="166"/>
      <c r="AR212" s="166"/>
      <c r="AS212" s="166"/>
      <c r="AT212" s="19"/>
      <c r="AU212" s="166"/>
      <c r="AV212" s="166"/>
      <c r="AW212" s="166"/>
      <c r="AX212" s="166"/>
      <c r="AY212" s="166"/>
      <c r="AZ212" s="166"/>
      <c r="BA212" s="166"/>
      <c r="BB212" s="166"/>
      <c r="BC212" s="167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</row>
    <row r="213" s="7" customFormat="1" ht="30" customHeight="1" spans="1:171">
      <c r="A213" s="119" t="s">
        <v>121</v>
      </c>
      <c r="B213" s="49">
        <v>2025</v>
      </c>
      <c r="C213" s="112">
        <v>21460</v>
      </c>
      <c r="D213" s="112">
        <v>21380</v>
      </c>
      <c r="E213" s="112">
        <v>21650</v>
      </c>
      <c r="F213" s="112">
        <v>21730</v>
      </c>
      <c r="G213" s="112">
        <v>20760</v>
      </c>
      <c r="H213" s="112">
        <v>20870</v>
      </c>
      <c r="I213" s="112">
        <v>21920</v>
      </c>
      <c r="J213" s="112">
        <v>21410</v>
      </c>
      <c r="K213" s="112">
        <v>21400</v>
      </c>
      <c r="L213" s="112">
        <v>22690</v>
      </c>
      <c r="M213" s="112">
        <v>21830</v>
      </c>
      <c r="N213" s="112">
        <v>21480</v>
      </c>
      <c r="O213" s="112">
        <v>21240</v>
      </c>
      <c r="P213" s="112">
        <v>21510</v>
      </c>
      <c r="Q213" s="112">
        <v>21920</v>
      </c>
      <c r="R213" s="112">
        <v>20930</v>
      </c>
      <c r="S213" s="112">
        <v>20670</v>
      </c>
      <c r="T213" s="112">
        <v>22270</v>
      </c>
      <c r="U213" s="112">
        <v>21420</v>
      </c>
      <c r="V213" s="112">
        <v>21500</v>
      </c>
      <c r="W213" s="112">
        <v>21720</v>
      </c>
      <c r="X213" s="112">
        <v>21100</v>
      </c>
      <c r="Y213" s="112">
        <v>20840</v>
      </c>
      <c r="Z213" s="112">
        <v>21180</v>
      </c>
      <c r="AA213" s="112">
        <v>20300</v>
      </c>
      <c r="AB213" s="112">
        <v>21260</v>
      </c>
      <c r="AC213" s="112">
        <v>21130</v>
      </c>
      <c r="AD213" s="112">
        <v>21200</v>
      </c>
      <c r="AE213" s="112">
        <v>21320</v>
      </c>
      <c r="AF213" s="112">
        <v>19860</v>
      </c>
      <c r="AG213" s="112"/>
      <c r="AH213" s="112"/>
      <c r="AI213" s="165"/>
      <c r="AJ213" s="290"/>
      <c r="AK213" s="1"/>
      <c r="AL213" s="166"/>
      <c r="AM213" s="166"/>
      <c r="AN213" s="166"/>
      <c r="AO213" s="166"/>
      <c r="AP213" s="166"/>
      <c r="AQ213" s="166"/>
      <c r="AR213" s="166"/>
      <c r="AS213" s="166"/>
      <c r="AT213" s="19"/>
      <c r="AU213" s="166"/>
      <c r="AV213" s="166"/>
      <c r="AW213" s="166"/>
      <c r="AX213" s="166"/>
      <c r="AY213" s="166"/>
      <c r="AZ213" s="166"/>
      <c r="BA213" s="166"/>
      <c r="BB213" s="166"/>
      <c r="BC213" s="167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</row>
    <row r="214" s="8" customFormat="1" ht="30" customHeight="1" spans="1:171">
      <c r="A214" s="120"/>
      <c r="B214" s="114">
        <v>2026</v>
      </c>
      <c r="C214" s="380">
        <f>'2026底表'!C214</f>
        <v>0</v>
      </c>
      <c r="D214" s="380">
        <f>'2026底表'!D214</f>
        <v>0</v>
      </c>
      <c r="E214" s="380">
        <f>'2026底表'!E214</f>
        <v>0</v>
      </c>
      <c r="F214" s="380">
        <f>'2026底表'!F214</f>
        <v>0</v>
      </c>
      <c r="G214" s="380">
        <f>'2026底表'!G214</f>
        <v>0</v>
      </c>
      <c r="H214" s="380">
        <f>'2026底表'!H214</f>
        <v>0</v>
      </c>
      <c r="I214" s="380">
        <f>'2026底表'!I214</f>
        <v>0</v>
      </c>
      <c r="J214" s="380">
        <f>'2026底表'!J214</f>
        <v>0</v>
      </c>
      <c r="K214" s="380">
        <f>'2026底表'!K214</f>
        <v>0</v>
      </c>
      <c r="L214" s="380">
        <f>'2026底表'!L214</f>
        <v>0</v>
      </c>
      <c r="M214" s="380">
        <f>'2026底表'!M214</f>
        <v>0</v>
      </c>
      <c r="N214" s="380">
        <f>'2026底表'!N214</f>
        <v>0</v>
      </c>
      <c r="O214" s="380">
        <f>'2026底表'!O214</f>
        <v>0</v>
      </c>
      <c r="P214" s="380">
        <f>'2026底表'!P214</f>
        <v>0</v>
      </c>
      <c r="Q214" s="380">
        <f>'2026底表'!Q214</f>
        <v>0</v>
      </c>
      <c r="R214" s="380">
        <f>'2026底表'!R214</f>
        <v>0</v>
      </c>
      <c r="S214" s="380">
        <f>'2026底表'!S214</f>
        <v>0</v>
      </c>
      <c r="T214" s="380">
        <f>'2026底表'!T214</f>
        <v>0</v>
      </c>
      <c r="U214" s="380">
        <f>'2026底表'!U214</f>
        <v>0</v>
      </c>
      <c r="V214" s="380">
        <f>'2026底表'!V214</f>
        <v>0</v>
      </c>
      <c r="W214" s="380">
        <f>'2026底表'!W214</f>
        <v>0</v>
      </c>
      <c r="X214" s="380">
        <f>'2026底表'!X214</f>
        <v>0</v>
      </c>
      <c r="Y214" s="380">
        <f>'2026底表'!Y214</f>
        <v>0</v>
      </c>
      <c r="Z214" s="380">
        <f>'2026底表'!Z214</f>
        <v>0</v>
      </c>
      <c r="AA214" s="380">
        <f>'2026底表'!AA214</f>
        <v>0</v>
      </c>
      <c r="AB214" s="380">
        <f>'2026底表'!AB214</f>
        <v>0</v>
      </c>
      <c r="AC214" s="380">
        <f>'2026底表'!AC214</f>
        <v>0</v>
      </c>
      <c r="AD214" s="380">
        <f>'2026底表'!AD214</f>
        <v>0</v>
      </c>
      <c r="AE214" s="380">
        <f>'2026底表'!AE214</f>
        <v>0</v>
      </c>
      <c r="AF214" s="380">
        <f>'2026底表'!AF214</f>
        <v>0</v>
      </c>
      <c r="AG214" s="380">
        <f>'2026底表'!AG214</f>
        <v>0</v>
      </c>
      <c r="AH214" s="380">
        <f t="shared" si="187"/>
        <v>0</v>
      </c>
      <c r="AI214" s="384"/>
      <c r="AJ214" s="290"/>
      <c r="AK214" s="2"/>
      <c r="AL214" s="166"/>
      <c r="AM214" s="166"/>
      <c r="AN214" s="166"/>
      <c r="AO214" s="166"/>
      <c r="AP214" s="166"/>
      <c r="AQ214" s="166"/>
      <c r="AR214" s="166"/>
      <c r="AS214" s="166"/>
      <c r="AT214" s="19"/>
      <c r="AU214" s="166"/>
      <c r="AV214" s="166"/>
      <c r="AW214" s="166"/>
      <c r="AX214" s="166"/>
      <c r="AY214" s="166"/>
      <c r="AZ214" s="166"/>
      <c r="BA214" s="166"/>
      <c r="BB214" s="166"/>
      <c r="BC214" s="167"/>
      <c r="BD214" s="1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</row>
    <row r="215" s="7" customFormat="1" ht="30" customHeight="1" spans="1:171">
      <c r="A215" s="119"/>
      <c r="B215" s="117" t="s">
        <v>275</v>
      </c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360"/>
      <c r="AI215" s="28"/>
      <c r="AJ215" s="290"/>
      <c r="AK215" s="24"/>
      <c r="AL215" s="166"/>
      <c r="AM215" s="166"/>
      <c r="AN215" s="166"/>
      <c r="AO215" s="166"/>
      <c r="AP215" s="166"/>
      <c r="AQ215" s="166"/>
      <c r="AR215" s="166"/>
      <c r="AS215" s="166"/>
      <c r="AT215" s="2"/>
      <c r="AU215" s="166"/>
      <c r="AV215" s="166"/>
      <c r="AW215" s="166"/>
      <c r="AX215" s="166"/>
      <c r="AY215" s="166"/>
      <c r="AZ215" s="166"/>
      <c r="BA215" s="166"/>
      <c r="BB215" s="166"/>
      <c r="BC215" s="172"/>
      <c r="BD215" s="2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</row>
    <row r="216" s="7" customFormat="1" ht="30" customHeight="1" spans="1:171">
      <c r="A216" s="119"/>
      <c r="B216" s="124" t="s">
        <v>14</v>
      </c>
      <c r="C216" s="60">
        <f t="shared" ref="C216:AG216" si="189">C214-C215</f>
        <v>0</v>
      </c>
      <c r="D216" s="60">
        <f t="shared" si="189"/>
        <v>0</v>
      </c>
      <c r="E216" s="60">
        <f t="shared" si="189"/>
        <v>0</v>
      </c>
      <c r="F216" s="60">
        <f t="shared" si="189"/>
        <v>0</v>
      </c>
      <c r="G216" s="60">
        <f t="shared" si="189"/>
        <v>0</v>
      </c>
      <c r="H216" s="60">
        <f t="shared" si="189"/>
        <v>0</v>
      </c>
      <c r="I216" s="60">
        <f t="shared" si="189"/>
        <v>0</v>
      </c>
      <c r="J216" s="60">
        <f t="shared" si="189"/>
        <v>0</v>
      </c>
      <c r="K216" s="60">
        <f t="shared" si="189"/>
        <v>0</v>
      </c>
      <c r="L216" s="60">
        <f t="shared" si="189"/>
        <v>0</v>
      </c>
      <c r="M216" s="60">
        <f t="shared" si="189"/>
        <v>0</v>
      </c>
      <c r="N216" s="60">
        <f t="shared" si="189"/>
        <v>0</v>
      </c>
      <c r="O216" s="60">
        <f t="shared" si="189"/>
        <v>0</v>
      </c>
      <c r="P216" s="60">
        <f t="shared" si="189"/>
        <v>0</v>
      </c>
      <c r="Q216" s="60">
        <f t="shared" si="189"/>
        <v>0</v>
      </c>
      <c r="R216" s="60">
        <f t="shared" si="189"/>
        <v>0</v>
      </c>
      <c r="S216" s="60">
        <f t="shared" si="189"/>
        <v>0</v>
      </c>
      <c r="T216" s="60">
        <f t="shared" si="189"/>
        <v>0</v>
      </c>
      <c r="U216" s="60">
        <f t="shared" si="189"/>
        <v>0</v>
      </c>
      <c r="V216" s="60">
        <f t="shared" si="189"/>
        <v>0</v>
      </c>
      <c r="W216" s="60">
        <f t="shared" si="189"/>
        <v>0</v>
      </c>
      <c r="X216" s="60">
        <f t="shared" si="189"/>
        <v>0</v>
      </c>
      <c r="Y216" s="60">
        <f t="shared" si="189"/>
        <v>0</v>
      </c>
      <c r="Z216" s="60">
        <f t="shared" si="189"/>
        <v>0</v>
      </c>
      <c r="AA216" s="60">
        <f t="shared" si="189"/>
        <v>0</v>
      </c>
      <c r="AB216" s="60">
        <f t="shared" si="189"/>
        <v>0</v>
      </c>
      <c r="AC216" s="60">
        <f t="shared" si="189"/>
        <v>0</v>
      </c>
      <c r="AD216" s="60">
        <f t="shared" si="189"/>
        <v>0</v>
      </c>
      <c r="AE216" s="60">
        <f t="shared" si="189"/>
        <v>0</v>
      </c>
      <c r="AF216" s="60">
        <f t="shared" si="189"/>
        <v>0</v>
      </c>
      <c r="AG216" s="60">
        <f t="shared" si="189"/>
        <v>0</v>
      </c>
      <c r="AH216" s="170">
        <f>SUM(C216:AG216)</f>
        <v>0</v>
      </c>
      <c r="AI216" s="28"/>
      <c r="AJ216" s="290"/>
      <c r="AK216" s="24"/>
      <c r="AL216" s="173" t="s">
        <v>330</v>
      </c>
      <c r="AM216" s="173"/>
      <c r="AN216" s="173"/>
      <c r="AO216" s="173"/>
      <c r="AP216" s="173"/>
      <c r="AQ216" s="173"/>
      <c r="AR216" s="173"/>
      <c r="AS216" s="173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</row>
    <row r="217" s="7" customFormat="1" ht="30" customHeight="1" spans="1:171">
      <c r="A217" s="111"/>
      <c r="B217" s="174" t="s">
        <v>15</v>
      </c>
      <c r="C217" s="60">
        <f t="shared" ref="C217:AG217" si="190">C214-C213</f>
        <v>-21460</v>
      </c>
      <c r="D217" s="60">
        <f t="shared" si="190"/>
        <v>-21380</v>
      </c>
      <c r="E217" s="60">
        <f t="shared" si="190"/>
        <v>-21650</v>
      </c>
      <c r="F217" s="60">
        <f t="shared" si="190"/>
        <v>-21730</v>
      </c>
      <c r="G217" s="60">
        <f t="shared" si="190"/>
        <v>-20760</v>
      </c>
      <c r="H217" s="60">
        <f t="shared" si="190"/>
        <v>-20870</v>
      </c>
      <c r="I217" s="60">
        <f t="shared" si="190"/>
        <v>-21920</v>
      </c>
      <c r="J217" s="60">
        <f t="shared" si="190"/>
        <v>-21410</v>
      </c>
      <c r="K217" s="60">
        <f t="shared" si="190"/>
        <v>-21400</v>
      </c>
      <c r="L217" s="60">
        <f t="shared" si="190"/>
        <v>-22690</v>
      </c>
      <c r="M217" s="60">
        <f t="shared" si="190"/>
        <v>-21830</v>
      </c>
      <c r="N217" s="60">
        <f t="shared" si="190"/>
        <v>-21480</v>
      </c>
      <c r="O217" s="60">
        <f t="shared" si="190"/>
        <v>-21240</v>
      </c>
      <c r="P217" s="60">
        <f t="shared" si="190"/>
        <v>-21510</v>
      </c>
      <c r="Q217" s="60">
        <f t="shared" si="190"/>
        <v>-21920</v>
      </c>
      <c r="R217" s="60">
        <f t="shared" si="190"/>
        <v>-20930</v>
      </c>
      <c r="S217" s="60">
        <f t="shared" si="190"/>
        <v>-20670</v>
      </c>
      <c r="T217" s="60">
        <f t="shared" si="190"/>
        <v>-22270</v>
      </c>
      <c r="U217" s="60">
        <f t="shared" si="190"/>
        <v>-21420</v>
      </c>
      <c r="V217" s="60">
        <f t="shared" si="190"/>
        <v>-21500</v>
      </c>
      <c r="W217" s="60">
        <f t="shared" si="190"/>
        <v>-21720</v>
      </c>
      <c r="X217" s="60">
        <f t="shared" si="190"/>
        <v>-21100</v>
      </c>
      <c r="Y217" s="60">
        <f t="shared" si="190"/>
        <v>-20840</v>
      </c>
      <c r="Z217" s="60">
        <f t="shared" si="190"/>
        <v>-21180</v>
      </c>
      <c r="AA217" s="60">
        <f t="shared" si="190"/>
        <v>-20300</v>
      </c>
      <c r="AB217" s="60">
        <f t="shared" si="190"/>
        <v>-21260</v>
      </c>
      <c r="AC217" s="60">
        <f t="shared" si="190"/>
        <v>-21130</v>
      </c>
      <c r="AD217" s="60">
        <f t="shared" si="190"/>
        <v>-21200</v>
      </c>
      <c r="AE217" s="60">
        <f t="shared" si="190"/>
        <v>-21320</v>
      </c>
      <c r="AF217" s="60">
        <f t="shared" si="190"/>
        <v>-19860</v>
      </c>
      <c r="AG217" s="60">
        <f t="shared" si="190"/>
        <v>0</v>
      </c>
      <c r="AH217" s="170">
        <f>SUM(C217:AG217)</f>
        <v>-639950</v>
      </c>
      <c r="AI217" s="28"/>
      <c r="AJ217" s="290"/>
      <c r="AK217" s="24"/>
      <c r="AL217" s="173"/>
      <c r="AM217" s="173"/>
      <c r="AN217" s="173"/>
      <c r="AO217" s="173"/>
      <c r="AP217" s="173"/>
      <c r="AQ217" s="173"/>
      <c r="AR217" s="173"/>
      <c r="AS217" s="173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</row>
    <row r="218" s="1" customFormat="1" ht="30" customHeight="1" spans="1:171">
      <c r="A218" s="119" t="s">
        <v>122</v>
      </c>
      <c r="B218" s="49">
        <v>2025</v>
      </c>
      <c r="C218" s="112">
        <v>3542</v>
      </c>
      <c r="D218" s="112">
        <v>2524</v>
      </c>
      <c r="E218" s="112">
        <v>1058</v>
      </c>
      <c r="F218" s="112">
        <v>2039</v>
      </c>
      <c r="G218" s="112">
        <v>2087</v>
      </c>
      <c r="H218" s="112">
        <v>2802</v>
      </c>
      <c r="I218" s="112">
        <v>1948</v>
      </c>
      <c r="J218" s="112">
        <v>2326</v>
      </c>
      <c r="K218" s="112">
        <v>1480</v>
      </c>
      <c r="L218" s="112">
        <v>1458</v>
      </c>
      <c r="M218" s="112">
        <v>1261</v>
      </c>
      <c r="N218" s="112">
        <v>1842</v>
      </c>
      <c r="O218" s="112">
        <v>1400</v>
      </c>
      <c r="P218" s="112">
        <v>1349</v>
      </c>
      <c r="Q218" s="112">
        <v>1337</v>
      </c>
      <c r="R218" s="112">
        <v>1581</v>
      </c>
      <c r="S218" s="112">
        <v>1991</v>
      </c>
      <c r="T218" s="112">
        <v>1997</v>
      </c>
      <c r="U218" s="112">
        <v>1276</v>
      </c>
      <c r="V218" s="112">
        <v>1720</v>
      </c>
      <c r="W218" s="112">
        <v>1686</v>
      </c>
      <c r="X218" s="112">
        <v>2011</v>
      </c>
      <c r="Y218" s="112">
        <v>1276</v>
      </c>
      <c r="Z218" s="112">
        <v>2284</v>
      </c>
      <c r="AA218" s="112">
        <v>2855</v>
      </c>
      <c r="AB218" s="112">
        <v>2716</v>
      </c>
      <c r="AC218" s="112">
        <v>2307</v>
      </c>
      <c r="AD218" s="112">
        <v>1680</v>
      </c>
      <c r="AE218" s="112">
        <v>897</v>
      </c>
      <c r="AF218" s="112">
        <v>1060</v>
      </c>
      <c r="AG218" s="171"/>
      <c r="AH218" s="170"/>
      <c r="AI218" s="28"/>
      <c r="AJ218" s="290">
        <v>0</v>
      </c>
      <c r="AK218" s="24"/>
      <c r="AL218" s="173"/>
      <c r="AM218" s="173"/>
      <c r="AN218" s="173"/>
      <c r="AO218" s="173"/>
      <c r="AP218" s="173"/>
      <c r="AQ218" s="173"/>
      <c r="AR218" s="173"/>
      <c r="AS218" s="173"/>
    </row>
    <row r="219" s="8" customFormat="1" ht="30" customHeight="1" spans="1:171">
      <c r="A219" s="120"/>
      <c r="B219" s="175">
        <v>2026</v>
      </c>
      <c r="C219" s="380">
        <f>'2026底表'!C219</f>
        <v>0</v>
      </c>
      <c r="D219" s="380">
        <f>'2026底表'!D219</f>
        <v>0</v>
      </c>
      <c r="E219" s="380">
        <f>'2026底表'!E219</f>
        <v>0</v>
      </c>
      <c r="F219" s="380">
        <f>'2026底表'!F219</f>
        <v>0</v>
      </c>
      <c r="G219" s="380">
        <f>'2026底表'!G219</f>
        <v>0</v>
      </c>
      <c r="H219" s="380">
        <f>'2026底表'!H219</f>
        <v>0</v>
      </c>
      <c r="I219" s="380">
        <f>'2026底表'!I219</f>
        <v>0</v>
      </c>
      <c r="J219" s="380">
        <f>'2026底表'!J219</f>
        <v>0</v>
      </c>
      <c r="K219" s="380">
        <f>'2026底表'!K219</f>
        <v>0</v>
      </c>
      <c r="L219" s="380">
        <f>'2026底表'!L219</f>
        <v>0</v>
      </c>
      <c r="M219" s="380">
        <f>'2026底表'!M219</f>
        <v>0</v>
      </c>
      <c r="N219" s="380">
        <f>'2026底表'!N219</f>
        <v>0</v>
      </c>
      <c r="O219" s="380">
        <f>'2026底表'!O219</f>
        <v>0</v>
      </c>
      <c r="P219" s="380">
        <f>'2026底表'!P219</f>
        <v>0</v>
      </c>
      <c r="Q219" s="380">
        <f>'2026底表'!Q219</f>
        <v>226</v>
      </c>
      <c r="R219" s="380">
        <f>'2026底表'!R219</f>
        <v>609</v>
      </c>
      <c r="S219" s="380">
        <f>'2026底表'!S219</f>
        <v>1318</v>
      </c>
      <c r="T219" s="380">
        <f>'2026底表'!T219</f>
        <v>2849</v>
      </c>
      <c r="U219" s="380">
        <f>'2026底表'!U219</f>
        <v>866</v>
      </c>
      <c r="V219" s="380">
        <f>'2026底表'!V219</f>
        <v>524</v>
      </c>
      <c r="W219" s="380">
        <f>'2026底表'!W219</f>
        <v>460</v>
      </c>
      <c r="X219" s="380">
        <f>'2026底表'!X219</f>
        <v>466</v>
      </c>
      <c r="Y219" s="380">
        <f>'2026底表'!Y219</f>
        <v>453</v>
      </c>
      <c r="Z219" s="380">
        <f>'2026底表'!Z219</f>
        <v>502</v>
      </c>
      <c r="AA219" s="380">
        <f>'2026底表'!AA219</f>
        <v>413</v>
      </c>
      <c r="AB219" s="380">
        <f>'2026底表'!AB219</f>
        <v>477</v>
      </c>
      <c r="AC219" s="380">
        <f>'2026底表'!AC219</f>
        <v>1005</v>
      </c>
      <c r="AD219" s="380">
        <f>'2026底表'!AD219</f>
        <v>0</v>
      </c>
      <c r="AE219" s="380">
        <f>'2026底表'!AE219</f>
        <v>0</v>
      </c>
      <c r="AF219" s="380">
        <f>'2026底表'!AF219</f>
        <v>0</v>
      </c>
      <c r="AG219" s="380">
        <f>'2026底表'!AG219</f>
        <v>0</v>
      </c>
      <c r="AH219" s="380">
        <f>'2026底表'!AH219</f>
        <v>0</v>
      </c>
      <c r="AI219" s="28"/>
      <c r="AJ219" s="290">
        <f>E219-AI219</f>
        <v>0</v>
      </c>
      <c r="AK219" s="40"/>
      <c r="AL219" s="19"/>
      <c r="AM219" s="19"/>
      <c r="AN219" s="19"/>
      <c r="AO219" s="19"/>
      <c r="AP219" s="19"/>
      <c r="AQ219" s="19"/>
      <c r="AR219" s="19"/>
      <c r="AS219" s="19"/>
      <c r="AT219" s="1"/>
      <c r="AU219" s="1"/>
      <c r="AV219" s="1"/>
      <c r="AW219" s="1"/>
      <c r="AX219" s="1"/>
      <c r="AY219" s="2"/>
      <c r="AZ219" s="1"/>
      <c r="BA219" s="2"/>
      <c r="BB219" s="1"/>
      <c r="BC219" s="1"/>
      <c r="BD219" s="1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</row>
    <row r="220" s="8" customFormat="1" ht="30" customHeight="1" spans="1:171">
      <c r="A220" s="119" t="s">
        <v>123</v>
      </c>
      <c r="B220" s="175">
        <v>2026</v>
      </c>
      <c r="C220" s="380">
        <f>'2026底表'!C220</f>
        <v>0</v>
      </c>
      <c r="D220" s="380">
        <f>'2026底表'!D220</f>
        <v>0</v>
      </c>
      <c r="E220" s="380">
        <f>'2026底表'!E220</f>
        <v>0</v>
      </c>
      <c r="F220" s="380">
        <f>'2026底表'!F220</f>
        <v>0</v>
      </c>
      <c r="G220" s="380">
        <f>'2026底表'!G220</f>
        <v>0</v>
      </c>
      <c r="H220" s="380">
        <f>'2026底表'!H220</f>
        <v>0</v>
      </c>
      <c r="I220" s="380">
        <f>'2026底表'!I220</f>
        <v>0</v>
      </c>
      <c r="J220" s="380">
        <f>'2026底表'!J220</f>
        <v>0</v>
      </c>
      <c r="K220" s="380">
        <f>'2026底表'!K220</f>
        <v>0</v>
      </c>
      <c r="L220" s="380">
        <f>'2026底表'!L220</f>
        <v>0</v>
      </c>
      <c r="M220" s="380">
        <f>'2026底表'!M220</f>
        <v>0</v>
      </c>
      <c r="N220" s="380">
        <f>'2026底表'!N220</f>
        <v>0</v>
      </c>
      <c r="O220" s="380">
        <f>'2026底表'!O220</f>
        <v>0</v>
      </c>
      <c r="P220" s="380">
        <f>'2026底表'!P220</f>
        <v>0</v>
      </c>
      <c r="Q220" s="380">
        <f>'2026底表'!Q220</f>
        <v>252</v>
      </c>
      <c r="R220" s="380">
        <f>'2026底表'!R220</f>
        <v>365</v>
      </c>
      <c r="S220" s="380">
        <f>'2026底表'!S220</f>
        <v>1051</v>
      </c>
      <c r="T220" s="380">
        <f>'2026底表'!T220</f>
        <v>1555</v>
      </c>
      <c r="U220" s="380">
        <f>'2026底表'!U220</f>
        <v>837</v>
      </c>
      <c r="V220" s="380">
        <f>'2026底表'!V220</f>
        <v>440</v>
      </c>
      <c r="W220" s="380">
        <f>'2026底表'!W220</f>
        <v>415</v>
      </c>
      <c r="X220" s="380">
        <f>'2026底表'!X220</f>
        <v>410</v>
      </c>
      <c r="Y220" s="380">
        <f>'2026底表'!Y220</f>
        <v>345</v>
      </c>
      <c r="Z220" s="380">
        <f>'2026底表'!Z220</f>
        <v>396</v>
      </c>
      <c r="AA220" s="380">
        <f>'2026底表'!AA220</f>
        <v>362</v>
      </c>
      <c r="AB220" s="380">
        <f>'2026底表'!AB220</f>
        <v>396</v>
      </c>
      <c r="AC220" s="380">
        <f>'2026底表'!AC220</f>
        <v>739</v>
      </c>
      <c r="AD220" s="380">
        <f>'2026底表'!AD220</f>
        <v>0</v>
      </c>
      <c r="AE220" s="380">
        <f>'2026底表'!AE220</f>
        <v>0</v>
      </c>
      <c r="AF220" s="380">
        <f>'2026底表'!AF220</f>
        <v>0</v>
      </c>
      <c r="AG220" s="380">
        <f>'2026底表'!AG220</f>
        <v>0</v>
      </c>
      <c r="AH220" s="380">
        <f>'2026底表'!AH220</f>
        <v>0</v>
      </c>
      <c r="AI220" s="28"/>
      <c r="AJ220" s="290">
        <f>E220-AI220</f>
        <v>0</v>
      </c>
      <c r="AK220" s="40"/>
      <c r="AL220" s="19"/>
      <c r="AM220" s="19"/>
      <c r="AN220" s="19"/>
      <c r="AO220" s="19"/>
      <c r="AP220" s="19"/>
      <c r="AQ220" s="19"/>
      <c r="AR220" s="19"/>
      <c r="AS220" s="19"/>
      <c r="AT220" s="2"/>
      <c r="AU220" s="2"/>
      <c r="AV220" s="2"/>
      <c r="AW220" s="2"/>
      <c r="AX220" s="2"/>
      <c r="AY220" s="2"/>
      <c r="AZ220" s="2"/>
      <c r="BA220" s="1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</row>
    <row r="221" s="7" customFormat="1" ht="30" customHeight="1" spans="1:171">
      <c r="A221" s="176" t="s">
        <v>31</v>
      </c>
      <c r="B221" s="49">
        <v>2025</v>
      </c>
      <c r="C221" s="112">
        <v>3233</v>
      </c>
      <c r="D221" s="112">
        <v>3882</v>
      </c>
      <c r="E221" s="112">
        <v>1806</v>
      </c>
      <c r="F221" s="112">
        <v>2623</v>
      </c>
      <c r="G221" s="112">
        <v>3059</v>
      </c>
      <c r="H221" s="112">
        <v>4297</v>
      </c>
      <c r="I221" s="112">
        <v>3004</v>
      </c>
      <c r="J221" s="112">
        <v>4308</v>
      </c>
      <c r="K221" s="112">
        <v>3256</v>
      </c>
      <c r="L221" s="112">
        <v>2990</v>
      </c>
      <c r="M221" s="112">
        <v>3158</v>
      </c>
      <c r="N221" s="112">
        <v>2504</v>
      </c>
      <c r="O221" s="112">
        <v>3370</v>
      </c>
      <c r="P221" s="112">
        <v>2921</v>
      </c>
      <c r="Q221" s="112">
        <v>2755</v>
      </c>
      <c r="R221" s="112">
        <v>3191</v>
      </c>
      <c r="S221" s="112">
        <v>3670</v>
      </c>
      <c r="T221" s="112">
        <v>4145</v>
      </c>
      <c r="U221" s="112">
        <v>3163</v>
      </c>
      <c r="V221" s="112">
        <v>3176</v>
      </c>
      <c r="W221" s="112">
        <v>3425</v>
      </c>
      <c r="X221" s="112">
        <v>3845</v>
      </c>
      <c r="Y221" s="112">
        <v>2972</v>
      </c>
      <c r="Z221" s="112">
        <v>3999</v>
      </c>
      <c r="AA221" s="112">
        <v>5093</v>
      </c>
      <c r="AB221" s="112">
        <v>5026</v>
      </c>
      <c r="AC221" s="112">
        <v>4547</v>
      </c>
      <c r="AD221" s="112">
        <v>3493</v>
      </c>
      <c r="AE221" s="112">
        <v>2463</v>
      </c>
      <c r="AF221" s="112">
        <v>2932</v>
      </c>
      <c r="AG221" s="112"/>
      <c r="AH221" s="112"/>
      <c r="AI221" s="28"/>
      <c r="AJ221" s="290"/>
      <c r="AK221" s="24"/>
      <c r="AL221" s="19"/>
      <c r="AM221" s="19"/>
      <c r="AN221" s="19"/>
      <c r="AO221" s="19"/>
      <c r="AP221" s="19"/>
      <c r="AQ221" s="19"/>
      <c r="AR221" s="19"/>
      <c r="AS221" s="19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</row>
    <row r="222" s="7" customFormat="1" ht="30" customHeight="1" spans="1:171">
      <c r="A222" s="159"/>
      <c r="B222" s="114">
        <v>2026</v>
      </c>
      <c r="C222" s="71">
        <f t="shared" ref="C222:AG222" si="191">C219+C227-C466-C482-C489</f>
        <v>0</v>
      </c>
      <c r="D222" s="71">
        <f t="shared" si="191"/>
        <v>0</v>
      </c>
      <c r="E222" s="71">
        <f t="shared" si="191"/>
        <v>0</v>
      </c>
      <c r="F222" s="71">
        <f t="shared" si="191"/>
        <v>0</v>
      </c>
      <c r="G222" s="71">
        <f t="shared" si="191"/>
        <v>0</v>
      </c>
      <c r="H222" s="71">
        <f t="shared" si="191"/>
        <v>0</v>
      </c>
      <c r="I222" s="71">
        <f t="shared" si="191"/>
        <v>0</v>
      </c>
      <c r="J222" s="71">
        <f t="shared" si="191"/>
        <v>0</v>
      </c>
      <c r="K222" s="71">
        <f t="shared" si="191"/>
        <v>0</v>
      </c>
      <c r="L222" s="71">
        <f t="shared" si="191"/>
        <v>0</v>
      </c>
      <c r="M222" s="71">
        <f t="shared" si="191"/>
        <v>0</v>
      </c>
      <c r="N222" s="71">
        <f t="shared" si="191"/>
        <v>0</v>
      </c>
      <c r="O222" s="71">
        <f t="shared" si="191"/>
        <v>0</v>
      </c>
      <c r="P222" s="71">
        <f t="shared" si="191"/>
        <v>0</v>
      </c>
      <c r="Q222" s="71">
        <f t="shared" si="191"/>
        <v>625</v>
      </c>
      <c r="R222" s="71">
        <f t="shared" si="191"/>
        <v>976</v>
      </c>
      <c r="S222" s="71" t="e">
        <f t="shared" si="191"/>
        <v>#VALUE!</v>
      </c>
      <c r="T222" s="71" t="e">
        <f t="shared" si="191"/>
        <v>#VALUE!</v>
      </c>
      <c r="U222" s="71" t="e">
        <f t="shared" si="191"/>
        <v>#VALUE!</v>
      </c>
      <c r="V222" s="71">
        <f t="shared" si="191"/>
        <v>1492</v>
      </c>
      <c r="W222" s="71">
        <f t="shared" si="191"/>
        <v>953</v>
      </c>
      <c r="X222" s="71">
        <f t="shared" si="191"/>
        <v>1140</v>
      </c>
      <c r="Y222" s="71">
        <f t="shared" si="191"/>
        <v>609</v>
      </c>
      <c r="Z222" s="71">
        <f t="shared" si="191"/>
        <v>1255</v>
      </c>
      <c r="AA222" s="71">
        <f t="shared" si="191"/>
        <v>921</v>
      </c>
      <c r="AB222" s="71">
        <f t="shared" si="191"/>
        <v>1069</v>
      </c>
      <c r="AC222" s="71">
        <f t="shared" si="191"/>
        <v>483</v>
      </c>
      <c r="AD222" s="71">
        <f t="shared" si="191"/>
        <v>0</v>
      </c>
      <c r="AE222" s="71">
        <f t="shared" si="191"/>
        <v>0</v>
      </c>
      <c r="AF222" s="71">
        <f t="shared" si="191"/>
        <v>0</v>
      </c>
      <c r="AG222" s="71">
        <f t="shared" si="191"/>
        <v>0</v>
      </c>
      <c r="AH222" s="156" t="e">
        <f t="shared" ref="AH222:AH228" si="192">SUM(C222:AG222)</f>
        <v>#VALUE!</v>
      </c>
      <c r="AI222" s="28"/>
      <c r="AJ222" s="290"/>
      <c r="AK222" s="24"/>
      <c r="AL222" s="19"/>
      <c r="AM222" s="19"/>
      <c r="AN222" s="19"/>
      <c r="AO222" s="19"/>
      <c r="AP222" s="19"/>
      <c r="AQ222" s="19"/>
      <c r="AR222" s="19"/>
      <c r="AS222" s="19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</row>
    <row r="223" s="7" customFormat="1" ht="30" customHeight="1" spans="1:171">
      <c r="A223" s="159"/>
      <c r="B223" s="117" t="s">
        <v>275</v>
      </c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156"/>
      <c r="AI223" s="28"/>
      <c r="AJ223" s="290"/>
      <c r="AK223" s="24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</row>
    <row r="224" s="7" customFormat="1" ht="30" customHeight="1" spans="1:171">
      <c r="A224" s="159"/>
      <c r="B224" s="124" t="s">
        <v>14</v>
      </c>
      <c r="C224" s="67">
        <f t="shared" ref="C224:AH224" si="193">C222-C223</f>
        <v>0</v>
      </c>
      <c r="D224" s="67">
        <f t="shared" si="193"/>
        <v>0</v>
      </c>
      <c r="E224" s="67">
        <f t="shared" si="193"/>
        <v>0</v>
      </c>
      <c r="F224" s="67">
        <f t="shared" si="193"/>
        <v>0</v>
      </c>
      <c r="G224" s="67">
        <f t="shared" si="193"/>
        <v>0</v>
      </c>
      <c r="H224" s="67">
        <f t="shared" si="193"/>
        <v>0</v>
      </c>
      <c r="I224" s="67">
        <f t="shared" si="193"/>
        <v>0</v>
      </c>
      <c r="J224" s="67">
        <f t="shared" si="193"/>
        <v>0</v>
      </c>
      <c r="K224" s="67">
        <f t="shared" si="193"/>
        <v>0</v>
      </c>
      <c r="L224" s="67">
        <f t="shared" si="193"/>
        <v>0</v>
      </c>
      <c r="M224" s="67">
        <f t="shared" si="193"/>
        <v>0</v>
      </c>
      <c r="N224" s="67">
        <f t="shared" si="193"/>
        <v>0</v>
      </c>
      <c r="O224" s="67">
        <f t="shared" si="193"/>
        <v>0</v>
      </c>
      <c r="P224" s="67">
        <f t="shared" si="193"/>
        <v>0</v>
      </c>
      <c r="Q224" s="67">
        <f t="shared" si="193"/>
        <v>625</v>
      </c>
      <c r="R224" s="67">
        <f t="shared" si="193"/>
        <v>976</v>
      </c>
      <c r="S224" s="67" t="e">
        <f t="shared" si="193"/>
        <v>#VALUE!</v>
      </c>
      <c r="T224" s="67" t="e">
        <f t="shared" si="193"/>
        <v>#VALUE!</v>
      </c>
      <c r="U224" s="67" t="e">
        <f t="shared" si="193"/>
        <v>#VALUE!</v>
      </c>
      <c r="V224" s="67">
        <f t="shared" si="193"/>
        <v>1492</v>
      </c>
      <c r="W224" s="67">
        <f t="shared" si="193"/>
        <v>953</v>
      </c>
      <c r="X224" s="67">
        <f t="shared" si="193"/>
        <v>1140</v>
      </c>
      <c r="Y224" s="67">
        <f t="shared" si="193"/>
        <v>609</v>
      </c>
      <c r="Z224" s="67">
        <f t="shared" si="193"/>
        <v>1255</v>
      </c>
      <c r="AA224" s="67">
        <f t="shared" si="193"/>
        <v>921</v>
      </c>
      <c r="AB224" s="67">
        <f t="shared" si="193"/>
        <v>1069</v>
      </c>
      <c r="AC224" s="67">
        <f t="shared" si="193"/>
        <v>483</v>
      </c>
      <c r="AD224" s="67">
        <f t="shared" si="193"/>
        <v>0</v>
      </c>
      <c r="AE224" s="67">
        <f t="shared" si="193"/>
        <v>0</v>
      </c>
      <c r="AF224" s="67">
        <f t="shared" si="193"/>
        <v>0</v>
      </c>
      <c r="AG224" s="67">
        <f t="shared" si="193"/>
        <v>0</v>
      </c>
      <c r="AH224" s="67" t="e">
        <f t="shared" si="193"/>
        <v>#VALUE!</v>
      </c>
      <c r="AI224" s="28"/>
      <c r="AJ224" s="290"/>
      <c r="AK224" s="24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</row>
    <row r="225" s="7" customFormat="1" ht="30" customHeight="1" spans="1:171">
      <c r="A225" s="159"/>
      <c r="B225" s="177" t="s">
        <v>15</v>
      </c>
      <c r="C225" s="60">
        <f t="shared" ref="C225:AG225" si="194">C222-C221</f>
        <v>-3233</v>
      </c>
      <c r="D225" s="60">
        <f t="shared" si="194"/>
        <v>-3882</v>
      </c>
      <c r="E225" s="60">
        <f t="shared" si="194"/>
        <v>-1806</v>
      </c>
      <c r="F225" s="60">
        <f t="shared" si="194"/>
        <v>-2623</v>
      </c>
      <c r="G225" s="60">
        <f t="shared" si="194"/>
        <v>-3059</v>
      </c>
      <c r="H225" s="60">
        <f t="shared" si="194"/>
        <v>-4297</v>
      </c>
      <c r="I225" s="60">
        <f t="shared" si="194"/>
        <v>-3004</v>
      </c>
      <c r="J225" s="60">
        <f t="shared" si="194"/>
        <v>-4308</v>
      </c>
      <c r="K225" s="60">
        <f t="shared" si="194"/>
        <v>-3256</v>
      </c>
      <c r="L225" s="60">
        <f t="shared" si="194"/>
        <v>-2990</v>
      </c>
      <c r="M225" s="60">
        <f t="shared" si="194"/>
        <v>-3158</v>
      </c>
      <c r="N225" s="60">
        <f t="shared" si="194"/>
        <v>-2504</v>
      </c>
      <c r="O225" s="60">
        <f t="shared" si="194"/>
        <v>-3370</v>
      </c>
      <c r="P225" s="60">
        <f t="shared" si="194"/>
        <v>-2921</v>
      </c>
      <c r="Q225" s="60">
        <f t="shared" si="194"/>
        <v>-2130</v>
      </c>
      <c r="R225" s="60">
        <f t="shared" si="194"/>
        <v>-2215</v>
      </c>
      <c r="S225" s="60" t="e">
        <f t="shared" si="194"/>
        <v>#VALUE!</v>
      </c>
      <c r="T225" s="60" t="e">
        <f t="shared" si="194"/>
        <v>#VALUE!</v>
      </c>
      <c r="U225" s="60" t="e">
        <f t="shared" si="194"/>
        <v>#VALUE!</v>
      </c>
      <c r="V225" s="60">
        <f t="shared" si="194"/>
        <v>-1684</v>
      </c>
      <c r="W225" s="60">
        <f t="shared" si="194"/>
        <v>-2472</v>
      </c>
      <c r="X225" s="60">
        <f t="shared" si="194"/>
        <v>-2705</v>
      </c>
      <c r="Y225" s="60">
        <f t="shared" si="194"/>
        <v>-2363</v>
      </c>
      <c r="Z225" s="60">
        <f t="shared" si="194"/>
        <v>-2744</v>
      </c>
      <c r="AA225" s="60">
        <f t="shared" si="194"/>
        <v>-4172</v>
      </c>
      <c r="AB225" s="60">
        <f t="shared" si="194"/>
        <v>-3957</v>
      </c>
      <c r="AC225" s="60">
        <f t="shared" si="194"/>
        <v>-4064</v>
      </c>
      <c r="AD225" s="60">
        <f t="shared" si="194"/>
        <v>-3493</v>
      </c>
      <c r="AE225" s="60">
        <f t="shared" si="194"/>
        <v>-2463</v>
      </c>
      <c r="AF225" s="60">
        <f t="shared" si="194"/>
        <v>-2932</v>
      </c>
      <c r="AG225" s="60">
        <f t="shared" si="194"/>
        <v>0</v>
      </c>
      <c r="AH225" s="170" t="e">
        <f t="shared" si="192"/>
        <v>#VALUE!</v>
      </c>
      <c r="AI225" s="28"/>
      <c r="AJ225" s="290"/>
      <c r="AK225" s="24"/>
      <c r="AL225" s="126"/>
      <c r="AM225" s="127"/>
      <c r="AN225" s="128">
        <f t="array" ref="AN225">INDEX($C$1:$AH$1,1,$AM$176)</f>
        <v>46327</v>
      </c>
      <c r="AO225" s="178" t="s">
        <v>331</v>
      </c>
      <c r="AP225" s="127"/>
      <c r="AQ225" s="127"/>
      <c r="AR225" s="127"/>
      <c r="AS225" s="130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</row>
    <row r="226" s="7" customFormat="1" ht="30" customHeight="1" spans="1:171">
      <c r="A226" s="119" t="s">
        <v>124</v>
      </c>
      <c r="B226" s="49">
        <v>2025</v>
      </c>
      <c r="C226" s="112">
        <v>3431</v>
      </c>
      <c r="D226" s="112">
        <v>3267</v>
      </c>
      <c r="E226" s="112">
        <v>2743</v>
      </c>
      <c r="F226" s="112">
        <v>2546</v>
      </c>
      <c r="G226" s="112">
        <v>3091</v>
      </c>
      <c r="H226" s="112">
        <v>3443</v>
      </c>
      <c r="I226" s="112">
        <v>2498</v>
      </c>
      <c r="J226" s="112">
        <v>3319</v>
      </c>
      <c r="K226" s="112">
        <v>3420</v>
      </c>
      <c r="L226" s="112">
        <v>2875</v>
      </c>
      <c r="M226" s="112">
        <v>2986</v>
      </c>
      <c r="N226" s="112">
        <v>1963</v>
      </c>
      <c r="O226" s="112">
        <v>3222</v>
      </c>
      <c r="P226" s="112">
        <v>3103</v>
      </c>
      <c r="Q226" s="112">
        <v>2407</v>
      </c>
      <c r="R226" s="112">
        <v>3106</v>
      </c>
      <c r="S226" s="112">
        <v>3384</v>
      </c>
      <c r="T226" s="112">
        <v>3675</v>
      </c>
      <c r="U226" s="112">
        <v>3295</v>
      </c>
      <c r="V226" s="112">
        <v>2714</v>
      </c>
      <c r="W226" s="112">
        <v>3414</v>
      </c>
      <c r="X226" s="112">
        <v>3351</v>
      </c>
      <c r="Y226" s="112">
        <v>2934</v>
      </c>
      <c r="Z226" s="112">
        <v>3103</v>
      </c>
      <c r="AA226" s="112">
        <v>3747</v>
      </c>
      <c r="AB226" s="112">
        <v>3782</v>
      </c>
      <c r="AC226" s="112">
        <v>3659</v>
      </c>
      <c r="AD226" s="112">
        <v>3445</v>
      </c>
      <c r="AE226" s="112">
        <v>3104</v>
      </c>
      <c r="AF226" s="112">
        <v>3457</v>
      </c>
      <c r="AG226" s="112"/>
      <c r="AH226" s="112"/>
      <c r="AI226" s="28"/>
      <c r="AJ226" s="290">
        <v>0</v>
      </c>
      <c r="AK226" s="24"/>
      <c r="AL226" s="131" t="s">
        <v>280</v>
      </c>
      <c r="AM226" s="131" t="s">
        <v>281</v>
      </c>
      <c r="AN226" s="131" t="s">
        <v>282</v>
      </c>
      <c r="AO226" s="131" t="s">
        <v>283</v>
      </c>
      <c r="AP226" s="53" t="s">
        <v>284</v>
      </c>
      <c r="AQ226" s="53" t="s">
        <v>285</v>
      </c>
      <c r="AR226" s="131" t="s">
        <v>286</v>
      </c>
      <c r="AS226" s="66" t="s">
        <v>287</v>
      </c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</row>
    <row r="227" s="8" customFormat="1" ht="30" customHeight="1" spans="1:171">
      <c r="A227" s="120"/>
      <c r="B227" s="114">
        <v>2026</v>
      </c>
      <c r="C227" s="380">
        <f>'2026底表'!C227</f>
        <v>0</v>
      </c>
      <c r="D227" s="380">
        <f>'2026底表'!D227</f>
        <v>0</v>
      </c>
      <c r="E227" s="380">
        <f>'2026底表'!E227</f>
        <v>0</v>
      </c>
      <c r="F227" s="380">
        <f>'2026底表'!F227</f>
        <v>0</v>
      </c>
      <c r="G227" s="380">
        <f>'2026底表'!G227</f>
        <v>0</v>
      </c>
      <c r="H227" s="380">
        <f>'2026底表'!H227</f>
        <v>0</v>
      </c>
      <c r="I227" s="380">
        <f>'2026底表'!I227</f>
        <v>0</v>
      </c>
      <c r="J227" s="380">
        <f>'2026底表'!J227</f>
        <v>0</v>
      </c>
      <c r="K227" s="380">
        <f>'2026底表'!K227</f>
        <v>0</v>
      </c>
      <c r="L227" s="380">
        <f>'2026底表'!L227</f>
        <v>0</v>
      </c>
      <c r="M227" s="380">
        <f>'2026底表'!M227</f>
        <v>0</v>
      </c>
      <c r="N227" s="380">
        <f>'2026底表'!N227</f>
        <v>0</v>
      </c>
      <c r="O227" s="380">
        <f>'2026底表'!O227</f>
        <v>0</v>
      </c>
      <c r="P227" s="380">
        <f>'2026底表'!P227</f>
        <v>0</v>
      </c>
      <c r="Q227" s="380">
        <f>'2026底表'!Q227</f>
        <v>399</v>
      </c>
      <c r="R227" s="380">
        <f>'2026底表'!R227</f>
        <v>2362</v>
      </c>
      <c r="S227" s="380">
        <f>'2026底表'!S227</f>
        <v>2999</v>
      </c>
      <c r="T227" s="380">
        <f>'2026底表'!T227</f>
        <v>3070</v>
      </c>
      <c r="U227" s="380">
        <f>'2026底表'!U227</f>
        <v>2731</v>
      </c>
      <c r="V227" s="380">
        <f>'2026底表'!V227</f>
        <v>1819</v>
      </c>
      <c r="W227" s="380">
        <f>'2026底表'!W227</f>
        <v>1409</v>
      </c>
      <c r="X227" s="380">
        <f>'2026底表'!X227</f>
        <v>1511</v>
      </c>
      <c r="Y227" s="380">
        <f>'2026底表'!Y227</f>
        <v>1704</v>
      </c>
      <c r="Z227" s="380">
        <f>'2026底表'!Z227</f>
        <v>3648</v>
      </c>
      <c r="AA227" s="380">
        <f>'2026底表'!AA227</f>
        <v>2699</v>
      </c>
      <c r="AB227" s="380">
        <f>'2026底表'!AB227</f>
        <v>2633</v>
      </c>
      <c r="AC227" s="380">
        <f>'2026底表'!AC227</f>
        <v>3055</v>
      </c>
      <c r="AD227" s="380">
        <f>'2026底表'!AD227</f>
        <v>0</v>
      </c>
      <c r="AE227" s="380">
        <f>'2026底表'!AE227</f>
        <v>0</v>
      </c>
      <c r="AF227" s="380">
        <f>'2026底表'!AF227</f>
        <v>0</v>
      </c>
      <c r="AG227" s="380">
        <f>'2026底表'!AG227</f>
        <v>0</v>
      </c>
      <c r="AH227" s="380">
        <f t="shared" si="192"/>
        <v>30039</v>
      </c>
      <c r="AI227" s="28"/>
      <c r="AJ227" s="290">
        <f>E227-AI227</f>
        <v>0</v>
      </c>
      <c r="AK227" s="40"/>
      <c r="AL227" s="132" t="s">
        <v>288</v>
      </c>
      <c r="AM227" s="132" t="s">
        <v>289</v>
      </c>
      <c r="AN227" s="179">
        <f>INDEX($C$343:$AH$343,1,$AM$176)</f>
        <v>0</v>
      </c>
      <c r="AO227" s="134">
        <f t="array" ref="AO227">INDEX($C$343:$AH$343,1,($AM$176-1))</f>
        <v>0</v>
      </c>
      <c r="AP227" s="133" t="str">
        <f t="array" ref="AP227">INDEX($C$342:$AH$342,1,$AM$176)</f>
        <v>#1炉</v>
      </c>
      <c r="AQ227" s="179">
        <f t="array" ref="AQ227">INDEX($C$344:$AH$344,1,$AM$176)</f>
        <v>0</v>
      </c>
      <c r="AR227" s="134" t="s">
        <v>290</v>
      </c>
      <c r="AS227" s="134" t="s">
        <v>290</v>
      </c>
      <c r="AT227" s="1"/>
      <c r="AU227" s="180"/>
      <c r="AV227" s="180"/>
      <c r="AW227" s="180"/>
      <c r="AX227" s="180"/>
      <c r="AY227" s="180"/>
      <c r="AZ227" s="180"/>
      <c r="BA227" s="180"/>
      <c r="BB227" s="180"/>
      <c r="BC227" s="180"/>
      <c r="BD227" s="180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</row>
    <row r="228" s="7" customFormat="1" ht="30" customHeight="1" spans="1:171">
      <c r="A228" s="119"/>
      <c r="B228" s="125" t="s">
        <v>15</v>
      </c>
      <c r="C228" s="71">
        <f t="shared" ref="C228:AG228" si="195">C227-C226</f>
        <v>-3431</v>
      </c>
      <c r="D228" s="71">
        <f t="shared" si="195"/>
        <v>-3267</v>
      </c>
      <c r="E228" s="71">
        <f t="shared" si="195"/>
        <v>-2743</v>
      </c>
      <c r="F228" s="71">
        <f t="shared" si="195"/>
        <v>-2546</v>
      </c>
      <c r="G228" s="71">
        <f t="shared" si="195"/>
        <v>-3091</v>
      </c>
      <c r="H228" s="71">
        <f t="shared" si="195"/>
        <v>-3443</v>
      </c>
      <c r="I228" s="71">
        <f t="shared" si="195"/>
        <v>-2498</v>
      </c>
      <c r="J228" s="71">
        <f t="shared" si="195"/>
        <v>-3319</v>
      </c>
      <c r="K228" s="71">
        <f t="shared" si="195"/>
        <v>-3420</v>
      </c>
      <c r="L228" s="71">
        <f t="shared" si="195"/>
        <v>-2875</v>
      </c>
      <c r="M228" s="71">
        <f t="shared" si="195"/>
        <v>-2986</v>
      </c>
      <c r="N228" s="71">
        <f t="shared" si="195"/>
        <v>-1963</v>
      </c>
      <c r="O228" s="71">
        <f t="shared" si="195"/>
        <v>-3222</v>
      </c>
      <c r="P228" s="71">
        <f t="shared" si="195"/>
        <v>-3103</v>
      </c>
      <c r="Q228" s="71">
        <f t="shared" si="195"/>
        <v>-2008</v>
      </c>
      <c r="R228" s="71">
        <f t="shared" si="195"/>
        <v>-744</v>
      </c>
      <c r="S228" s="71">
        <f t="shared" si="195"/>
        <v>-385</v>
      </c>
      <c r="T228" s="71">
        <f t="shared" si="195"/>
        <v>-605</v>
      </c>
      <c r="U228" s="71">
        <f t="shared" si="195"/>
        <v>-564</v>
      </c>
      <c r="V228" s="71">
        <f t="shared" si="195"/>
        <v>-895</v>
      </c>
      <c r="W228" s="71">
        <f t="shared" si="195"/>
        <v>-2005</v>
      </c>
      <c r="X228" s="71">
        <f t="shared" si="195"/>
        <v>-1840</v>
      </c>
      <c r="Y228" s="71">
        <f t="shared" si="195"/>
        <v>-1230</v>
      </c>
      <c r="Z228" s="71">
        <f t="shared" si="195"/>
        <v>545</v>
      </c>
      <c r="AA228" s="71">
        <f t="shared" si="195"/>
        <v>-1048</v>
      </c>
      <c r="AB228" s="71">
        <f t="shared" si="195"/>
        <v>-1149</v>
      </c>
      <c r="AC228" s="71">
        <f t="shared" si="195"/>
        <v>-604</v>
      </c>
      <c r="AD228" s="71">
        <f t="shared" si="195"/>
        <v>-3445</v>
      </c>
      <c r="AE228" s="71">
        <f t="shared" si="195"/>
        <v>-3104</v>
      </c>
      <c r="AF228" s="71">
        <f t="shared" si="195"/>
        <v>-3457</v>
      </c>
      <c r="AG228" s="71">
        <f t="shared" si="195"/>
        <v>0</v>
      </c>
      <c r="AH228" s="156">
        <f t="shared" si="192"/>
        <v>-64445</v>
      </c>
      <c r="AI228" s="28"/>
      <c r="AJ228" s="290"/>
      <c r="AK228" s="24"/>
      <c r="AL228" s="132" t="s">
        <v>302</v>
      </c>
      <c r="AM228" s="132" t="s">
        <v>303</v>
      </c>
      <c r="AN228" s="134">
        <f t="array" ref="AN228">INDEX($C$346:$AH$346,1,$AM$176)</f>
        <v>0</v>
      </c>
      <c r="AO228" s="134">
        <f t="array" ref="AO228">INDEX($C$346:$AH$346,1,($AM$176-1))</f>
        <v>0</v>
      </c>
      <c r="AP228" s="134">
        <f t="array" ref="AP228">INDEX($C$345:$AH$345,1,$AM$176)</f>
        <v>7235</v>
      </c>
      <c r="AQ228" s="134">
        <f t="array" ref="AQ228">INDEX($C$347:$AH$347,1,$AM$176)</f>
        <v>0</v>
      </c>
      <c r="AR228" s="181">
        <f t="shared" ref="AR228:AR243" si="196">AN228-AP228</f>
        <v>-7235</v>
      </c>
      <c r="AS228" s="134">
        <f t="shared" ref="AS228:AS235" si="197">AN228-AQ228</f>
        <v>0</v>
      </c>
      <c r="AT228" s="2"/>
      <c r="AU228" s="182"/>
      <c r="AV228" s="182"/>
      <c r="AW228" s="183"/>
      <c r="AX228" s="183"/>
      <c r="AY228" s="183"/>
      <c r="AZ228" s="183"/>
      <c r="BA228" s="184"/>
      <c r="BB228" s="184"/>
      <c r="BC228" s="182"/>
      <c r="BD228" s="182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</row>
    <row r="229" s="7" customFormat="1" ht="30" customHeight="1" spans="1:171">
      <c r="A229" s="119" t="s">
        <v>32</v>
      </c>
      <c r="B229" s="49">
        <v>2025</v>
      </c>
      <c r="C229" s="112">
        <v>42.3</v>
      </c>
      <c r="D229" s="112">
        <v>0</v>
      </c>
      <c r="E229" s="112">
        <v>0.9</v>
      </c>
      <c r="F229" s="112">
        <v>7.2</v>
      </c>
      <c r="G229" s="112">
        <v>27.9</v>
      </c>
      <c r="H229" s="112">
        <v>10.8</v>
      </c>
      <c r="I229" s="112">
        <v>0</v>
      </c>
      <c r="J229" s="112">
        <v>16.2</v>
      </c>
      <c r="K229" s="112">
        <v>1.8</v>
      </c>
      <c r="L229" s="112">
        <v>0</v>
      </c>
      <c r="M229" s="112">
        <v>0</v>
      </c>
      <c r="N229" s="112">
        <v>0</v>
      </c>
      <c r="O229" s="112">
        <v>0</v>
      </c>
      <c r="P229" s="112">
        <v>0</v>
      </c>
      <c r="Q229" s="112">
        <v>2.7</v>
      </c>
      <c r="R229" s="112">
        <v>11.7</v>
      </c>
      <c r="S229" s="112">
        <v>0</v>
      </c>
      <c r="T229" s="112">
        <v>3.6</v>
      </c>
      <c r="U229" s="112">
        <v>0</v>
      </c>
      <c r="V229" s="112">
        <v>13.5</v>
      </c>
      <c r="W229" s="112">
        <v>0</v>
      </c>
      <c r="X229" s="112">
        <v>0</v>
      </c>
      <c r="Y229" s="112">
        <v>2.7</v>
      </c>
      <c r="Z229" s="112">
        <v>11.7</v>
      </c>
      <c r="AA229" s="112">
        <v>2.7</v>
      </c>
      <c r="AB229" s="112">
        <v>0</v>
      </c>
      <c r="AC229" s="112">
        <v>16.2</v>
      </c>
      <c r="AD229" s="112">
        <v>0</v>
      </c>
      <c r="AE229" s="112">
        <v>0</v>
      </c>
      <c r="AF229" s="112">
        <v>8.1</v>
      </c>
      <c r="AG229" s="112"/>
      <c r="AH229" s="112"/>
      <c r="AI229" s="257"/>
      <c r="AJ229" s="290"/>
      <c r="AK229" s="24"/>
      <c r="AL229" s="131" t="s">
        <v>304</v>
      </c>
      <c r="AM229" s="132" t="s">
        <v>303</v>
      </c>
      <c r="AN229" s="140">
        <f ca="1">SUM($C$346:INDEX($C$346:$AH$346,1,$AM$176))</f>
        <v>0</v>
      </c>
      <c r="AO229" s="140">
        <f ca="1">SUM($C$346:INDEX($C$346:$AH$346,1,($AM$176-1)))</f>
        <v>30420</v>
      </c>
      <c r="AP229" s="140">
        <f ca="1">SUM($C$345:INDEX($C$345:$AH$345,1,$AM$176))</f>
        <v>7235</v>
      </c>
      <c r="AQ229" s="140">
        <f ca="1">SUM($C$347:INDEX($C$347:$AH$347,1,$AM$176))</f>
        <v>0</v>
      </c>
      <c r="AR229" s="134">
        <f ca="1" t="shared" si="196"/>
        <v>-7235</v>
      </c>
      <c r="AS229" s="134">
        <f ca="1" t="shared" si="197"/>
        <v>0</v>
      </c>
      <c r="AT229" s="1"/>
      <c r="AU229" s="180"/>
      <c r="AV229" s="180"/>
      <c r="AW229" s="183"/>
      <c r="AX229" s="183"/>
      <c r="AY229" s="183"/>
      <c r="AZ229" s="183"/>
      <c r="BA229" s="184"/>
      <c r="BB229" s="184"/>
      <c r="BC229" s="180"/>
      <c r="BD229" s="180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</row>
    <row r="230" s="8" customFormat="1" ht="30" customHeight="1" spans="1:171">
      <c r="A230" s="120"/>
      <c r="B230" s="114">
        <v>2026</v>
      </c>
      <c r="C230" s="380">
        <f>'2026底表'!C230</f>
        <v>0</v>
      </c>
      <c r="D230" s="380">
        <f>'2026底表'!D230</f>
        <v>0</v>
      </c>
      <c r="E230" s="380">
        <f>'2026底表'!E230</f>
        <v>0</v>
      </c>
      <c r="F230" s="380">
        <f>'2026底表'!F230</f>
        <v>0</v>
      </c>
      <c r="G230" s="380">
        <f>'2026底表'!G230</f>
        <v>0</v>
      </c>
      <c r="H230" s="380">
        <f>'2026底表'!H230</f>
        <v>0</v>
      </c>
      <c r="I230" s="380">
        <f>'2026底表'!I230</f>
        <v>0</v>
      </c>
      <c r="J230" s="380">
        <f>'2026底表'!J230</f>
        <v>0</v>
      </c>
      <c r="K230" s="380">
        <f>'2026底表'!K230</f>
        <v>0</v>
      </c>
      <c r="L230" s="380">
        <f>'2026底表'!L230</f>
        <v>0</v>
      </c>
      <c r="M230" s="380">
        <f>'2026底表'!M230</f>
        <v>0</v>
      </c>
      <c r="N230" s="380">
        <f>'2026底表'!N230</f>
        <v>0</v>
      </c>
      <c r="O230" s="380">
        <f>'2026底表'!O230</f>
        <v>0</v>
      </c>
      <c r="P230" s="380">
        <f>'2026底表'!P230</f>
        <v>0</v>
      </c>
      <c r="Q230" s="380">
        <f>'2026底表'!Q230</f>
        <v>0</v>
      </c>
      <c r="R230" s="380">
        <f>'2026底表'!R230</f>
        <v>0</v>
      </c>
      <c r="S230" s="380">
        <f>'2026底表'!S230</f>
        <v>0</v>
      </c>
      <c r="T230" s="380">
        <f>'2026底表'!T230</f>
        <v>0</v>
      </c>
      <c r="U230" s="380">
        <f>'2026底表'!U230</f>
        <v>0</v>
      </c>
      <c r="V230" s="380">
        <f>'2026底表'!V230</f>
        <v>0</v>
      </c>
      <c r="W230" s="380">
        <f>'2026底表'!W230</f>
        <v>0</v>
      </c>
      <c r="X230" s="380">
        <f>'2026底表'!X230</f>
        <v>0</v>
      </c>
      <c r="Y230" s="380">
        <f>'2026底表'!Y230</f>
        <v>0</v>
      </c>
      <c r="Z230" s="380">
        <f>'2026底表'!Z230</f>
        <v>0</v>
      </c>
      <c r="AA230" s="380">
        <f>'2026底表'!AA230</f>
        <v>0</v>
      </c>
      <c r="AB230" s="380">
        <f>'2026底表'!AB230</f>
        <v>0</v>
      </c>
      <c r="AC230" s="380">
        <f>'2026底表'!AC230</f>
        <v>0</v>
      </c>
      <c r="AD230" s="380">
        <f>'2026底表'!AD230</f>
        <v>0</v>
      </c>
      <c r="AE230" s="380">
        <f>'2026底表'!AE230</f>
        <v>0</v>
      </c>
      <c r="AF230" s="380">
        <f>'2026底表'!AF230</f>
        <v>0</v>
      </c>
      <c r="AG230" s="380">
        <f>'2026底表'!AG230</f>
        <v>0</v>
      </c>
      <c r="AH230" s="380">
        <f t="shared" ref="AH230:AH233" si="198">SUM(C230:AG230)</f>
        <v>0</v>
      </c>
      <c r="AI230" s="385"/>
      <c r="AJ230" s="290">
        <f>E230-AI230</f>
        <v>0</v>
      </c>
      <c r="AK230" s="40"/>
      <c r="AL230" s="53" t="s">
        <v>305</v>
      </c>
      <c r="AM230" s="53" t="s">
        <v>300</v>
      </c>
      <c r="AN230" s="134">
        <f t="array" ref="AN230">INDEX($C$351:$AH$351,1,$AM$176)</f>
        <v>0</v>
      </c>
      <c r="AO230" s="134">
        <f t="array" ref="AO230">INDEX($C$351:$AH$351,1,($AM$176-1))</f>
        <v>0</v>
      </c>
      <c r="AP230" s="134">
        <f t="array" ref="AP230">INDEX($C$350:$AH$350,1,$AM$176)</f>
        <v>358</v>
      </c>
      <c r="AQ230" s="134">
        <f t="array" ref="AQ230">INDEX($C$352:$AH$352,1,$AM$176)</f>
        <v>0</v>
      </c>
      <c r="AR230" s="181">
        <f t="shared" si="196"/>
        <v>-358</v>
      </c>
      <c r="AS230" s="134">
        <f t="shared" si="197"/>
        <v>0</v>
      </c>
      <c r="AT230" s="1"/>
      <c r="AU230" s="180"/>
      <c r="AV230" s="180"/>
      <c r="AW230" s="183"/>
      <c r="AX230" s="183"/>
      <c r="AY230" s="183"/>
      <c r="AZ230" s="183"/>
      <c r="BA230" s="184"/>
      <c r="BB230" s="184"/>
      <c r="BC230" s="180"/>
      <c r="BD230" s="180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</row>
    <row r="231" s="7" customFormat="1" ht="30" customHeight="1" spans="1:171">
      <c r="A231" s="119"/>
      <c r="B231" s="117" t="s">
        <v>275</v>
      </c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170"/>
      <c r="AI231" s="268"/>
      <c r="AJ231" s="290"/>
      <c r="AK231" s="24"/>
      <c r="AL231" s="131" t="s">
        <v>332</v>
      </c>
      <c r="AM231" s="53" t="s">
        <v>300</v>
      </c>
      <c r="AN231" s="140">
        <f ca="1">SUM($C$351:INDEX($C$351:$AH$351,1,$AM$176))</f>
        <v>0</v>
      </c>
      <c r="AO231" s="140">
        <f ca="1">SUM($C$351:INDEX($C$351:$AH$351,1,($AM$176-1)))</f>
        <v>1870</v>
      </c>
      <c r="AP231" s="140">
        <f ca="1">SUM($C$350:INDEX($C$350:$AH$350,1,$AM$176))</f>
        <v>358</v>
      </c>
      <c r="AQ231" s="140">
        <f ca="1">SUM($C$352:INDEX($C$352:$AH$352,1,$AM$176))</f>
        <v>0</v>
      </c>
      <c r="AR231" s="134">
        <f ca="1" t="shared" si="196"/>
        <v>-358</v>
      </c>
      <c r="AS231" s="134">
        <f ca="1" t="shared" si="197"/>
        <v>0</v>
      </c>
      <c r="AT231" s="2"/>
      <c r="AU231" s="182"/>
      <c r="AV231" s="182"/>
      <c r="AW231" s="183"/>
      <c r="AX231" s="183"/>
      <c r="AY231" s="183"/>
      <c r="AZ231" s="183"/>
      <c r="BA231" s="184"/>
      <c r="BB231" s="184"/>
      <c r="BC231" s="182"/>
      <c r="BD231" s="182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</row>
    <row r="232" s="7" customFormat="1" ht="30" customHeight="1" spans="1:171">
      <c r="A232" s="119"/>
      <c r="B232" s="185" t="s">
        <v>14</v>
      </c>
      <c r="C232" s="60">
        <f t="shared" ref="C232:AG232" si="199">C230-C231</f>
        <v>0</v>
      </c>
      <c r="D232" s="60">
        <f t="shared" si="199"/>
        <v>0</v>
      </c>
      <c r="E232" s="60">
        <f t="shared" si="199"/>
        <v>0</v>
      </c>
      <c r="F232" s="60">
        <f t="shared" si="199"/>
        <v>0</v>
      </c>
      <c r="G232" s="60">
        <f t="shared" si="199"/>
        <v>0</v>
      </c>
      <c r="H232" s="60">
        <f t="shared" si="199"/>
        <v>0</v>
      </c>
      <c r="I232" s="60">
        <f t="shared" si="199"/>
        <v>0</v>
      </c>
      <c r="J232" s="60">
        <f t="shared" si="199"/>
        <v>0</v>
      </c>
      <c r="K232" s="60">
        <f t="shared" si="199"/>
        <v>0</v>
      </c>
      <c r="L232" s="60">
        <f t="shared" si="199"/>
        <v>0</v>
      </c>
      <c r="M232" s="60">
        <f t="shared" si="199"/>
        <v>0</v>
      </c>
      <c r="N232" s="60">
        <f t="shared" si="199"/>
        <v>0</v>
      </c>
      <c r="O232" s="60">
        <f t="shared" si="199"/>
        <v>0</v>
      </c>
      <c r="P232" s="60">
        <f t="shared" si="199"/>
        <v>0</v>
      </c>
      <c r="Q232" s="60">
        <f t="shared" si="199"/>
        <v>0</v>
      </c>
      <c r="R232" s="60">
        <f t="shared" si="199"/>
        <v>0</v>
      </c>
      <c r="S232" s="60">
        <f t="shared" si="199"/>
        <v>0</v>
      </c>
      <c r="T232" s="60">
        <f t="shared" si="199"/>
        <v>0</v>
      </c>
      <c r="U232" s="60">
        <f t="shared" si="199"/>
        <v>0</v>
      </c>
      <c r="V232" s="60">
        <f t="shared" si="199"/>
        <v>0</v>
      </c>
      <c r="W232" s="60">
        <f t="shared" si="199"/>
        <v>0</v>
      </c>
      <c r="X232" s="60">
        <f t="shared" si="199"/>
        <v>0</v>
      </c>
      <c r="Y232" s="60">
        <f t="shared" si="199"/>
        <v>0</v>
      </c>
      <c r="Z232" s="60">
        <f t="shared" si="199"/>
        <v>0</v>
      </c>
      <c r="AA232" s="60">
        <f t="shared" si="199"/>
        <v>0</v>
      </c>
      <c r="AB232" s="60">
        <f t="shared" si="199"/>
        <v>0</v>
      </c>
      <c r="AC232" s="60">
        <f t="shared" si="199"/>
        <v>0</v>
      </c>
      <c r="AD232" s="60">
        <f t="shared" si="199"/>
        <v>0</v>
      </c>
      <c r="AE232" s="60">
        <f t="shared" si="199"/>
        <v>0</v>
      </c>
      <c r="AF232" s="60">
        <f t="shared" si="199"/>
        <v>0</v>
      </c>
      <c r="AG232" s="60">
        <f t="shared" si="199"/>
        <v>0</v>
      </c>
      <c r="AH232" s="170">
        <f t="shared" si="198"/>
        <v>0</v>
      </c>
      <c r="AI232" s="28"/>
      <c r="AJ232" s="290"/>
      <c r="AK232" s="24"/>
      <c r="AL232" s="131" t="s">
        <v>307</v>
      </c>
      <c r="AM232" s="53" t="s">
        <v>300</v>
      </c>
      <c r="AN232" s="134">
        <f t="array" ref="AN232">INDEX($C$356:$AH$356,1,$AM$176)</f>
        <v>0</v>
      </c>
      <c r="AO232" s="134">
        <f t="array" ref="AO232">INDEX($C$356:$AH$356,1,($AM$176-1))</f>
        <v>0</v>
      </c>
      <c r="AP232" s="134">
        <f t="array" ref="AP232">INDEX($C$355:$AH$355,1,$AM$176)</f>
        <v>273.984577589737</v>
      </c>
      <c r="AQ232" s="134">
        <f t="array" ref="AQ232">INDEX($C$357:$AH$357,1,$AM$176)</f>
        <v>0</v>
      </c>
      <c r="AR232" s="134">
        <f t="shared" si="196"/>
        <v>-273.984577589737</v>
      </c>
      <c r="AS232" s="134">
        <f t="shared" si="197"/>
        <v>0</v>
      </c>
      <c r="AT232" s="1"/>
      <c r="AU232" s="180"/>
      <c r="AV232" s="180"/>
      <c r="AW232" s="183"/>
      <c r="AX232" s="183"/>
      <c r="AY232" s="183"/>
      <c r="AZ232" s="183"/>
      <c r="BA232" s="184"/>
      <c r="BB232" s="184"/>
      <c r="BC232" s="180"/>
      <c r="BD232" s="180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</row>
    <row r="233" s="7" customFormat="1" ht="30" customHeight="1" spans="1:171">
      <c r="A233" s="119"/>
      <c r="B233" s="125" t="s">
        <v>15</v>
      </c>
      <c r="C233" s="60">
        <f t="shared" ref="C233:AG233" si="200">C230-C229</f>
        <v>-42.3</v>
      </c>
      <c r="D233" s="60">
        <f t="shared" si="200"/>
        <v>0</v>
      </c>
      <c r="E233" s="60">
        <f t="shared" si="200"/>
        <v>-0.9</v>
      </c>
      <c r="F233" s="60">
        <f t="shared" si="200"/>
        <v>-7.2</v>
      </c>
      <c r="G233" s="60">
        <f t="shared" si="200"/>
        <v>-27.9</v>
      </c>
      <c r="H233" s="60">
        <f t="shared" si="200"/>
        <v>-10.8</v>
      </c>
      <c r="I233" s="60">
        <f t="shared" si="200"/>
        <v>0</v>
      </c>
      <c r="J233" s="60">
        <f t="shared" si="200"/>
        <v>-16.2</v>
      </c>
      <c r="K233" s="60">
        <f t="shared" si="200"/>
        <v>-1.8</v>
      </c>
      <c r="L233" s="60">
        <f t="shared" si="200"/>
        <v>0</v>
      </c>
      <c r="M233" s="60">
        <f t="shared" si="200"/>
        <v>0</v>
      </c>
      <c r="N233" s="60">
        <f t="shared" si="200"/>
        <v>0</v>
      </c>
      <c r="O233" s="60">
        <f t="shared" si="200"/>
        <v>0</v>
      </c>
      <c r="P233" s="60">
        <f t="shared" si="200"/>
        <v>0</v>
      </c>
      <c r="Q233" s="60">
        <f t="shared" si="200"/>
        <v>-2.7</v>
      </c>
      <c r="R233" s="60">
        <f t="shared" si="200"/>
        <v>-11.7</v>
      </c>
      <c r="S233" s="60">
        <f t="shared" si="200"/>
        <v>0</v>
      </c>
      <c r="T233" s="60">
        <f t="shared" si="200"/>
        <v>-3.6</v>
      </c>
      <c r="U233" s="60">
        <f t="shared" si="200"/>
        <v>0</v>
      </c>
      <c r="V233" s="60">
        <f t="shared" si="200"/>
        <v>-13.5</v>
      </c>
      <c r="W233" s="60">
        <f t="shared" si="200"/>
        <v>0</v>
      </c>
      <c r="X233" s="60">
        <f t="shared" si="200"/>
        <v>0</v>
      </c>
      <c r="Y233" s="60">
        <f t="shared" si="200"/>
        <v>-2.7</v>
      </c>
      <c r="Z233" s="60">
        <f t="shared" si="200"/>
        <v>-11.7</v>
      </c>
      <c r="AA233" s="60">
        <f t="shared" si="200"/>
        <v>-2.7</v>
      </c>
      <c r="AB233" s="60">
        <f t="shared" si="200"/>
        <v>0</v>
      </c>
      <c r="AC233" s="60">
        <f t="shared" si="200"/>
        <v>-16.2</v>
      </c>
      <c r="AD233" s="60">
        <f t="shared" si="200"/>
        <v>0</v>
      </c>
      <c r="AE233" s="60">
        <f t="shared" si="200"/>
        <v>0</v>
      </c>
      <c r="AF233" s="60">
        <f t="shared" si="200"/>
        <v>-8.1</v>
      </c>
      <c r="AG233" s="60">
        <f t="shared" si="200"/>
        <v>0</v>
      </c>
      <c r="AH233" s="170">
        <f t="shared" si="198"/>
        <v>-180</v>
      </c>
      <c r="AI233" s="28"/>
      <c r="AJ233" s="290"/>
      <c r="AK233" s="24"/>
      <c r="AL233" s="131" t="s">
        <v>309</v>
      </c>
      <c r="AM233" s="53" t="s">
        <v>300</v>
      </c>
      <c r="AN233" s="140">
        <f ca="1">SUM($C$356:INDEX($C$356:$AH$356,1,$AM$176))</f>
        <v>0</v>
      </c>
      <c r="AO233" s="140">
        <f ca="1">SUM($C$356:INDEX($C$356:$AH$356,1,($AM$176-1)))</f>
        <v>1114.83895182203</v>
      </c>
      <c r="AP233" s="140">
        <f ca="1">SUM($C$355:INDEX($C$355:$AH$355,1,$AM$176))</f>
        <v>273.984577589737</v>
      </c>
      <c r="AQ233" s="140">
        <f ca="1">SUM($C$357:INDEX($C$357:$AH$357,1,$AM$176))</f>
        <v>0</v>
      </c>
      <c r="AR233" s="134">
        <f ca="1" t="shared" si="196"/>
        <v>-273.984577589737</v>
      </c>
      <c r="AS233" s="134">
        <f ca="1" t="shared" si="197"/>
        <v>0</v>
      </c>
      <c r="AT233" s="1"/>
      <c r="AU233" s="180"/>
      <c r="AV233" s="180"/>
      <c r="AW233" s="183"/>
      <c r="AX233" s="183"/>
      <c r="AY233" s="183"/>
      <c r="AZ233" s="183"/>
      <c r="BA233" s="184"/>
      <c r="BB233" s="184"/>
      <c r="BC233" s="180"/>
      <c r="BD233" s="180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</row>
    <row r="234" s="7" customFormat="1" ht="30" customHeight="1" spans="1:171">
      <c r="A234" s="186" t="s">
        <v>333</v>
      </c>
      <c r="B234" s="49">
        <v>2025</v>
      </c>
      <c r="C234" s="112">
        <v>19.4333</v>
      </c>
      <c r="D234" s="112">
        <v>12.7694</v>
      </c>
      <c r="E234" s="112">
        <v>7.073352</v>
      </c>
      <c r="F234" s="112">
        <v>8.449848</v>
      </c>
      <c r="G234" s="112">
        <v>2.975544</v>
      </c>
      <c r="H234" s="112">
        <v>7.15176</v>
      </c>
      <c r="I234" s="112">
        <v>0.90288</v>
      </c>
      <c r="J234" s="112">
        <v>0</v>
      </c>
      <c r="K234" s="112">
        <v>0</v>
      </c>
      <c r="L234" s="112">
        <v>0</v>
      </c>
      <c r="M234" s="112">
        <v>0</v>
      </c>
      <c r="N234" s="112">
        <v>0</v>
      </c>
      <c r="O234" s="112">
        <v>0</v>
      </c>
      <c r="P234" s="112">
        <v>0</v>
      </c>
      <c r="Q234" s="112">
        <v>0</v>
      </c>
      <c r="R234" s="112">
        <v>0</v>
      </c>
      <c r="S234" s="112">
        <v>0</v>
      </c>
      <c r="T234" s="112">
        <v>0</v>
      </c>
      <c r="U234" s="112">
        <v>0</v>
      </c>
      <c r="V234" s="112">
        <v>0</v>
      </c>
      <c r="W234" s="112">
        <v>0</v>
      </c>
      <c r="X234" s="112">
        <v>0</v>
      </c>
      <c r="Y234" s="112">
        <v>0</v>
      </c>
      <c r="Z234" s="112">
        <v>0</v>
      </c>
      <c r="AA234" s="112">
        <v>0</v>
      </c>
      <c r="AB234" s="112">
        <v>0</v>
      </c>
      <c r="AC234" s="112">
        <v>0</v>
      </c>
      <c r="AD234" s="112">
        <v>0</v>
      </c>
      <c r="AE234" s="112">
        <v>0</v>
      </c>
      <c r="AF234" s="112">
        <v>0</v>
      </c>
      <c r="AG234" s="386"/>
      <c r="AH234" s="386"/>
      <c r="AI234" s="28"/>
      <c r="AJ234" s="290"/>
      <c r="AK234" s="24"/>
      <c r="AL234" s="132" t="s">
        <v>334</v>
      </c>
      <c r="AM234" s="53" t="s">
        <v>335</v>
      </c>
      <c r="AN234" s="387">
        <f t="array" ref="AN234">INDEX($C$379:$AH$379,1,$AM$176)</f>
        <v>0</v>
      </c>
      <c r="AO234" s="387">
        <f t="array" ref="AO234">INDEX($C$379:$AH$379,1,($AM$176-1))</f>
        <v>0</v>
      </c>
      <c r="AP234" s="387">
        <f t="array" ref="AP234">INDEX($C$378:$AH$378,1,$AM$176)</f>
        <v>4.98614</v>
      </c>
      <c r="AQ234" s="134">
        <f t="array" ref="AQ234">INDEX($C$380:$AH$380,1,$AM$176)</f>
        <v>0</v>
      </c>
      <c r="AR234" s="134">
        <f t="shared" si="196"/>
        <v>-4.98614</v>
      </c>
      <c r="AS234" s="134">
        <f t="shared" si="197"/>
        <v>0</v>
      </c>
      <c r="AT234" s="1"/>
      <c r="AU234" s="180"/>
      <c r="AV234" s="180"/>
      <c r="AW234" s="183"/>
      <c r="AX234" s="183"/>
      <c r="AY234" s="183"/>
      <c r="AZ234" s="183"/>
      <c r="BA234" s="184"/>
      <c r="BB234" s="184"/>
      <c r="BC234" s="180"/>
      <c r="BD234" s="180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</row>
    <row r="235" s="8" customFormat="1" ht="30" customHeight="1" spans="1:171">
      <c r="A235" s="187"/>
      <c r="B235" s="114">
        <v>2026</v>
      </c>
      <c r="C235" s="380">
        <f>'2026底表'!C235</f>
        <v>0</v>
      </c>
      <c r="D235" s="380">
        <f>'2026底表'!D235</f>
        <v>0</v>
      </c>
      <c r="E235" s="380">
        <f>'2026底表'!E235</f>
        <v>0</v>
      </c>
      <c r="F235" s="380">
        <f>'2026底表'!F235</f>
        <v>0</v>
      </c>
      <c r="G235" s="380">
        <f>'2026底表'!G235</f>
        <v>0</v>
      </c>
      <c r="H235" s="380">
        <f>'2026底表'!H235</f>
        <v>0</v>
      </c>
      <c r="I235" s="380">
        <f>'2026底表'!I235</f>
        <v>0</v>
      </c>
      <c r="J235" s="380">
        <f>'2026底表'!J235</f>
        <v>0</v>
      </c>
      <c r="K235" s="380">
        <f>'2026底表'!K235</f>
        <v>0</v>
      </c>
      <c r="L235" s="380">
        <f>'2026底表'!L235</f>
        <v>0</v>
      </c>
      <c r="M235" s="380">
        <f>'2026底表'!M235</f>
        <v>0</v>
      </c>
      <c r="N235" s="380">
        <f>'2026底表'!N235</f>
        <v>0</v>
      </c>
      <c r="O235" s="380">
        <f>'2026底表'!O235</f>
        <v>0</v>
      </c>
      <c r="P235" s="380">
        <f>'2026底表'!P235</f>
        <v>0</v>
      </c>
      <c r="Q235" s="380">
        <f>'2026底表'!Q235</f>
        <v>1.26</v>
      </c>
      <c r="R235" s="380">
        <f>'2026底表'!R235</f>
        <v>1.74</v>
      </c>
      <c r="S235" s="380">
        <f>'2026底表'!S235</f>
        <v>2.28</v>
      </c>
      <c r="T235" s="380">
        <f>'2026底表'!T235</f>
        <v>2.28</v>
      </c>
      <c r="U235" s="380">
        <f>'2026底表'!U235</f>
        <v>1.74</v>
      </c>
      <c r="V235" s="380">
        <f>'2026底表'!V235</f>
        <v>1.92</v>
      </c>
      <c r="W235" s="380">
        <f>'2026底表'!W235</f>
        <v>1.86</v>
      </c>
      <c r="X235" s="380">
        <f>'2026底表'!X235</f>
        <v>4.08</v>
      </c>
      <c r="Y235" s="380">
        <f>'2026底表'!Y235</f>
        <v>3.18</v>
      </c>
      <c r="Z235" s="380">
        <f>'2026底表'!Z235</f>
        <v>2.88</v>
      </c>
      <c r="AA235" s="380">
        <f>'2026底表'!AA235</f>
        <v>5.28</v>
      </c>
      <c r="AB235" s="380">
        <f>'2026底表'!AB235</f>
        <v>7.32</v>
      </c>
      <c r="AC235" s="380">
        <f>'2026底表'!AC235</f>
        <v>8.04</v>
      </c>
      <c r="AD235" s="380">
        <f>'2026底表'!AD235</f>
        <v>0</v>
      </c>
      <c r="AE235" s="380">
        <f>'2026底表'!AE235</f>
        <v>0</v>
      </c>
      <c r="AF235" s="380">
        <f>'2026底表'!AF235</f>
        <v>0</v>
      </c>
      <c r="AG235" s="380">
        <f>'2026底表'!AG235</f>
        <v>0</v>
      </c>
      <c r="AH235" s="380">
        <f t="shared" ref="AH235:AH238" si="201">SUM(C235:AG235)</f>
        <v>43.86</v>
      </c>
      <c r="AI235" s="87"/>
      <c r="AJ235" s="290"/>
      <c r="AK235" s="40"/>
      <c r="AL235" s="132" t="s">
        <v>336</v>
      </c>
      <c r="AM235" s="53" t="s">
        <v>335</v>
      </c>
      <c r="AN235" s="140">
        <f ca="1">SUM($C$379:INDEX($C$379:$AH$379,1,$AM$176))</f>
        <v>0</v>
      </c>
      <c r="AO235" s="140">
        <f ca="1">SUM($C$379:INDEX($C$379:$AH$379,1,($AM$176-1)))</f>
        <v>19.77918</v>
      </c>
      <c r="AP235" s="140">
        <f ca="1">SUM($C$378:INDEX($C$378:$AH$378,1,$AM$176))</f>
        <v>4.98614</v>
      </c>
      <c r="AQ235" s="140">
        <f ca="1">SUM($C$380:INDEX($C$380:$AH$380,1,$AM$176))</f>
        <v>0</v>
      </c>
      <c r="AR235" s="134">
        <f ca="1" t="shared" si="196"/>
        <v>-4.98614</v>
      </c>
      <c r="AS235" s="134">
        <f ca="1" t="shared" si="197"/>
        <v>0</v>
      </c>
      <c r="AT235" s="1"/>
      <c r="AU235" s="180"/>
      <c r="AV235" s="180"/>
      <c r="AW235" s="183"/>
      <c r="AX235" s="183"/>
      <c r="AY235" s="183"/>
      <c r="AZ235" s="183"/>
      <c r="BA235" s="184"/>
      <c r="BB235" s="184"/>
      <c r="BC235" s="180"/>
      <c r="BD235" s="180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</row>
    <row r="236" s="7" customFormat="1" ht="30" customHeight="1" spans="1:171">
      <c r="A236" s="186"/>
      <c r="B236" s="117" t="s">
        <v>275</v>
      </c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170">
        <f t="shared" si="201"/>
        <v>0</v>
      </c>
      <c r="AI236" s="28"/>
      <c r="AJ236" s="290"/>
      <c r="AK236" s="24"/>
      <c r="AL236" s="131" t="s">
        <v>337</v>
      </c>
      <c r="AM236" s="131" t="s">
        <v>300</v>
      </c>
      <c r="AN236" s="134" cm="1">
        <f t="array" ref="AN236">INDEX($C$366:$AH$366,1,$AM$176)</f>
        <v>0</v>
      </c>
      <c r="AO236" s="134" vm="1" t="e" cm="1">
        <f ca="1" t="array" ref="AO236">INDEX($C$366:$AH$366,1,($AM$176-1))</f>
        <v>#VALUE!</v>
      </c>
      <c r="AP236" s="134">
        <f t="array" ref="AP236">INDEX($C$370:$AH$370,1,$AM$176)</f>
        <v>0</v>
      </c>
      <c r="AQ236" s="134" t="s">
        <v>312</v>
      </c>
      <c r="AR236" s="134">
        <f t="shared" si="196"/>
        <v>0</v>
      </c>
      <c r="AS236" s="134" t="s">
        <v>312</v>
      </c>
      <c r="AT236" s="2"/>
      <c r="AU236" s="182"/>
      <c r="AV236" s="182"/>
      <c r="AW236" s="183"/>
      <c r="AX236" s="183"/>
      <c r="AY236" s="183"/>
      <c r="AZ236" s="183"/>
      <c r="BA236" s="184"/>
      <c r="BB236" s="184"/>
      <c r="BC236" s="182"/>
      <c r="BD236" s="182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</row>
    <row r="237" s="7" customFormat="1" ht="30" customHeight="1" spans="1:171">
      <c r="A237" s="186"/>
      <c r="B237" s="124" t="s">
        <v>14</v>
      </c>
      <c r="C237" s="60">
        <f t="shared" ref="C237:AG237" si="202">C235-C236</f>
        <v>0</v>
      </c>
      <c r="D237" s="60">
        <f t="shared" si="202"/>
        <v>0</v>
      </c>
      <c r="E237" s="60">
        <f t="shared" si="202"/>
        <v>0</v>
      </c>
      <c r="F237" s="60">
        <f t="shared" si="202"/>
        <v>0</v>
      </c>
      <c r="G237" s="60">
        <f t="shared" si="202"/>
        <v>0</v>
      </c>
      <c r="H237" s="60">
        <f t="shared" si="202"/>
        <v>0</v>
      </c>
      <c r="I237" s="60">
        <f t="shared" si="202"/>
        <v>0</v>
      </c>
      <c r="J237" s="60">
        <f t="shared" si="202"/>
        <v>0</v>
      </c>
      <c r="K237" s="60">
        <f t="shared" si="202"/>
        <v>0</v>
      </c>
      <c r="L237" s="60">
        <f t="shared" si="202"/>
        <v>0</v>
      </c>
      <c r="M237" s="60">
        <f t="shared" si="202"/>
        <v>0</v>
      </c>
      <c r="N237" s="60">
        <f t="shared" si="202"/>
        <v>0</v>
      </c>
      <c r="O237" s="60">
        <f t="shared" si="202"/>
        <v>0</v>
      </c>
      <c r="P237" s="60">
        <f t="shared" si="202"/>
        <v>0</v>
      </c>
      <c r="Q237" s="60">
        <f t="shared" si="202"/>
        <v>1.26</v>
      </c>
      <c r="R237" s="60">
        <f t="shared" si="202"/>
        <v>1.74</v>
      </c>
      <c r="S237" s="60">
        <f t="shared" si="202"/>
        <v>2.28</v>
      </c>
      <c r="T237" s="60">
        <f t="shared" si="202"/>
        <v>2.28</v>
      </c>
      <c r="U237" s="60">
        <f t="shared" si="202"/>
        <v>1.74</v>
      </c>
      <c r="V237" s="60">
        <f t="shared" si="202"/>
        <v>1.92</v>
      </c>
      <c r="W237" s="60">
        <f t="shared" si="202"/>
        <v>1.86</v>
      </c>
      <c r="X237" s="60">
        <f t="shared" si="202"/>
        <v>4.08</v>
      </c>
      <c r="Y237" s="60">
        <f t="shared" si="202"/>
        <v>3.18</v>
      </c>
      <c r="Z237" s="60">
        <f t="shared" si="202"/>
        <v>2.88</v>
      </c>
      <c r="AA237" s="60">
        <f t="shared" si="202"/>
        <v>5.28</v>
      </c>
      <c r="AB237" s="60">
        <f t="shared" si="202"/>
        <v>7.32</v>
      </c>
      <c r="AC237" s="60">
        <f t="shared" si="202"/>
        <v>8.04</v>
      </c>
      <c r="AD237" s="60">
        <f t="shared" si="202"/>
        <v>0</v>
      </c>
      <c r="AE237" s="60">
        <f t="shared" si="202"/>
        <v>0</v>
      </c>
      <c r="AF237" s="60">
        <f t="shared" si="202"/>
        <v>0</v>
      </c>
      <c r="AG237" s="60">
        <f t="shared" si="202"/>
        <v>0</v>
      </c>
      <c r="AH237" s="170">
        <f t="shared" si="201"/>
        <v>43.86</v>
      </c>
      <c r="AI237" s="28"/>
      <c r="AJ237" s="290"/>
      <c r="AK237" s="24"/>
      <c r="AL237" s="66" t="s">
        <v>338</v>
      </c>
      <c r="AM237" s="131" t="s">
        <v>300</v>
      </c>
      <c r="AN237" s="140">
        <f ca="1">SUM($C$366:INDEX($C$366:$AH$366,1,$AM$176))</f>
        <v>0</v>
      </c>
      <c r="AO237" s="140">
        <f ca="1">SUM($C$366:INDEX($C$366:$AH$366,1,($AM$176-1)))</f>
        <v>250</v>
      </c>
      <c r="AP237" s="140">
        <f ca="1">SUM($C$370:INDEX($C$370:$AH$370,1,$AM$176))</f>
        <v>0</v>
      </c>
      <c r="AQ237" s="140" t="s">
        <v>312</v>
      </c>
      <c r="AR237" s="134">
        <f ca="1" t="shared" si="196"/>
        <v>0</v>
      </c>
      <c r="AS237" s="134" t="s">
        <v>312</v>
      </c>
      <c r="AT237" s="1"/>
      <c r="AU237" s="180"/>
      <c r="AV237" s="180"/>
      <c r="AW237" s="183"/>
      <c r="AX237" s="183"/>
      <c r="AY237" s="183"/>
      <c r="AZ237" s="183"/>
      <c r="BA237" s="184"/>
      <c r="BB237" s="184"/>
      <c r="BC237" s="180"/>
      <c r="BD237" s="180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</row>
    <row r="238" s="7" customFormat="1" ht="30" customHeight="1" spans="1:171">
      <c r="A238" s="186"/>
      <c r="B238" s="125" t="s">
        <v>15</v>
      </c>
      <c r="C238" s="60">
        <f t="shared" ref="C238:AG238" si="203">C235-C234</f>
        <v>-19.4333</v>
      </c>
      <c r="D238" s="60">
        <f t="shared" si="203"/>
        <v>-12.7694</v>
      </c>
      <c r="E238" s="60">
        <f t="shared" si="203"/>
        <v>-7.073352</v>
      </c>
      <c r="F238" s="60">
        <f t="shared" si="203"/>
        <v>-8.449848</v>
      </c>
      <c r="G238" s="60">
        <f t="shared" si="203"/>
        <v>-2.975544</v>
      </c>
      <c r="H238" s="60">
        <f t="shared" si="203"/>
        <v>-7.15176</v>
      </c>
      <c r="I238" s="60">
        <f t="shared" si="203"/>
        <v>-0.90288</v>
      </c>
      <c r="J238" s="60">
        <f t="shared" si="203"/>
        <v>0</v>
      </c>
      <c r="K238" s="60">
        <f t="shared" si="203"/>
        <v>0</v>
      </c>
      <c r="L238" s="60">
        <f t="shared" si="203"/>
        <v>0</v>
      </c>
      <c r="M238" s="60">
        <f t="shared" si="203"/>
        <v>0</v>
      </c>
      <c r="N238" s="60">
        <f t="shared" si="203"/>
        <v>0</v>
      </c>
      <c r="O238" s="60">
        <f t="shared" si="203"/>
        <v>0</v>
      </c>
      <c r="P238" s="60">
        <f t="shared" si="203"/>
        <v>0</v>
      </c>
      <c r="Q238" s="60">
        <f t="shared" si="203"/>
        <v>1.26</v>
      </c>
      <c r="R238" s="60">
        <f t="shared" si="203"/>
        <v>1.74</v>
      </c>
      <c r="S238" s="60">
        <f t="shared" si="203"/>
        <v>2.28</v>
      </c>
      <c r="T238" s="60">
        <f t="shared" si="203"/>
        <v>2.28</v>
      </c>
      <c r="U238" s="60">
        <f t="shared" si="203"/>
        <v>1.74</v>
      </c>
      <c r="V238" s="60">
        <f t="shared" si="203"/>
        <v>1.92</v>
      </c>
      <c r="W238" s="60">
        <f t="shared" si="203"/>
        <v>1.86</v>
      </c>
      <c r="X238" s="60">
        <f t="shared" si="203"/>
        <v>4.08</v>
      </c>
      <c r="Y238" s="60">
        <f t="shared" si="203"/>
        <v>3.18</v>
      </c>
      <c r="Z238" s="60">
        <f t="shared" si="203"/>
        <v>2.88</v>
      </c>
      <c r="AA238" s="60">
        <f t="shared" si="203"/>
        <v>5.28</v>
      </c>
      <c r="AB238" s="388">
        <f t="shared" si="203"/>
        <v>7.32</v>
      </c>
      <c r="AC238" s="388">
        <f t="shared" si="203"/>
        <v>8.04</v>
      </c>
      <c r="AD238" s="388">
        <f t="shared" si="203"/>
        <v>0</v>
      </c>
      <c r="AE238" s="388">
        <f t="shared" si="203"/>
        <v>0</v>
      </c>
      <c r="AF238" s="388">
        <f t="shared" si="203"/>
        <v>0</v>
      </c>
      <c r="AG238" s="388">
        <f t="shared" si="203"/>
        <v>0</v>
      </c>
      <c r="AH238" s="388">
        <f t="shared" si="201"/>
        <v>-14.896084</v>
      </c>
      <c r="AI238" s="28"/>
      <c r="AJ238" s="290"/>
      <c r="AK238" s="24"/>
      <c r="AL238" s="131" t="s">
        <v>315</v>
      </c>
      <c r="AM238" s="131" t="s">
        <v>316</v>
      </c>
      <c r="AN238" s="134">
        <f t="array" ref="AN238">INDEX($C$410:$AH$410,1,$AM$176)</f>
        <v>0</v>
      </c>
      <c r="AO238" s="134">
        <f t="array" ref="AO238">INDEX($C$410:$AH$410,1,($AM$176-1))</f>
        <v>0</v>
      </c>
      <c r="AP238" s="134">
        <f t="array" ref="AP238">INDEX($C$409:$AH$409,1,$AM$176)</f>
        <v>36.175</v>
      </c>
      <c r="AQ238" s="134">
        <f>AQ228*50/10000</f>
        <v>0</v>
      </c>
      <c r="AR238" s="134">
        <f t="shared" si="196"/>
        <v>-36.175</v>
      </c>
      <c r="AS238" s="134">
        <f t="shared" ref="AS238:AS241" si="204">AN238-AQ238</f>
        <v>0</v>
      </c>
      <c r="AT238" s="1"/>
      <c r="AU238" s="180"/>
      <c r="AV238" s="180"/>
      <c r="AW238" s="183"/>
      <c r="AX238" s="183"/>
      <c r="AY238" s="183"/>
      <c r="AZ238" s="183"/>
      <c r="BA238" s="184"/>
      <c r="BB238" s="184"/>
      <c r="BC238" s="180"/>
      <c r="BD238" s="180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</row>
    <row r="239" s="8" customFormat="1" ht="30" customHeight="1" spans="1:171">
      <c r="A239" s="189" t="s">
        <v>41</v>
      </c>
      <c r="B239" s="190">
        <v>2025</v>
      </c>
      <c r="C239" s="188"/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  <c r="AF239" s="188"/>
      <c r="AG239" s="188"/>
      <c r="AH239" s="152"/>
      <c r="AI239" s="28"/>
      <c r="AJ239" s="290"/>
      <c r="AK239" s="40"/>
      <c r="AL239" s="53" t="s">
        <v>317</v>
      </c>
      <c r="AM239" s="53" t="s">
        <v>316</v>
      </c>
      <c r="AN239" s="140">
        <f ca="1">SUM($C$410:INDEX($C$410:$AH$410,1,$AM$176))</f>
        <v>0</v>
      </c>
      <c r="AO239" s="140">
        <f ca="1">SUM($C$410:INDEX($C$410:$AH$410,1,($AM$176-1)))</f>
        <v>152.1</v>
      </c>
      <c r="AP239" s="140">
        <f ca="1">SUM($C$409:INDEX($C$409:$AH$409,1,$AM$176))</f>
        <v>36.175</v>
      </c>
      <c r="AQ239" s="134">
        <f ca="1">AQ229*50/10000</f>
        <v>0</v>
      </c>
      <c r="AR239" s="134">
        <f ca="1" t="shared" si="196"/>
        <v>-36.175</v>
      </c>
      <c r="AS239" s="134">
        <f ca="1" t="shared" si="204"/>
        <v>0</v>
      </c>
      <c r="AT239" s="1"/>
      <c r="AU239" s="180"/>
      <c r="AV239" s="180"/>
      <c r="AW239" s="183"/>
      <c r="AX239" s="183"/>
      <c r="AY239" s="183"/>
      <c r="AZ239" s="183"/>
      <c r="BA239" s="184"/>
      <c r="BB239" s="184"/>
      <c r="BC239" s="180"/>
      <c r="BD239" s="180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</row>
    <row r="240" s="8" customFormat="1" ht="30" customHeight="1" spans="1:171">
      <c r="A240" s="191"/>
      <c r="B240" s="192">
        <v>2026</v>
      </c>
      <c r="C240" s="188"/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52">
        <f t="shared" ref="AH240:AH245" si="205">SUM(C240:AG240)</f>
        <v>0</v>
      </c>
      <c r="AI240" s="28"/>
      <c r="AJ240" s="290"/>
      <c r="AK240" s="40"/>
      <c r="AL240" s="131" t="s">
        <v>318</v>
      </c>
      <c r="AM240" s="131" t="s">
        <v>316</v>
      </c>
      <c r="AN240" s="134">
        <f t="array" ref="AN240">INDEX($C$405:$AH$405,1,$AM$176)</f>
        <v>0</v>
      </c>
      <c r="AO240" s="134">
        <f t="array" ref="AO240">INDEX($C$405:$AH$405,1,($AM$176-1))</f>
        <v>0</v>
      </c>
      <c r="AP240" s="134">
        <f t="array" ref="AP240">INDEX($C$404:$AH$404,1,$AM$176)</f>
        <v>19.9760152377</v>
      </c>
      <c r="AQ240" s="134">
        <f t="array" ref="AQ240">INDEX($C$406:$AH$406,1,$AM$176)</f>
        <v>0</v>
      </c>
      <c r="AR240" s="134">
        <f t="shared" si="196"/>
        <v>-19.9760152377</v>
      </c>
      <c r="AS240" s="134">
        <f t="shared" si="204"/>
        <v>0</v>
      </c>
      <c r="AT240" s="2"/>
      <c r="AU240" s="182"/>
      <c r="AV240" s="182"/>
      <c r="AW240" s="183"/>
      <c r="AX240" s="183"/>
      <c r="AY240" s="183"/>
      <c r="AZ240" s="183"/>
      <c r="BA240" s="184"/>
      <c r="BB240" s="184"/>
      <c r="BC240" s="182"/>
      <c r="BD240" s="18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</row>
    <row r="241" s="7" customFormat="1" ht="30" customHeight="1" spans="1:171">
      <c r="A241" s="119" t="s">
        <v>125</v>
      </c>
      <c r="B241" s="49">
        <v>2025</v>
      </c>
      <c r="C241" s="112">
        <v>60</v>
      </c>
      <c r="D241" s="112">
        <v>19</v>
      </c>
      <c r="E241" s="112">
        <v>18</v>
      </c>
      <c r="F241" s="112">
        <v>25</v>
      </c>
      <c r="G241" s="112">
        <v>20</v>
      </c>
      <c r="H241" s="112">
        <v>24</v>
      </c>
      <c r="I241" s="112">
        <v>25</v>
      </c>
      <c r="J241" s="112">
        <v>26</v>
      </c>
      <c r="K241" s="112">
        <v>29</v>
      </c>
      <c r="L241" s="112">
        <v>32</v>
      </c>
      <c r="M241" s="112">
        <v>30</v>
      </c>
      <c r="N241" s="112">
        <v>31</v>
      </c>
      <c r="O241" s="112">
        <v>32</v>
      </c>
      <c r="P241" s="112">
        <v>30</v>
      </c>
      <c r="Q241" s="112">
        <v>34</v>
      </c>
      <c r="R241" s="112">
        <v>39</v>
      </c>
      <c r="S241" s="112">
        <v>40</v>
      </c>
      <c r="T241" s="112">
        <v>42</v>
      </c>
      <c r="U241" s="112">
        <v>25</v>
      </c>
      <c r="V241" s="112">
        <v>28</v>
      </c>
      <c r="W241" s="112">
        <v>30</v>
      </c>
      <c r="X241" s="112">
        <v>32</v>
      </c>
      <c r="Y241" s="112">
        <v>30</v>
      </c>
      <c r="Z241" s="112">
        <v>39</v>
      </c>
      <c r="AA241" s="112">
        <v>43</v>
      </c>
      <c r="AB241" s="112">
        <v>47</v>
      </c>
      <c r="AC241" s="112">
        <v>49</v>
      </c>
      <c r="AD241" s="112">
        <v>40</v>
      </c>
      <c r="AE241" s="112">
        <v>26</v>
      </c>
      <c r="AF241" s="112">
        <v>39</v>
      </c>
      <c r="AG241" s="112"/>
      <c r="AH241" s="112"/>
      <c r="AI241" s="28"/>
      <c r="AJ241" s="290"/>
      <c r="AK241" s="24"/>
      <c r="AL241" s="131" t="s">
        <v>319</v>
      </c>
      <c r="AM241" s="131" t="s">
        <v>316</v>
      </c>
      <c r="AN241" s="140">
        <f ca="1">SUM($C$405:INDEX($C$405:$AH$405,1,$AM$176))</f>
        <v>0</v>
      </c>
      <c r="AO241" s="140">
        <f ca="1">SUM($C$405:INDEX($C$405:$AH$405,1,($AM$176-1)))</f>
        <v>5.2973429378642</v>
      </c>
      <c r="AP241" s="140">
        <f ca="1">SUM($C$404:INDEX($C$404:$AH$404,1,$AM$176))</f>
        <v>19.9760152377</v>
      </c>
      <c r="AQ241" s="140">
        <f ca="1">SUM($C$406:INDEX($C$406:$AH$406,1,$AM$176))</f>
        <v>0</v>
      </c>
      <c r="AR241" s="134">
        <f ca="1" t="shared" si="196"/>
        <v>-19.9760152377</v>
      </c>
      <c r="AS241" s="134">
        <f ca="1" t="shared" si="204"/>
        <v>0</v>
      </c>
      <c r="AT241" s="2"/>
      <c r="AU241" s="182"/>
      <c r="AV241" s="182"/>
      <c r="AW241" s="183"/>
      <c r="AX241" s="183"/>
      <c r="AY241" s="183"/>
      <c r="AZ241" s="183"/>
      <c r="BA241" s="184"/>
      <c r="BB241" s="184"/>
      <c r="BC241" s="182"/>
      <c r="BD241" s="182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</row>
    <row r="242" s="8" customFormat="1" ht="30" customHeight="1" spans="1:171">
      <c r="A242" s="120"/>
      <c r="B242" s="114">
        <v>2026</v>
      </c>
      <c r="C242" s="380">
        <f>'2026底表'!C242</f>
        <v>0</v>
      </c>
      <c r="D242" s="380">
        <f>'2026底表'!D242</f>
        <v>0</v>
      </c>
      <c r="E242" s="380">
        <f>'2026底表'!E242</f>
        <v>0</v>
      </c>
      <c r="F242" s="380">
        <f>'2026底表'!F242</f>
        <v>0</v>
      </c>
      <c r="G242" s="380">
        <f>'2026底表'!G242</f>
        <v>0</v>
      </c>
      <c r="H242" s="380">
        <f>'2026底表'!H242</f>
        <v>0</v>
      </c>
      <c r="I242" s="380">
        <f>'2026底表'!I242</f>
        <v>0</v>
      </c>
      <c r="J242" s="380">
        <f>'2026底表'!J242</f>
        <v>0</v>
      </c>
      <c r="K242" s="380">
        <f>'2026底表'!K242</f>
        <v>0</v>
      </c>
      <c r="L242" s="380">
        <f>'2026底表'!L242</f>
        <v>0</v>
      </c>
      <c r="M242" s="380">
        <f>'2026底表'!M242</f>
        <v>0</v>
      </c>
      <c r="N242" s="380">
        <f>'2026底表'!N242</f>
        <v>0</v>
      </c>
      <c r="O242" s="380">
        <f>'2026底表'!O242</f>
        <v>0</v>
      </c>
      <c r="P242" s="380">
        <f>'2026底表'!P242</f>
        <v>0</v>
      </c>
      <c r="Q242" s="380">
        <f>'2026底表'!Q242</f>
        <v>0</v>
      </c>
      <c r="R242" s="380">
        <f>'2026底表'!R242</f>
        <v>0</v>
      </c>
      <c r="S242" s="380">
        <f>'2026底表'!S242</f>
        <v>0</v>
      </c>
      <c r="T242" s="380">
        <f>'2026底表'!T242</f>
        <v>0</v>
      </c>
      <c r="U242" s="380">
        <f>'2026底表'!U242</f>
        <v>0</v>
      </c>
      <c r="V242" s="380">
        <f>'2026底表'!V242</f>
        <v>0</v>
      </c>
      <c r="W242" s="380">
        <f>'2026底表'!W242</f>
        <v>0</v>
      </c>
      <c r="X242" s="380">
        <f>'2026底表'!X242</f>
        <v>0</v>
      </c>
      <c r="Y242" s="380">
        <f>'2026底表'!Y242</f>
        <v>0</v>
      </c>
      <c r="Z242" s="380">
        <f>'2026底表'!Z242</f>
        <v>0</v>
      </c>
      <c r="AA242" s="380">
        <f>'2026底表'!AA242</f>
        <v>0</v>
      </c>
      <c r="AB242" s="380">
        <f>'2026底表'!AB242</f>
        <v>0</v>
      </c>
      <c r="AC242" s="380">
        <f>'2026底表'!AC242</f>
        <v>0</v>
      </c>
      <c r="AD242" s="380">
        <f>'2026底表'!AD242</f>
        <v>0</v>
      </c>
      <c r="AE242" s="380">
        <f>'2026底表'!AE242</f>
        <v>0</v>
      </c>
      <c r="AF242" s="380">
        <f>'2026底表'!AF242</f>
        <v>0</v>
      </c>
      <c r="AG242" s="380">
        <f>'2026底表'!AG242</f>
        <v>0</v>
      </c>
      <c r="AH242" s="380">
        <f t="shared" si="205"/>
        <v>0</v>
      </c>
      <c r="AI242" s="28"/>
      <c r="AJ242" s="290">
        <f>E242-AI242</f>
        <v>0</v>
      </c>
      <c r="AK242" s="40"/>
      <c r="AL242" s="131" t="s">
        <v>320</v>
      </c>
      <c r="AM242" s="131" t="s">
        <v>316</v>
      </c>
      <c r="AN242" s="134">
        <f t="array" ref="AN242">INDEX($C$413:$AH$413,1,$AM$176)</f>
        <v>0</v>
      </c>
      <c r="AO242" s="134">
        <f t="array" ref="AO242">INDEX($C$413:$AH$413,1,($AM$176-1))</f>
        <v>0</v>
      </c>
      <c r="AP242" s="134">
        <f t="array" ref="AP242">INDEX($C$412:$AH$412,1,$AM$176)</f>
        <v>16.1989847623</v>
      </c>
      <c r="AQ242" s="134">
        <f>AQ238-AQ240</f>
        <v>0</v>
      </c>
      <c r="AR242" s="181">
        <f t="shared" si="196"/>
        <v>-16.1989847623</v>
      </c>
      <c r="AS242" s="134" t="s">
        <v>312</v>
      </c>
      <c r="AT242" s="1"/>
      <c r="AU242" s="180"/>
      <c r="AV242" s="180"/>
      <c r="AW242" s="183"/>
      <c r="AX242" s="183"/>
      <c r="AY242" s="183"/>
      <c r="AZ242" s="183"/>
      <c r="BA242" s="184"/>
      <c r="BB242" s="184"/>
      <c r="BC242" s="180"/>
      <c r="BD242" s="180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</row>
    <row r="243" s="7" customFormat="1" ht="30" customHeight="1" spans="1:171">
      <c r="A243" s="119"/>
      <c r="B243" s="117" t="s">
        <v>275</v>
      </c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156"/>
      <c r="AI243" s="28"/>
      <c r="AJ243" s="389"/>
      <c r="AK243" s="24"/>
      <c r="AL243" s="131" t="s">
        <v>321</v>
      </c>
      <c r="AM243" s="131" t="s">
        <v>316</v>
      </c>
      <c r="AN243" s="140">
        <f ca="1">SUM($C$413:INDEX($C$413:$AH$413,1,$AM$176))</f>
        <v>0</v>
      </c>
      <c r="AO243" s="140">
        <f ca="1">SUM($C$413:INDEX($C$413:$AH$413,1,($AM$176-1)))</f>
        <v>146.802657062136</v>
      </c>
      <c r="AP243" s="140">
        <f ca="1">SUM($C$412:INDEX($C$412:$AH$412,1,$AM$176))</f>
        <v>16.1989847623</v>
      </c>
      <c r="AQ243" s="140">
        <f ca="1">AQ239-AQ241</f>
        <v>0</v>
      </c>
      <c r="AR243" s="134">
        <f ca="1" t="shared" si="196"/>
        <v>-16.1989847623</v>
      </c>
      <c r="AS243" s="134">
        <f ca="1">AN243-AQ243</f>
        <v>0</v>
      </c>
      <c r="AT243" s="2"/>
      <c r="AU243" s="182"/>
      <c r="AV243" s="182"/>
      <c r="AW243" s="183"/>
      <c r="AX243" s="183"/>
      <c r="AY243" s="183"/>
      <c r="AZ243" s="183"/>
      <c r="BA243" s="184"/>
      <c r="BB243" s="184"/>
      <c r="BC243" s="182"/>
      <c r="BD243" s="182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</row>
    <row r="244" s="7" customFormat="1" ht="30" customHeight="1" spans="1:171">
      <c r="A244" s="119"/>
      <c r="B244" s="124" t="s">
        <v>14</v>
      </c>
      <c r="C244" s="71">
        <f t="shared" ref="C244:AG244" si="206">C242-C243</f>
        <v>0</v>
      </c>
      <c r="D244" s="71">
        <f t="shared" si="206"/>
        <v>0</v>
      </c>
      <c r="E244" s="71">
        <f t="shared" si="206"/>
        <v>0</v>
      </c>
      <c r="F244" s="71">
        <f t="shared" si="206"/>
        <v>0</v>
      </c>
      <c r="G244" s="71">
        <f t="shared" si="206"/>
        <v>0</v>
      </c>
      <c r="H244" s="71">
        <f t="shared" si="206"/>
        <v>0</v>
      </c>
      <c r="I244" s="71">
        <f t="shared" si="206"/>
        <v>0</v>
      </c>
      <c r="J244" s="71">
        <f t="shared" si="206"/>
        <v>0</v>
      </c>
      <c r="K244" s="71">
        <f t="shared" si="206"/>
        <v>0</v>
      </c>
      <c r="L244" s="71">
        <f t="shared" si="206"/>
        <v>0</v>
      </c>
      <c r="M244" s="71">
        <f t="shared" si="206"/>
        <v>0</v>
      </c>
      <c r="N244" s="71">
        <f t="shared" si="206"/>
        <v>0</v>
      </c>
      <c r="O244" s="71">
        <f t="shared" si="206"/>
        <v>0</v>
      </c>
      <c r="P244" s="71">
        <f t="shared" si="206"/>
        <v>0</v>
      </c>
      <c r="Q244" s="71">
        <f t="shared" si="206"/>
        <v>0</v>
      </c>
      <c r="R244" s="71">
        <f t="shared" si="206"/>
        <v>0</v>
      </c>
      <c r="S244" s="71">
        <f t="shared" si="206"/>
        <v>0</v>
      </c>
      <c r="T244" s="71">
        <f t="shared" si="206"/>
        <v>0</v>
      </c>
      <c r="U244" s="71">
        <f t="shared" si="206"/>
        <v>0</v>
      </c>
      <c r="V244" s="71">
        <f t="shared" si="206"/>
        <v>0</v>
      </c>
      <c r="W244" s="71">
        <f t="shared" si="206"/>
        <v>0</v>
      </c>
      <c r="X244" s="71">
        <f t="shared" si="206"/>
        <v>0</v>
      </c>
      <c r="Y244" s="71">
        <f t="shared" si="206"/>
        <v>0</v>
      </c>
      <c r="Z244" s="71">
        <f t="shared" si="206"/>
        <v>0</v>
      </c>
      <c r="AA244" s="71">
        <f t="shared" si="206"/>
        <v>0</v>
      </c>
      <c r="AB244" s="71">
        <f t="shared" si="206"/>
        <v>0</v>
      </c>
      <c r="AC244" s="71">
        <f t="shared" si="206"/>
        <v>0</v>
      </c>
      <c r="AD244" s="71">
        <f t="shared" si="206"/>
        <v>0</v>
      </c>
      <c r="AE244" s="71">
        <f t="shared" si="206"/>
        <v>0</v>
      </c>
      <c r="AF244" s="71">
        <f t="shared" si="206"/>
        <v>0</v>
      </c>
      <c r="AG244" s="71">
        <f t="shared" si="206"/>
        <v>0</v>
      </c>
      <c r="AH244" s="156">
        <f t="shared" si="205"/>
        <v>0</v>
      </c>
      <c r="AI244" s="28"/>
      <c r="AJ244" s="290"/>
      <c r="AK244" s="24"/>
      <c r="AL244" s="132" t="s">
        <v>323</v>
      </c>
      <c r="AM244" s="131" t="s">
        <v>298</v>
      </c>
      <c r="AN244" s="143" t="e" cm="1">
        <f t="array" ref="AN244">INDEX($C$426:$AH$426,1,$AM$176)</f>
        <v>#DIV/0!</v>
      </c>
      <c r="AO244" s="143" t="e" cm="1">
        <f t="array" ref="AO244:BT244">INDEX($C$426:$AH$426,1,($AM$176-1))</f>
        <v>#DIV/0!</v>
      </c>
      <c r="AP244" s="140" t="e">
        <v>#DIV/0!</v>
      </c>
      <c r="AQ244" s="140" t="e">
        <v>#DIV/0!</v>
      </c>
      <c r="AR244" s="134" t="e">
        <v>#DIV/0!</v>
      </c>
      <c r="AS244" s="134" t="e">
        <v>#DIV/0!</v>
      </c>
      <c r="AT244" s="1" t="e">
        <v>#DIV/0!</v>
      </c>
      <c r="AU244" s="180" t="e">
        <v>#DIV/0!</v>
      </c>
      <c r="AV244" s="180" t="e">
        <v>#DIV/0!</v>
      </c>
      <c r="AW244" s="194" t="e">
        <v>#DIV/0!</v>
      </c>
      <c r="AX244" s="194" t="e">
        <v>#DIV/0!</v>
      </c>
      <c r="AY244" s="183" t="e">
        <v>#DIV/0!</v>
      </c>
      <c r="AZ244" s="183" t="e">
        <v>#DIV/0!</v>
      </c>
      <c r="BA244" s="184" t="e">
        <v>#DIV/0!</v>
      </c>
      <c r="BB244" s="184" t="e">
        <v>#DIV/0!</v>
      </c>
      <c r="BC244" s="180" t="e">
        <v>#DIV/0!</v>
      </c>
      <c r="BD244" s="180" t="e">
        <v>#DIV/0!</v>
      </c>
      <c r="BE244" s="1" t="e">
        <v>#DIV/0!</v>
      </c>
      <c r="BF244" s="1" t="e">
        <v>#DIV/0!</v>
      </c>
      <c r="BG244" s="1" t="e">
        <v>#DIV/0!</v>
      </c>
      <c r="BH244" s="1" t="e">
        <v>#DIV/0!</v>
      </c>
      <c r="BI244" s="1" t="e">
        <v>#DIV/0!</v>
      </c>
      <c r="BJ244" s="1" t="e">
        <v>#DIV/0!</v>
      </c>
      <c r="BK244" s="1" t="e">
        <v>#DIV/0!</v>
      </c>
      <c r="BL244" s="1" t="e">
        <v>#DIV/0!</v>
      </c>
      <c r="BM244" s="1" t="e">
        <v>#DIV/0!</v>
      </c>
      <c r="BN244" s="1">
        <v>0.830762450418687</v>
      </c>
      <c r="BO244" s="1">
        <v>0.760938270173099</v>
      </c>
      <c r="BP244" s="1" t="e">
        <v>#DIV/0!</v>
      </c>
      <c r="BQ244" s="1" t="e">
        <v>#DIV/0!</v>
      </c>
      <c r="BR244" s="1" t="e">
        <v>#DIV/0!</v>
      </c>
      <c r="BS244" s="1" t="e">
        <v>#DIV/0!</v>
      </c>
      <c r="BT244" s="1">
        <v>0.931024034621117</v>
      </c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</row>
    <row r="245" s="7" customFormat="1" ht="30" customHeight="1" spans="1:171">
      <c r="A245" s="119"/>
      <c r="B245" s="125" t="s">
        <v>15</v>
      </c>
      <c r="C245" s="71">
        <f t="shared" ref="C245:AG245" si="207">C242-C241</f>
        <v>-60</v>
      </c>
      <c r="D245" s="71">
        <f t="shared" si="207"/>
        <v>-19</v>
      </c>
      <c r="E245" s="71">
        <f t="shared" si="207"/>
        <v>-18</v>
      </c>
      <c r="F245" s="71">
        <f t="shared" si="207"/>
        <v>-25</v>
      </c>
      <c r="G245" s="71">
        <f t="shared" si="207"/>
        <v>-20</v>
      </c>
      <c r="H245" s="71">
        <f t="shared" si="207"/>
        <v>-24</v>
      </c>
      <c r="I245" s="71">
        <f t="shared" si="207"/>
        <v>-25</v>
      </c>
      <c r="J245" s="71">
        <f t="shared" si="207"/>
        <v>-26</v>
      </c>
      <c r="K245" s="71">
        <f t="shared" si="207"/>
        <v>-29</v>
      </c>
      <c r="L245" s="71">
        <f t="shared" si="207"/>
        <v>-32</v>
      </c>
      <c r="M245" s="71">
        <f t="shared" si="207"/>
        <v>-30</v>
      </c>
      <c r="N245" s="71">
        <f t="shared" si="207"/>
        <v>-31</v>
      </c>
      <c r="O245" s="71">
        <f t="shared" si="207"/>
        <v>-32</v>
      </c>
      <c r="P245" s="71">
        <f t="shared" si="207"/>
        <v>-30</v>
      </c>
      <c r="Q245" s="71">
        <f t="shared" si="207"/>
        <v>-34</v>
      </c>
      <c r="R245" s="71">
        <f t="shared" si="207"/>
        <v>-39</v>
      </c>
      <c r="S245" s="71">
        <f t="shared" si="207"/>
        <v>-40</v>
      </c>
      <c r="T245" s="71">
        <f t="shared" si="207"/>
        <v>-42</v>
      </c>
      <c r="U245" s="71">
        <f t="shared" si="207"/>
        <v>-25</v>
      </c>
      <c r="V245" s="71">
        <f t="shared" si="207"/>
        <v>-28</v>
      </c>
      <c r="W245" s="71">
        <f t="shared" si="207"/>
        <v>-30</v>
      </c>
      <c r="X245" s="71">
        <f t="shared" si="207"/>
        <v>-32</v>
      </c>
      <c r="Y245" s="71">
        <f t="shared" si="207"/>
        <v>-30</v>
      </c>
      <c r="Z245" s="71">
        <f t="shared" si="207"/>
        <v>-39</v>
      </c>
      <c r="AA245" s="71">
        <f t="shared" si="207"/>
        <v>-43</v>
      </c>
      <c r="AB245" s="71">
        <f t="shared" si="207"/>
        <v>-47</v>
      </c>
      <c r="AC245" s="71">
        <f t="shared" si="207"/>
        <v>-49</v>
      </c>
      <c r="AD245" s="71">
        <f t="shared" si="207"/>
        <v>-40</v>
      </c>
      <c r="AE245" s="71">
        <f t="shared" si="207"/>
        <v>-26</v>
      </c>
      <c r="AF245" s="71">
        <f t="shared" si="207"/>
        <v>-39</v>
      </c>
      <c r="AG245" s="71">
        <f t="shared" si="207"/>
        <v>0</v>
      </c>
      <c r="AH245" s="156">
        <f t="shared" si="205"/>
        <v>-984</v>
      </c>
      <c r="AI245" s="28"/>
      <c r="AJ245" s="290"/>
      <c r="AK245" s="24"/>
      <c r="AL245" s="66" t="s">
        <v>327</v>
      </c>
      <c r="AM245" s="66" t="s">
        <v>300</v>
      </c>
      <c r="AN245" s="134" cm="1">
        <f t="array" ref="AN245">INDEX($C$530:$AH$530,1,$AM$176)</f>
        <v>0</v>
      </c>
      <c r="AO245" s="134" cm="1">
        <f t="array" ref="AO245:BT245">INDEX($C$530:$AH$530,1,($AM$176-1))</f>
        <v>0</v>
      </c>
      <c r="AP245" s="164">
        <v>0</v>
      </c>
      <c r="AQ245" s="134">
        <v>0</v>
      </c>
      <c r="AR245" s="195">
        <v>0</v>
      </c>
      <c r="AS245" s="195">
        <v>0</v>
      </c>
      <c r="AT245" s="1">
        <v>0</v>
      </c>
      <c r="AU245" s="180">
        <v>0</v>
      </c>
      <c r="AV245" s="180">
        <v>0</v>
      </c>
      <c r="AW245" s="183">
        <v>0</v>
      </c>
      <c r="AX245" s="183">
        <v>0</v>
      </c>
      <c r="AY245" s="183">
        <v>0</v>
      </c>
      <c r="AZ245" s="183">
        <v>0</v>
      </c>
      <c r="BA245" s="184">
        <v>0</v>
      </c>
      <c r="BB245" s="184">
        <v>0</v>
      </c>
      <c r="BC245" s="180">
        <v>0</v>
      </c>
      <c r="BD245" s="180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216</v>
      </c>
      <c r="BN245" s="1">
        <v>340</v>
      </c>
      <c r="BO245" s="1">
        <v>379</v>
      </c>
      <c r="BP245" s="1">
        <v>0</v>
      </c>
      <c r="BQ245" s="1">
        <v>0</v>
      </c>
      <c r="BR245" s="1">
        <v>0</v>
      </c>
      <c r="BS245" s="1">
        <v>0</v>
      </c>
      <c r="BT245" s="1">
        <v>935</v>
      </c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</row>
    <row r="246" s="7" customFormat="1" ht="30" customHeight="1" spans="1:171">
      <c r="A246" s="119" t="s">
        <v>126</v>
      </c>
      <c r="B246" s="49">
        <v>2025</v>
      </c>
      <c r="C246" s="112">
        <v>0</v>
      </c>
      <c r="D246" s="112">
        <v>1.8</v>
      </c>
      <c r="E246" s="112">
        <v>1.8</v>
      </c>
      <c r="F246" s="112">
        <v>1.8</v>
      </c>
      <c r="G246" s="112">
        <v>2.7</v>
      </c>
      <c r="H246" s="112">
        <v>4.32</v>
      </c>
      <c r="I246" s="112">
        <v>1.8</v>
      </c>
      <c r="J246" s="112">
        <v>2.24</v>
      </c>
      <c r="K246" s="112">
        <v>5.4</v>
      </c>
      <c r="L246" s="112">
        <v>5.4</v>
      </c>
      <c r="M246" s="112">
        <v>6.3</v>
      </c>
      <c r="N246" s="112">
        <v>6.2</v>
      </c>
      <c r="O246" s="112">
        <v>6.3</v>
      </c>
      <c r="P246" s="112">
        <v>5.02</v>
      </c>
      <c r="Q246" s="112">
        <v>5.4</v>
      </c>
      <c r="R246" s="112">
        <v>7.53</v>
      </c>
      <c r="S246" s="112">
        <v>10.8</v>
      </c>
      <c r="T246" s="112">
        <v>6.3</v>
      </c>
      <c r="U246" s="112">
        <v>5.4</v>
      </c>
      <c r="V246" s="112">
        <v>5.4</v>
      </c>
      <c r="W246" s="112">
        <v>5.4</v>
      </c>
      <c r="X246" s="112">
        <v>5.13</v>
      </c>
      <c r="Y246" s="112">
        <v>5.4</v>
      </c>
      <c r="Z246" s="112">
        <v>7.16</v>
      </c>
      <c r="AA246" s="112">
        <v>10.95</v>
      </c>
      <c r="AB246" s="112">
        <v>10.95</v>
      </c>
      <c r="AC246" s="112">
        <v>9.2</v>
      </c>
      <c r="AD246" s="112">
        <v>6.88</v>
      </c>
      <c r="AE246" s="112">
        <v>9.24</v>
      </c>
      <c r="AF246" s="112">
        <v>8.1</v>
      </c>
      <c r="AG246" s="112"/>
      <c r="AH246" s="112"/>
      <c r="AI246" s="28"/>
      <c r="AJ246" s="290"/>
      <c r="AK246" s="24"/>
      <c r="AL246" s="66" t="s">
        <v>328</v>
      </c>
      <c r="AM246" s="66" t="s">
        <v>300</v>
      </c>
      <c r="AN246" s="140">
        <f ca="1">SUM($C$530:INDEX($C$530:$AH$530,1,$AM$176))</f>
        <v>0</v>
      </c>
      <c r="AO246" s="140">
        <f ca="1">SUM($C$530:INDEX($C$530:$AH$530,1,($AM$176-1)))</f>
        <v>1870</v>
      </c>
      <c r="AP246" s="164"/>
      <c r="AQ246" s="134"/>
      <c r="AR246" s="195"/>
      <c r="AS246" s="195"/>
      <c r="AT246" s="1"/>
      <c r="AU246" s="180"/>
      <c r="AV246" s="1"/>
      <c r="AW246" s="180"/>
      <c r="AX246" s="180"/>
      <c r="AY246" s="180"/>
      <c r="AZ246" s="180"/>
      <c r="BA246" s="180"/>
      <c r="BB246" s="180"/>
      <c r="BC246" s="180"/>
      <c r="BD246" s="180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</row>
    <row r="247" s="8" customFormat="1" ht="30" customHeight="1" spans="1:171">
      <c r="A247" s="120"/>
      <c r="B247" s="114">
        <v>2026</v>
      </c>
      <c r="C247" s="380">
        <f>'2026底表'!C247</f>
        <v>0</v>
      </c>
      <c r="D247" s="380">
        <f>'2026底表'!D247</f>
        <v>0</v>
      </c>
      <c r="E247" s="380">
        <f>'2026底表'!E247</f>
        <v>0</v>
      </c>
      <c r="F247" s="380">
        <f>'2026底表'!F247</f>
        <v>0</v>
      </c>
      <c r="G247" s="380">
        <f>'2026底表'!G247</f>
        <v>0</v>
      </c>
      <c r="H247" s="380">
        <f>'2026底表'!H247</f>
        <v>0</v>
      </c>
      <c r="I247" s="380">
        <f>'2026底表'!I247</f>
        <v>0</v>
      </c>
      <c r="J247" s="380">
        <f>'2026底表'!J247</f>
        <v>0</v>
      </c>
      <c r="K247" s="380">
        <f>'2026底表'!K247</f>
        <v>0</v>
      </c>
      <c r="L247" s="380">
        <f>'2026底表'!L247</f>
        <v>0</v>
      </c>
      <c r="M247" s="380">
        <f>'2026底表'!M247</f>
        <v>0</v>
      </c>
      <c r="N247" s="380">
        <f>'2026底表'!N247</f>
        <v>0</v>
      </c>
      <c r="O247" s="380">
        <f>'2026底表'!O247</f>
        <v>0</v>
      </c>
      <c r="P247" s="380">
        <f>'2026底表'!P247</f>
        <v>0</v>
      </c>
      <c r="Q247" s="380">
        <f>'2026底表'!Q247</f>
        <v>0</v>
      </c>
      <c r="R247" s="380">
        <f>'2026底表'!R247</f>
        <v>0</v>
      </c>
      <c r="S247" s="380">
        <f>'2026底表'!S247</f>
        <v>0</v>
      </c>
      <c r="T247" s="380">
        <f>'2026底表'!T247</f>
        <v>0</v>
      </c>
      <c r="U247" s="380">
        <f>'2026底表'!U247</f>
        <v>0</v>
      </c>
      <c r="V247" s="380">
        <f>'2026底表'!V247</f>
        <v>0</v>
      </c>
      <c r="W247" s="380">
        <f>'2026底表'!W247</f>
        <v>0</v>
      </c>
      <c r="X247" s="380">
        <f>'2026底表'!X247</f>
        <v>0</v>
      </c>
      <c r="Y247" s="380">
        <f>'2026底表'!Y247</f>
        <v>0</v>
      </c>
      <c r="Z247" s="380">
        <f>'2026底表'!Z247</f>
        <v>0</v>
      </c>
      <c r="AA247" s="380">
        <f>'2026底表'!AA247</f>
        <v>0</v>
      </c>
      <c r="AB247" s="380">
        <f>'2026底表'!AB247</f>
        <v>0</v>
      </c>
      <c r="AC247" s="380">
        <f>'2026底表'!AC247</f>
        <v>0</v>
      </c>
      <c r="AD247" s="380">
        <f>'2026底表'!AD247</f>
        <v>0</v>
      </c>
      <c r="AE247" s="380">
        <f>'2026底表'!AE247</f>
        <v>0</v>
      </c>
      <c r="AF247" s="380">
        <f>'2026底表'!AF247</f>
        <v>0</v>
      </c>
      <c r="AG247" s="380">
        <f>'2026底表'!AG247</f>
        <v>0</v>
      </c>
      <c r="AH247" s="380">
        <f t="shared" ref="AH247:AH250" si="208">SUM(C247:AG247)</f>
        <v>0</v>
      </c>
      <c r="AI247" s="28"/>
      <c r="AJ247" s="290">
        <f>E247-AI247</f>
        <v>0</v>
      </c>
      <c r="AK247" s="40"/>
      <c r="AL247" s="196" t="s">
        <v>429</v>
      </c>
      <c r="AM247" s="197"/>
      <c r="AN247" s="197"/>
      <c r="AO247" s="197"/>
      <c r="AP247" s="197"/>
      <c r="AQ247" s="197"/>
      <c r="AR247" s="197"/>
      <c r="AS247" s="198"/>
      <c r="AT247" s="1"/>
      <c r="AU247" s="196" t="str">
        <f>"简要分析：
1：较同期供热量 "&amp;IF(AR228&gt;0,"增加","减少")&amp;" "&amp;ROUND(ABS(AR228),0)&amp;"  吉焦，耗原煤 "&amp;IF(AR230&gt;0,"增加","减少")&amp;" "&amp;ROUND(ABS(AR230),0)&amp;"   吨，销售利润"&amp;IF(AR242&gt;0,"增加","减少")&amp;" "&amp;ROUND(ABS(AR242),0)&amp;"  万元。"</f>
        <v>简要分析：
1：较同期供热量 减少 7235  吉焦，耗原煤 减少 358   吨，销售利润减少 16  万元。</v>
      </c>
      <c r="AV247" s="197"/>
      <c r="AW247" s="197"/>
      <c r="AX247" s="197"/>
      <c r="AY247" s="197"/>
      <c r="AZ247" s="197"/>
      <c r="BA247" s="197"/>
      <c r="BB247" s="198"/>
      <c r="BC247" s="180"/>
      <c r="BD247" s="180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</row>
    <row r="248" s="7" customFormat="1" ht="30" customHeight="1" spans="1:171">
      <c r="A248" s="119"/>
      <c r="B248" s="199" t="s">
        <v>275</v>
      </c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156"/>
      <c r="AI248" s="28"/>
      <c r="AJ248" s="290"/>
      <c r="AK248" s="24"/>
      <c r="AL248" s="200"/>
      <c r="AM248" s="201"/>
      <c r="AN248" s="201"/>
      <c r="AO248" s="201"/>
      <c r="AP248" s="201"/>
      <c r="AQ248" s="201"/>
      <c r="AR248" s="201"/>
      <c r="AS248" s="202"/>
      <c r="AT248" s="2"/>
      <c r="AU248" s="200"/>
      <c r="AV248" s="201"/>
      <c r="AW248" s="201"/>
      <c r="AX248" s="201"/>
      <c r="AY248" s="201"/>
      <c r="AZ248" s="201"/>
      <c r="BA248" s="201"/>
      <c r="BB248" s="202"/>
      <c r="BC248" s="2"/>
      <c r="BD248" s="2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</row>
    <row r="249" s="9" customFormat="1" ht="30" customHeight="1" spans="1:171">
      <c r="A249" s="159"/>
      <c r="B249" s="203" t="s">
        <v>14</v>
      </c>
      <c r="C249" s="71">
        <f t="shared" ref="C249:AG249" si="209">C247-C248</f>
        <v>0</v>
      </c>
      <c r="D249" s="71">
        <f t="shared" si="209"/>
        <v>0</v>
      </c>
      <c r="E249" s="71">
        <f t="shared" si="209"/>
        <v>0</v>
      </c>
      <c r="F249" s="71">
        <f t="shared" si="209"/>
        <v>0</v>
      </c>
      <c r="G249" s="71">
        <f t="shared" si="209"/>
        <v>0</v>
      </c>
      <c r="H249" s="71">
        <f t="shared" si="209"/>
        <v>0</v>
      </c>
      <c r="I249" s="71">
        <f t="shared" si="209"/>
        <v>0</v>
      </c>
      <c r="J249" s="71">
        <f t="shared" si="209"/>
        <v>0</v>
      </c>
      <c r="K249" s="71">
        <f t="shared" si="209"/>
        <v>0</v>
      </c>
      <c r="L249" s="71">
        <f t="shared" si="209"/>
        <v>0</v>
      </c>
      <c r="M249" s="71">
        <f t="shared" si="209"/>
        <v>0</v>
      </c>
      <c r="N249" s="71">
        <f t="shared" si="209"/>
        <v>0</v>
      </c>
      <c r="O249" s="71">
        <f t="shared" si="209"/>
        <v>0</v>
      </c>
      <c r="P249" s="71">
        <f t="shared" si="209"/>
        <v>0</v>
      </c>
      <c r="Q249" s="71">
        <f t="shared" si="209"/>
        <v>0</v>
      </c>
      <c r="R249" s="71">
        <f t="shared" si="209"/>
        <v>0</v>
      </c>
      <c r="S249" s="71">
        <f t="shared" si="209"/>
        <v>0</v>
      </c>
      <c r="T249" s="71">
        <f t="shared" si="209"/>
        <v>0</v>
      </c>
      <c r="U249" s="71">
        <f t="shared" si="209"/>
        <v>0</v>
      </c>
      <c r="V249" s="71">
        <f t="shared" si="209"/>
        <v>0</v>
      </c>
      <c r="W249" s="71">
        <f t="shared" si="209"/>
        <v>0</v>
      </c>
      <c r="X249" s="71">
        <f t="shared" si="209"/>
        <v>0</v>
      </c>
      <c r="Y249" s="71">
        <f t="shared" si="209"/>
        <v>0</v>
      </c>
      <c r="Z249" s="71">
        <f t="shared" si="209"/>
        <v>0</v>
      </c>
      <c r="AA249" s="71">
        <f t="shared" si="209"/>
        <v>0</v>
      </c>
      <c r="AB249" s="71">
        <f t="shared" si="209"/>
        <v>0</v>
      </c>
      <c r="AC249" s="71">
        <f t="shared" si="209"/>
        <v>0</v>
      </c>
      <c r="AD249" s="71">
        <f t="shared" si="209"/>
        <v>0</v>
      </c>
      <c r="AE249" s="71">
        <f t="shared" si="209"/>
        <v>0</v>
      </c>
      <c r="AF249" s="71">
        <f t="shared" si="209"/>
        <v>0</v>
      </c>
      <c r="AG249" s="71">
        <f t="shared" si="209"/>
        <v>0</v>
      </c>
      <c r="AH249" s="156">
        <f t="shared" si="208"/>
        <v>0</v>
      </c>
      <c r="AI249" s="28"/>
      <c r="AJ249" s="370"/>
      <c r="AK249" s="88"/>
      <c r="AL249" s="204"/>
      <c r="AM249" s="205"/>
      <c r="AN249" s="205"/>
      <c r="AO249" s="205"/>
      <c r="AP249" s="205"/>
      <c r="AQ249" s="205"/>
      <c r="AR249" s="205"/>
      <c r="AS249" s="206"/>
      <c r="AT249" s="180"/>
      <c r="AU249" s="204"/>
      <c r="AV249" s="205"/>
      <c r="AW249" s="205"/>
      <c r="AX249" s="205"/>
      <c r="AY249" s="205"/>
      <c r="AZ249" s="205"/>
      <c r="BA249" s="205"/>
      <c r="BB249" s="206"/>
      <c r="BC249" s="1"/>
      <c r="BD249" s="1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</row>
    <row r="250" s="9" customFormat="1" ht="30" customHeight="1" spans="1:171">
      <c r="A250" s="159"/>
      <c r="B250" s="177" t="s">
        <v>15</v>
      </c>
      <c r="C250" s="71">
        <f t="shared" ref="C250:AG250" si="210">C247-C246</f>
        <v>0</v>
      </c>
      <c r="D250" s="71">
        <f t="shared" si="210"/>
        <v>-1.8</v>
      </c>
      <c r="E250" s="71">
        <f t="shared" si="210"/>
        <v>-1.8</v>
      </c>
      <c r="F250" s="71">
        <f t="shared" si="210"/>
        <v>-1.8</v>
      </c>
      <c r="G250" s="71">
        <f t="shared" si="210"/>
        <v>-2.7</v>
      </c>
      <c r="H250" s="71">
        <f t="shared" si="210"/>
        <v>-4.32</v>
      </c>
      <c r="I250" s="71">
        <f t="shared" si="210"/>
        <v>-1.8</v>
      </c>
      <c r="J250" s="71">
        <f t="shared" si="210"/>
        <v>-2.24</v>
      </c>
      <c r="K250" s="71">
        <f t="shared" si="210"/>
        <v>-5.4</v>
      </c>
      <c r="L250" s="71">
        <f t="shared" si="210"/>
        <v>-5.4</v>
      </c>
      <c r="M250" s="71">
        <f t="shared" si="210"/>
        <v>-6.3</v>
      </c>
      <c r="N250" s="71">
        <f t="shared" si="210"/>
        <v>-6.2</v>
      </c>
      <c r="O250" s="71">
        <f t="shared" si="210"/>
        <v>-6.3</v>
      </c>
      <c r="P250" s="71">
        <f t="shared" si="210"/>
        <v>-5.02</v>
      </c>
      <c r="Q250" s="71">
        <f t="shared" si="210"/>
        <v>-5.4</v>
      </c>
      <c r="R250" s="71">
        <f t="shared" si="210"/>
        <v>-7.53</v>
      </c>
      <c r="S250" s="71">
        <f t="shared" si="210"/>
        <v>-10.8</v>
      </c>
      <c r="T250" s="71">
        <f t="shared" si="210"/>
        <v>-6.3</v>
      </c>
      <c r="U250" s="71">
        <f t="shared" si="210"/>
        <v>-5.4</v>
      </c>
      <c r="V250" s="71">
        <f t="shared" si="210"/>
        <v>-5.4</v>
      </c>
      <c r="W250" s="71">
        <f t="shared" si="210"/>
        <v>-5.4</v>
      </c>
      <c r="X250" s="71">
        <f t="shared" si="210"/>
        <v>-5.13</v>
      </c>
      <c r="Y250" s="71">
        <f t="shared" si="210"/>
        <v>-5.4</v>
      </c>
      <c r="Z250" s="71">
        <f t="shared" si="210"/>
        <v>-7.16</v>
      </c>
      <c r="AA250" s="71">
        <f t="shared" si="210"/>
        <v>-10.95</v>
      </c>
      <c r="AB250" s="71">
        <f t="shared" si="210"/>
        <v>-10.95</v>
      </c>
      <c r="AC250" s="71">
        <f t="shared" si="210"/>
        <v>-9.2</v>
      </c>
      <c r="AD250" s="71">
        <f t="shared" si="210"/>
        <v>-6.88</v>
      </c>
      <c r="AE250" s="71">
        <f t="shared" si="210"/>
        <v>-9.24</v>
      </c>
      <c r="AF250" s="71">
        <f t="shared" si="210"/>
        <v>-8.1</v>
      </c>
      <c r="AG250" s="71">
        <f t="shared" si="210"/>
        <v>0</v>
      </c>
      <c r="AH250" s="156">
        <f t="shared" si="208"/>
        <v>-170.32</v>
      </c>
      <c r="AI250" s="28"/>
      <c r="AJ250" s="370"/>
      <c r="AK250" s="88"/>
      <c r="AL250" s="390"/>
      <c r="AM250" s="207"/>
      <c r="AN250" s="207"/>
      <c r="AO250" s="207"/>
      <c r="AP250" s="207"/>
      <c r="AQ250" s="207"/>
      <c r="AR250" s="207"/>
      <c r="AS250" s="207"/>
      <c r="AT250" s="208"/>
      <c r="AU250" s="208"/>
      <c r="AV250" s="208"/>
      <c r="AW250" s="208"/>
      <c r="AX250" s="208"/>
      <c r="AY250" s="208"/>
      <c r="AZ250" s="208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</row>
    <row r="251" s="9" customFormat="1" ht="30" customHeight="1" spans="1:171">
      <c r="A251" s="159" t="s">
        <v>36</v>
      </c>
      <c r="B251" s="49">
        <v>2025</v>
      </c>
      <c r="C251" s="112">
        <v>2.2</v>
      </c>
      <c r="D251" s="112">
        <v>0</v>
      </c>
      <c r="E251" s="112">
        <v>2.3</v>
      </c>
      <c r="F251" s="112">
        <v>0</v>
      </c>
      <c r="G251" s="112">
        <v>0</v>
      </c>
      <c r="H251" s="112">
        <v>0</v>
      </c>
      <c r="I251" s="112">
        <v>0</v>
      </c>
      <c r="J251" s="112">
        <v>2.3</v>
      </c>
      <c r="K251" s="112">
        <v>0</v>
      </c>
      <c r="L251" s="112">
        <v>0.5</v>
      </c>
      <c r="M251" s="112">
        <v>0</v>
      </c>
      <c r="N251" s="112">
        <v>0</v>
      </c>
      <c r="O251" s="112">
        <v>0</v>
      </c>
      <c r="P251" s="112">
        <v>0</v>
      </c>
      <c r="Q251" s="112">
        <v>2.5</v>
      </c>
      <c r="R251" s="112">
        <v>0</v>
      </c>
      <c r="S251" s="112">
        <v>4.6</v>
      </c>
      <c r="T251" s="112">
        <v>0</v>
      </c>
      <c r="U251" s="112">
        <v>0</v>
      </c>
      <c r="V251" s="112">
        <v>0</v>
      </c>
      <c r="W251" s="112">
        <v>0</v>
      </c>
      <c r="X251" s="112">
        <v>0</v>
      </c>
      <c r="Y251" s="112">
        <v>0</v>
      </c>
      <c r="Z251" s="112">
        <v>0</v>
      </c>
      <c r="AA251" s="112">
        <v>0</v>
      </c>
      <c r="AB251" s="112">
        <v>0</v>
      </c>
      <c r="AC251" s="112">
        <v>0</v>
      </c>
      <c r="AD251" s="112">
        <v>0</v>
      </c>
      <c r="AE251" s="112">
        <v>0</v>
      </c>
      <c r="AF251" s="112">
        <v>0</v>
      </c>
      <c r="AG251" s="112"/>
      <c r="AH251" s="112"/>
      <c r="AI251" s="28"/>
      <c r="AJ251" s="370"/>
      <c r="AK251" s="88"/>
      <c r="AL251" s="391"/>
      <c r="AM251" s="391"/>
      <c r="AN251" s="391"/>
      <c r="AO251"/>
      <c r="AP251"/>
      <c r="AQ251"/>
      <c r="AR251"/>
      <c r="AS251"/>
      <c r="AT251" s="183"/>
      <c r="AU251" s="183"/>
      <c r="AV251" s="183"/>
      <c r="AW251" s="183"/>
      <c r="AX251" s="183"/>
      <c r="AY251" s="183"/>
      <c r="AZ251" s="183"/>
      <c r="BA251" s="209"/>
      <c r="BB251" s="209"/>
      <c r="BC251" s="209"/>
      <c r="BD251" s="209"/>
      <c r="BE251" s="209"/>
      <c r="BF251" s="209"/>
      <c r="BG251" s="209"/>
      <c r="BH251" s="209"/>
      <c r="BI251" s="209"/>
      <c r="BJ251" s="209"/>
      <c r="BK251" s="209"/>
      <c r="BL251" s="209"/>
      <c r="BM251" s="209"/>
      <c r="BN251" s="209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</row>
    <row r="252" s="10" customFormat="1" ht="30" customHeight="1" spans="1:171">
      <c r="A252" s="210"/>
      <c r="B252" s="114">
        <v>2026</v>
      </c>
      <c r="C252" s="380">
        <f>'2026底表'!C252</f>
        <v>0</v>
      </c>
      <c r="D252" s="380">
        <f>'2026底表'!D252</f>
        <v>0</v>
      </c>
      <c r="E252" s="380">
        <f>'2026底表'!E252</f>
        <v>0</v>
      </c>
      <c r="F252" s="380">
        <f>'2026底表'!F252</f>
        <v>0</v>
      </c>
      <c r="G252" s="380">
        <f>'2026底表'!G252</f>
        <v>0</v>
      </c>
      <c r="H252" s="380">
        <f>'2026底表'!H252</f>
        <v>0</v>
      </c>
      <c r="I252" s="380">
        <f>'2026底表'!I252</f>
        <v>0</v>
      </c>
      <c r="J252" s="380">
        <f>'2026底表'!J252</f>
        <v>0</v>
      </c>
      <c r="K252" s="380">
        <f>'2026底表'!K252</f>
        <v>0</v>
      </c>
      <c r="L252" s="380">
        <f>'2026底表'!L252</f>
        <v>0</v>
      </c>
      <c r="M252" s="380">
        <f>'2026底表'!M252</f>
        <v>0</v>
      </c>
      <c r="N252" s="380">
        <f>'2026底表'!N252</f>
        <v>0</v>
      </c>
      <c r="O252" s="380">
        <f>'2026底表'!O252</f>
        <v>0</v>
      </c>
      <c r="P252" s="380">
        <f>'2026底表'!P252</f>
        <v>0</v>
      </c>
      <c r="Q252" s="380">
        <f>'2026底表'!Q252</f>
        <v>0</v>
      </c>
      <c r="R252" s="380">
        <f>'2026底表'!R252</f>
        <v>0</v>
      </c>
      <c r="S252" s="380">
        <f>'2026底表'!S252</f>
        <v>0</v>
      </c>
      <c r="T252" s="380">
        <f>'2026底表'!T252</f>
        <v>0</v>
      </c>
      <c r="U252" s="380">
        <f>'2026底表'!U252</f>
        <v>0</v>
      </c>
      <c r="V252" s="380">
        <f>'2026底表'!V252</f>
        <v>0</v>
      </c>
      <c r="W252" s="380">
        <f>'2026底表'!W252</f>
        <v>0</v>
      </c>
      <c r="X252" s="380">
        <f>'2026底表'!X252</f>
        <v>0</v>
      </c>
      <c r="Y252" s="380">
        <f>'2026底表'!Y252</f>
        <v>0</v>
      </c>
      <c r="Z252" s="380">
        <f>'2026底表'!Z252</f>
        <v>0</v>
      </c>
      <c r="AA252" s="380">
        <f>'2026底表'!AA252</f>
        <v>0</v>
      </c>
      <c r="AB252" s="380">
        <f>'2026底表'!AB252</f>
        <v>0</v>
      </c>
      <c r="AC252" s="380">
        <f>'2026底表'!AC252</f>
        <v>0</v>
      </c>
      <c r="AD252" s="380">
        <f>'2026底表'!AD252</f>
        <v>0</v>
      </c>
      <c r="AE252" s="380">
        <f>'2026底表'!AE252</f>
        <v>0</v>
      </c>
      <c r="AF252" s="380">
        <f>'2026底表'!AF252</f>
        <v>0</v>
      </c>
      <c r="AG252" s="380">
        <f>'2026底表'!AG252</f>
        <v>0</v>
      </c>
      <c r="AH252" s="380">
        <f t="shared" ref="AH252:AH255" si="211">SUM(C252:AG252)</f>
        <v>0</v>
      </c>
      <c r="AI252" s="28"/>
      <c r="AJ252" s="370"/>
      <c r="AK252" s="211"/>
      <c r="AL252"/>
      <c r="AM252"/>
      <c r="AN252"/>
      <c r="AO252"/>
      <c r="AP252"/>
      <c r="AQ252"/>
      <c r="AR252"/>
      <c r="AS252"/>
      <c r="AT252" s="19"/>
      <c r="AU252" s="183"/>
      <c r="AV252" s="183"/>
      <c r="AW252" s="183"/>
      <c r="AX252" s="183"/>
      <c r="AY252" s="183"/>
      <c r="AZ252" s="183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209"/>
      <c r="BP252" s="209"/>
      <c r="BQ252" s="209"/>
      <c r="BR252" s="209"/>
      <c r="BS252" s="209"/>
      <c r="BT252" s="209"/>
      <c r="BU252" s="209"/>
      <c r="BV252" s="209"/>
      <c r="BW252" s="209"/>
      <c r="BX252" s="209"/>
      <c r="BY252" s="209"/>
      <c r="BZ252" s="209"/>
      <c r="CA252" s="209"/>
      <c r="CB252" s="209"/>
      <c r="CC252" s="209"/>
      <c r="CD252" s="209"/>
      <c r="CE252" s="209"/>
      <c r="CF252" s="209"/>
      <c r="CG252" s="209"/>
      <c r="CH252" s="209"/>
      <c r="CI252" s="209"/>
      <c r="CJ252" s="209"/>
      <c r="CK252" s="209"/>
      <c r="CL252" s="209"/>
      <c r="CM252" s="209"/>
      <c r="CN252" s="209"/>
      <c r="CO252" s="209"/>
      <c r="CP252" s="209"/>
      <c r="CQ252" s="209"/>
      <c r="CR252" s="209"/>
      <c r="CS252" s="209"/>
      <c r="CT252" s="209"/>
      <c r="CU252" s="209"/>
      <c r="CV252" s="209"/>
      <c r="CW252" s="209"/>
      <c r="CX252" s="209"/>
      <c r="CY252" s="209"/>
      <c r="CZ252" s="209"/>
      <c r="DA252" s="209"/>
      <c r="DB252" s="209"/>
      <c r="DC252" s="209"/>
      <c r="DD252" s="209"/>
      <c r="DE252" s="209"/>
      <c r="DF252" s="209"/>
      <c r="DG252" s="209"/>
      <c r="DH252" s="209"/>
      <c r="DI252" s="209"/>
      <c r="DJ252" s="209"/>
      <c r="DK252" s="209"/>
      <c r="DL252" s="209"/>
      <c r="DM252" s="209"/>
      <c r="DN252" s="209"/>
      <c r="DO252" s="209"/>
      <c r="DP252" s="209"/>
      <c r="DQ252" s="209"/>
      <c r="DR252" s="209"/>
      <c r="DS252" s="209"/>
      <c r="DT252" s="209"/>
      <c r="DU252" s="209"/>
      <c r="DV252" s="209"/>
      <c r="DW252" s="209"/>
      <c r="DX252" s="209"/>
      <c r="DY252" s="209"/>
      <c r="DZ252" s="209"/>
      <c r="EA252" s="209"/>
      <c r="EB252" s="209"/>
      <c r="EC252" s="209"/>
      <c r="ED252" s="209"/>
      <c r="EE252" s="209"/>
      <c r="EF252" s="209"/>
      <c r="EG252" s="209"/>
      <c r="EH252" s="209"/>
      <c r="EI252" s="209"/>
      <c r="EJ252" s="209"/>
      <c r="EK252" s="209"/>
      <c r="EL252" s="209"/>
      <c r="EM252" s="209"/>
      <c r="EN252" s="209"/>
      <c r="EO252" s="209"/>
      <c r="EP252" s="209"/>
      <c r="EQ252" s="209"/>
      <c r="ER252" s="209"/>
      <c r="ES252" s="209"/>
      <c r="ET252" s="209"/>
      <c r="EU252" s="209"/>
      <c r="EV252" s="209"/>
      <c r="EW252" s="209"/>
      <c r="EX252" s="209"/>
      <c r="EY252" s="209"/>
      <c r="EZ252" s="209"/>
      <c r="FA252" s="209"/>
      <c r="FB252" s="209"/>
      <c r="FC252" s="209"/>
      <c r="FD252" s="209"/>
      <c r="FE252" s="209"/>
      <c r="FF252" s="209"/>
      <c r="FG252" s="209"/>
      <c r="FH252" s="209"/>
      <c r="FI252" s="209"/>
      <c r="FJ252" s="209"/>
      <c r="FK252" s="209"/>
      <c r="FL252" s="209"/>
      <c r="FM252" s="209"/>
      <c r="FN252" s="209"/>
      <c r="FO252" s="209"/>
    </row>
    <row r="253" s="9" customFormat="1" ht="30" customHeight="1" spans="1:171">
      <c r="A253" s="159"/>
      <c r="B253" s="199" t="s">
        <v>275</v>
      </c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156"/>
      <c r="AI253" s="28"/>
      <c r="AJ253" s="370"/>
      <c r="AK253" s="88"/>
      <c r="AL253" s="212"/>
      <c r="AM253" s="213"/>
      <c r="AN253" s="214">
        <f t="array" ref="AN253">INDEX($C$1:$AH$1,1,$AM$176)</f>
        <v>46327</v>
      </c>
      <c r="AO253" s="215" t="s">
        <v>341</v>
      </c>
      <c r="AP253" s="213"/>
      <c r="AQ253" s="213"/>
      <c r="AR253" s="216"/>
      <c r="AS253" s="19"/>
      <c r="AT253" s="19"/>
      <c r="AU253" s="184"/>
      <c r="AV253" s="184"/>
      <c r="AW253" s="184"/>
      <c r="AX253" s="183"/>
      <c r="AY253" s="183"/>
      <c r="AZ253" s="183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</row>
    <row r="254" s="9" customFormat="1" ht="30" customHeight="1" spans="1:171">
      <c r="A254" s="159"/>
      <c r="B254" s="203" t="s">
        <v>14</v>
      </c>
      <c r="C254" s="71">
        <f t="shared" ref="C254:AG254" si="212">C252-C253</f>
        <v>0</v>
      </c>
      <c r="D254" s="71">
        <f t="shared" si="212"/>
        <v>0</v>
      </c>
      <c r="E254" s="71">
        <f t="shared" si="212"/>
        <v>0</v>
      </c>
      <c r="F254" s="71">
        <f t="shared" si="212"/>
        <v>0</v>
      </c>
      <c r="G254" s="71">
        <f t="shared" si="212"/>
        <v>0</v>
      </c>
      <c r="H254" s="71">
        <f t="shared" si="212"/>
        <v>0</v>
      </c>
      <c r="I254" s="71">
        <f t="shared" si="212"/>
        <v>0</v>
      </c>
      <c r="J254" s="71">
        <f t="shared" si="212"/>
        <v>0</v>
      </c>
      <c r="K254" s="71">
        <f t="shared" si="212"/>
        <v>0</v>
      </c>
      <c r="L254" s="71">
        <f t="shared" si="212"/>
        <v>0</v>
      </c>
      <c r="M254" s="71">
        <f t="shared" si="212"/>
        <v>0</v>
      </c>
      <c r="N254" s="71">
        <f t="shared" si="212"/>
        <v>0</v>
      </c>
      <c r="O254" s="71">
        <f t="shared" si="212"/>
        <v>0</v>
      </c>
      <c r="P254" s="71">
        <f t="shared" si="212"/>
        <v>0</v>
      </c>
      <c r="Q254" s="71">
        <f t="shared" si="212"/>
        <v>0</v>
      </c>
      <c r="R254" s="71">
        <f t="shared" si="212"/>
        <v>0</v>
      </c>
      <c r="S254" s="71">
        <f t="shared" si="212"/>
        <v>0</v>
      </c>
      <c r="T254" s="71">
        <f t="shared" si="212"/>
        <v>0</v>
      </c>
      <c r="U254" s="71">
        <f t="shared" si="212"/>
        <v>0</v>
      </c>
      <c r="V254" s="71">
        <f t="shared" si="212"/>
        <v>0</v>
      </c>
      <c r="W254" s="71">
        <f t="shared" si="212"/>
        <v>0</v>
      </c>
      <c r="X254" s="71">
        <f t="shared" si="212"/>
        <v>0</v>
      </c>
      <c r="Y254" s="71">
        <f t="shared" si="212"/>
        <v>0</v>
      </c>
      <c r="Z254" s="71">
        <f t="shared" si="212"/>
        <v>0</v>
      </c>
      <c r="AA254" s="71">
        <f t="shared" si="212"/>
        <v>0</v>
      </c>
      <c r="AB254" s="71">
        <f t="shared" si="212"/>
        <v>0</v>
      </c>
      <c r="AC254" s="71">
        <f t="shared" si="212"/>
        <v>0</v>
      </c>
      <c r="AD254" s="71">
        <f t="shared" si="212"/>
        <v>0</v>
      </c>
      <c r="AE254" s="71">
        <f t="shared" si="212"/>
        <v>0</v>
      </c>
      <c r="AF254" s="71">
        <f t="shared" si="212"/>
        <v>0</v>
      </c>
      <c r="AG254" s="71">
        <f t="shared" si="212"/>
        <v>0</v>
      </c>
      <c r="AH254" s="156">
        <f t="shared" si="211"/>
        <v>0</v>
      </c>
      <c r="AI254" s="28"/>
      <c r="AJ254" s="370"/>
      <c r="AK254" s="88"/>
      <c r="AL254" s="217"/>
      <c r="AM254" s="131" t="s">
        <v>281</v>
      </c>
      <c r="AN254" s="218" t="s">
        <v>342</v>
      </c>
      <c r="AO254" s="218" t="s">
        <v>343</v>
      </c>
      <c r="AP254" s="218" t="s">
        <v>11</v>
      </c>
      <c r="AQ254" s="66" t="s">
        <v>286</v>
      </c>
      <c r="AR254" s="66" t="s">
        <v>287</v>
      </c>
      <c r="AS254" s="53" t="s">
        <v>344</v>
      </c>
      <c r="AT254" s="19"/>
      <c r="AU254" s="183"/>
      <c r="AV254" s="183"/>
      <c r="AW254" s="183"/>
      <c r="AX254" s="183"/>
      <c r="AY254" s="183"/>
      <c r="AZ254" s="183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</row>
    <row r="255" s="9" customFormat="1" ht="30" customHeight="1" spans="1:171">
      <c r="A255" s="159"/>
      <c r="B255" s="177" t="s">
        <v>15</v>
      </c>
      <c r="C255" s="71">
        <f t="shared" ref="C255:AG255" si="213">C252-C251</f>
        <v>-2.2</v>
      </c>
      <c r="D255" s="71">
        <f t="shared" si="213"/>
        <v>0</v>
      </c>
      <c r="E255" s="71">
        <f t="shared" si="213"/>
        <v>-2.3</v>
      </c>
      <c r="F255" s="71">
        <f t="shared" si="213"/>
        <v>0</v>
      </c>
      <c r="G255" s="71">
        <f t="shared" si="213"/>
        <v>0</v>
      </c>
      <c r="H255" s="71">
        <f t="shared" si="213"/>
        <v>0</v>
      </c>
      <c r="I255" s="71">
        <f t="shared" si="213"/>
        <v>0</v>
      </c>
      <c r="J255" s="71">
        <f t="shared" si="213"/>
        <v>-2.3</v>
      </c>
      <c r="K255" s="71">
        <f t="shared" si="213"/>
        <v>0</v>
      </c>
      <c r="L255" s="71">
        <f t="shared" si="213"/>
        <v>-0.5</v>
      </c>
      <c r="M255" s="71">
        <f t="shared" si="213"/>
        <v>0</v>
      </c>
      <c r="N255" s="71">
        <f t="shared" si="213"/>
        <v>0</v>
      </c>
      <c r="O255" s="71">
        <f t="shared" si="213"/>
        <v>0</v>
      </c>
      <c r="P255" s="71">
        <f t="shared" si="213"/>
        <v>0</v>
      </c>
      <c r="Q255" s="71">
        <f t="shared" si="213"/>
        <v>-2.5</v>
      </c>
      <c r="R255" s="71">
        <f t="shared" si="213"/>
        <v>0</v>
      </c>
      <c r="S255" s="71">
        <f t="shared" si="213"/>
        <v>-4.6</v>
      </c>
      <c r="T255" s="71">
        <f t="shared" si="213"/>
        <v>0</v>
      </c>
      <c r="U255" s="71">
        <f t="shared" si="213"/>
        <v>0</v>
      </c>
      <c r="V255" s="71">
        <f t="shared" si="213"/>
        <v>0</v>
      </c>
      <c r="W255" s="71">
        <f t="shared" si="213"/>
        <v>0</v>
      </c>
      <c r="X255" s="71">
        <f t="shared" si="213"/>
        <v>0</v>
      </c>
      <c r="Y255" s="71">
        <f t="shared" si="213"/>
        <v>0</v>
      </c>
      <c r="Z255" s="71">
        <f t="shared" si="213"/>
        <v>0</v>
      </c>
      <c r="AA255" s="71">
        <f t="shared" si="213"/>
        <v>0</v>
      </c>
      <c r="AB255" s="71">
        <f t="shared" si="213"/>
        <v>0</v>
      </c>
      <c r="AC255" s="71">
        <f t="shared" si="213"/>
        <v>0</v>
      </c>
      <c r="AD255" s="71">
        <f t="shared" si="213"/>
        <v>0</v>
      </c>
      <c r="AE255" s="71">
        <f t="shared" si="213"/>
        <v>0</v>
      </c>
      <c r="AF255" s="71">
        <f t="shared" si="213"/>
        <v>0</v>
      </c>
      <c r="AG255" s="71">
        <f t="shared" si="213"/>
        <v>0</v>
      </c>
      <c r="AH255" s="156">
        <f t="shared" si="211"/>
        <v>-14.4</v>
      </c>
      <c r="AI255" s="28"/>
      <c r="AJ255" s="370"/>
      <c r="AK255" s="88"/>
      <c r="AL255" s="219" t="s">
        <v>345</v>
      </c>
      <c r="AM255" s="66" t="s">
        <v>300</v>
      </c>
      <c r="AN255" s="140">
        <f t="shared" ref="AN255:AS255" si="214">AN256+AN257+AN258+AN259</f>
        <v>0</v>
      </c>
      <c r="AO255" s="140">
        <f t="shared" si="214"/>
        <v>6973</v>
      </c>
      <c r="AP255" s="140">
        <f>AP256+AP257</f>
        <v>0</v>
      </c>
      <c r="AQ255" s="140">
        <f t="shared" ref="AQ255:AQ260" si="215">AN255-AO255</f>
        <v>-6973</v>
      </c>
      <c r="AR255" s="140">
        <f t="shared" ref="AR255:AR257" si="216">AN255-AP255</f>
        <v>0</v>
      </c>
      <c r="AS255" s="139">
        <f ca="1" t="shared" si="214"/>
        <v>0</v>
      </c>
      <c r="AT255" s="19"/>
      <c r="AU255" s="183"/>
      <c r="AV255" s="183"/>
      <c r="AW255" s="183"/>
      <c r="AX255" s="183"/>
      <c r="AY255" s="183"/>
      <c r="AZ255" s="183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</row>
    <row r="256" s="7" customFormat="1" ht="30" customHeight="1" spans="1:171">
      <c r="A256" s="119" t="s">
        <v>37</v>
      </c>
      <c r="B256" s="49">
        <v>2025</v>
      </c>
      <c r="C256" s="112">
        <v>0</v>
      </c>
      <c r="D256" s="112">
        <v>2.5</v>
      </c>
      <c r="E256" s="112">
        <v>0</v>
      </c>
      <c r="F256" s="112">
        <v>0</v>
      </c>
      <c r="G256" s="112">
        <v>0</v>
      </c>
      <c r="H256" s="112">
        <v>0.5</v>
      </c>
      <c r="I256" s="112">
        <v>0</v>
      </c>
      <c r="J256" s="112">
        <v>0</v>
      </c>
      <c r="K256" s="112">
        <v>0</v>
      </c>
      <c r="L256" s="112">
        <v>0.8</v>
      </c>
      <c r="M256" s="112">
        <v>0</v>
      </c>
      <c r="N256" s="112">
        <v>1.9</v>
      </c>
      <c r="O256" s="112">
        <v>0</v>
      </c>
      <c r="P256" s="112">
        <v>0</v>
      </c>
      <c r="Q256" s="112">
        <v>0</v>
      </c>
      <c r="R256" s="112">
        <v>0</v>
      </c>
      <c r="S256" s="112">
        <v>0</v>
      </c>
      <c r="T256" s="112">
        <v>1.8</v>
      </c>
      <c r="U256" s="112">
        <v>0</v>
      </c>
      <c r="V256" s="112">
        <v>0</v>
      </c>
      <c r="W256" s="112">
        <v>0</v>
      </c>
      <c r="X256" s="112">
        <v>0</v>
      </c>
      <c r="Y256" s="112">
        <v>0</v>
      </c>
      <c r="Z256" s="112">
        <v>0</v>
      </c>
      <c r="AA256" s="112">
        <v>0</v>
      </c>
      <c r="AB256" s="112">
        <v>0</v>
      </c>
      <c r="AC256" s="112">
        <v>1.9</v>
      </c>
      <c r="AD256" s="112">
        <v>0</v>
      </c>
      <c r="AE256" s="112">
        <v>0</v>
      </c>
      <c r="AF256" s="112">
        <v>2</v>
      </c>
      <c r="AG256" s="112"/>
      <c r="AH256" s="112"/>
      <c r="AI256" s="28"/>
      <c r="AJ256" s="290"/>
      <c r="AK256" s="24"/>
      <c r="AL256" s="220" t="s">
        <v>346</v>
      </c>
      <c r="AM256" s="66" t="s">
        <v>300</v>
      </c>
      <c r="AN256" s="140">
        <f>AN194</f>
        <v>0</v>
      </c>
      <c r="AO256" s="140">
        <f>AP194</f>
        <v>3233</v>
      </c>
      <c r="AP256" s="140">
        <f>AQ194</f>
        <v>0</v>
      </c>
      <c r="AQ256" s="140">
        <f t="shared" si="215"/>
        <v>-3233</v>
      </c>
      <c r="AR256" s="140">
        <f t="shared" si="216"/>
        <v>0</v>
      </c>
      <c r="AS256" s="221">
        <f>AN195</f>
        <v>0</v>
      </c>
      <c r="AT256" s="222">
        <f>AN258+AN259</f>
        <v>0</v>
      </c>
      <c r="AU256" s="183"/>
      <c r="AV256" s="183"/>
      <c r="AW256" s="183"/>
      <c r="AX256" s="183"/>
      <c r="AY256" s="183"/>
      <c r="AZ256" s="183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</row>
    <row r="257" s="8" customFormat="1" ht="30" customHeight="1" spans="1:171">
      <c r="A257" s="120"/>
      <c r="B257" s="114">
        <v>2026</v>
      </c>
      <c r="C257" s="380">
        <f>'2026底表'!C257</f>
        <v>0</v>
      </c>
      <c r="D257" s="380">
        <f>'2026底表'!D257</f>
        <v>0</v>
      </c>
      <c r="E257" s="380">
        <f>'2026底表'!E257</f>
        <v>0</v>
      </c>
      <c r="F257" s="380">
        <f>'2026底表'!F257</f>
        <v>0</v>
      </c>
      <c r="G257" s="380">
        <f>'2026底表'!G257</f>
        <v>0</v>
      </c>
      <c r="H257" s="380">
        <f>'2026底表'!H257</f>
        <v>0</v>
      </c>
      <c r="I257" s="380">
        <f>'2026底表'!I257</f>
        <v>0</v>
      </c>
      <c r="J257" s="380">
        <f>'2026底表'!J257</f>
        <v>0</v>
      </c>
      <c r="K257" s="380">
        <f>'2026底表'!K257</f>
        <v>0</v>
      </c>
      <c r="L257" s="380">
        <f>'2026底表'!L257</f>
        <v>0</v>
      </c>
      <c r="M257" s="380">
        <f>'2026底表'!M257</f>
        <v>0</v>
      </c>
      <c r="N257" s="380">
        <f>'2026底表'!N257</f>
        <v>0</v>
      </c>
      <c r="O257" s="380">
        <f>'2026底表'!O257</f>
        <v>0</v>
      </c>
      <c r="P257" s="380">
        <f>'2026底表'!P257</f>
        <v>0</v>
      </c>
      <c r="Q257" s="380">
        <f>'2026底表'!Q257</f>
        <v>0</v>
      </c>
      <c r="R257" s="380">
        <f>'2026底表'!R257</f>
        <v>0</v>
      </c>
      <c r="S257" s="380">
        <f>'2026底表'!S257</f>
        <v>0</v>
      </c>
      <c r="T257" s="380">
        <f>'2026底表'!T257</f>
        <v>0</v>
      </c>
      <c r="U257" s="380">
        <f>'2026底表'!U257</f>
        <v>0</v>
      </c>
      <c r="V257" s="380">
        <f>'2026底表'!V257</f>
        <v>0</v>
      </c>
      <c r="W257" s="380">
        <f>'2026底表'!W257</f>
        <v>0</v>
      </c>
      <c r="X257" s="380">
        <f>'2026底表'!X257</f>
        <v>0</v>
      </c>
      <c r="Y257" s="380">
        <f>'2026底表'!Y257</f>
        <v>0</v>
      </c>
      <c r="Z257" s="380">
        <f>'2026底表'!Z257</f>
        <v>0</v>
      </c>
      <c r="AA257" s="380">
        <f>'2026底表'!AA257</f>
        <v>0</v>
      </c>
      <c r="AB257" s="380">
        <f>'2026底表'!AB257</f>
        <v>0</v>
      </c>
      <c r="AC257" s="380">
        <f>'2026底表'!AC257</f>
        <v>0</v>
      </c>
      <c r="AD257" s="380">
        <f>'2026底表'!AD257</f>
        <v>0</v>
      </c>
      <c r="AE257" s="380">
        <f>'2026底表'!AE257</f>
        <v>0</v>
      </c>
      <c r="AF257" s="380">
        <f>'2026底表'!AF257</f>
        <v>0</v>
      </c>
      <c r="AG257" s="380">
        <f>'2026底表'!AG257</f>
        <v>0</v>
      </c>
      <c r="AH257" s="380">
        <f t="shared" ref="AH257:AH260" si="217">SUM(C257:AG257)</f>
        <v>0</v>
      </c>
      <c r="AI257" s="28"/>
      <c r="AJ257" s="290"/>
      <c r="AK257" s="40"/>
      <c r="AL257" s="220" t="s">
        <v>347</v>
      </c>
      <c r="AM257" s="66" t="s">
        <v>300</v>
      </c>
      <c r="AN257" s="140">
        <f>AN236</f>
        <v>0</v>
      </c>
      <c r="AO257" s="140">
        <f>AP236</f>
        <v>0</v>
      </c>
      <c r="AP257" s="140">
        <v>0</v>
      </c>
      <c r="AQ257" s="140">
        <f t="shared" si="215"/>
        <v>0</v>
      </c>
      <c r="AR257" s="140">
        <f t="shared" si="216"/>
        <v>0</v>
      </c>
      <c r="AS257" s="221">
        <f>AN236</f>
        <v>0</v>
      </c>
      <c r="AT257" s="222">
        <f>AQ258+AQ259</f>
        <v>-3740</v>
      </c>
      <c r="AU257" s="183"/>
      <c r="AV257" s="183"/>
      <c r="AW257" s="183"/>
      <c r="AX257" s="183"/>
      <c r="AY257" s="183"/>
      <c r="AZ257" s="183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</row>
    <row r="258" s="7" customFormat="1" ht="30" customHeight="1" spans="1:171">
      <c r="A258" s="119"/>
      <c r="B258" s="117" t="s">
        <v>275</v>
      </c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156"/>
      <c r="AI258" s="28"/>
      <c r="AJ258" s="290"/>
      <c r="AK258" s="24"/>
      <c r="AL258" s="224" t="s">
        <v>348</v>
      </c>
      <c r="AM258" s="225" t="s">
        <v>300</v>
      </c>
      <c r="AN258" s="140">
        <f>INDEX($C$466:$AH$466,1,$AM$176)</f>
        <v>0</v>
      </c>
      <c r="AO258" s="140" cm="1">
        <f t="array" ref="AO258">INDEX($C$465:$AH$465,1,$AM$176)</f>
        <v>2510</v>
      </c>
      <c r="AP258" s="140" t="s">
        <v>312</v>
      </c>
      <c r="AQ258" s="140">
        <f t="shared" si="215"/>
        <v>-2510</v>
      </c>
      <c r="AR258" s="140" t="s">
        <v>312</v>
      </c>
      <c r="AS258" s="221">
        <f ca="1">SUM($C$466:INDEX($C$466:$AH$466,1,$AM$176))</f>
        <v>0</v>
      </c>
      <c r="AT258" s="19"/>
      <c r="AU258" s="183"/>
      <c r="AV258" s="183"/>
      <c r="AW258" s="183"/>
      <c r="AX258" s="183"/>
      <c r="AY258" s="183"/>
      <c r="AZ258" s="183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</row>
    <row r="259" s="7" customFormat="1" ht="30" customHeight="1" spans="1:171">
      <c r="A259" s="119"/>
      <c r="B259" s="185" t="s">
        <v>14</v>
      </c>
      <c r="C259" s="67">
        <f t="shared" ref="C259:AG259" si="218">C257-C258</f>
        <v>0</v>
      </c>
      <c r="D259" s="67">
        <f t="shared" si="218"/>
        <v>0</v>
      </c>
      <c r="E259" s="67">
        <f t="shared" si="218"/>
        <v>0</v>
      </c>
      <c r="F259" s="67">
        <f t="shared" si="218"/>
        <v>0</v>
      </c>
      <c r="G259" s="67">
        <f t="shared" si="218"/>
        <v>0</v>
      </c>
      <c r="H259" s="67">
        <f t="shared" si="218"/>
        <v>0</v>
      </c>
      <c r="I259" s="67">
        <f t="shared" si="218"/>
        <v>0</v>
      </c>
      <c r="J259" s="67">
        <f t="shared" si="218"/>
        <v>0</v>
      </c>
      <c r="K259" s="67">
        <f t="shared" si="218"/>
        <v>0</v>
      </c>
      <c r="L259" s="67">
        <f t="shared" si="218"/>
        <v>0</v>
      </c>
      <c r="M259" s="67">
        <f t="shared" si="218"/>
        <v>0</v>
      </c>
      <c r="N259" s="67">
        <f t="shared" si="218"/>
        <v>0</v>
      </c>
      <c r="O259" s="67">
        <f t="shared" si="218"/>
        <v>0</v>
      </c>
      <c r="P259" s="67">
        <f t="shared" si="218"/>
        <v>0</v>
      </c>
      <c r="Q259" s="67">
        <f t="shared" si="218"/>
        <v>0</v>
      </c>
      <c r="R259" s="67">
        <f t="shared" si="218"/>
        <v>0</v>
      </c>
      <c r="S259" s="67">
        <f t="shared" si="218"/>
        <v>0</v>
      </c>
      <c r="T259" s="67">
        <f t="shared" si="218"/>
        <v>0</v>
      </c>
      <c r="U259" s="67">
        <f t="shared" si="218"/>
        <v>0</v>
      </c>
      <c r="V259" s="67">
        <f t="shared" si="218"/>
        <v>0</v>
      </c>
      <c r="W259" s="67">
        <f t="shared" si="218"/>
        <v>0</v>
      </c>
      <c r="X259" s="67">
        <f t="shared" si="218"/>
        <v>0</v>
      </c>
      <c r="Y259" s="67">
        <f t="shared" si="218"/>
        <v>0</v>
      </c>
      <c r="Z259" s="67">
        <f t="shared" si="218"/>
        <v>0</v>
      </c>
      <c r="AA259" s="67">
        <f t="shared" si="218"/>
        <v>0</v>
      </c>
      <c r="AB259" s="67">
        <f t="shared" si="218"/>
        <v>0</v>
      </c>
      <c r="AC259" s="67">
        <f t="shared" si="218"/>
        <v>0</v>
      </c>
      <c r="AD259" s="67">
        <f t="shared" si="218"/>
        <v>0</v>
      </c>
      <c r="AE259" s="67">
        <f t="shared" si="218"/>
        <v>0</v>
      </c>
      <c r="AF259" s="67">
        <f t="shared" si="218"/>
        <v>0</v>
      </c>
      <c r="AG259" s="67">
        <f t="shared" si="218"/>
        <v>0</v>
      </c>
      <c r="AH259" s="365">
        <f t="shared" si="217"/>
        <v>0</v>
      </c>
      <c r="AI259" s="28"/>
      <c r="AJ259" s="290"/>
      <c r="AK259" s="24"/>
      <c r="AL259" s="226" t="s">
        <v>349</v>
      </c>
      <c r="AM259" s="66" t="s">
        <v>300</v>
      </c>
      <c r="AN259" s="140">
        <f>INDEX($C$482:$AH$482,1,$AM$176)</f>
        <v>0</v>
      </c>
      <c r="AO259" s="140" cm="1">
        <f t="array" ref="AO259">INDEX($C$481:$AH$481,1,$AM$176)</f>
        <v>1230</v>
      </c>
      <c r="AP259" s="140" t="s">
        <v>312</v>
      </c>
      <c r="AQ259" s="140">
        <f t="shared" si="215"/>
        <v>-1230</v>
      </c>
      <c r="AR259" s="140" t="s">
        <v>312</v>
      </c>
      <c r="AS259" s="221">
        <f ca="1">SUM($C$482:INDEX($C$482:$AH$482,1,$AM$176))</f>
        <v>0</v>
      </c>
      <c r="AT259" s="19"/>
      <c r="AU259" s="183"/>
      <c r="AV259" s="183"/>
      <c r="AW259" s="183"/>
      <c r="AX259" s="183"/>
      <c r="AY259" s="183"/>
      <c r="AZ259" s="183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</row>
    <row r="260" s="7" customFormat="1" ht="30" customHeight="1" spans="1:171">
      <c r="A260" s="119"/>
      <c r="B260" s="125" t="s">
        <v>15</v>
      </c>
      <c r="C260" s="60">
        <f t="shared" ref="C260:AG260" si="219">C257-C256</f>
        <v>0</v>
      </c>
      <c r="D260" s="60">
        <f t="shared" si="219"/>
        <v>-2.5</v>
      </c>
      <c r="E260" s="60">
        <f t="shared" si="219"/>
        <v>0</v>
      </c>
      <c r="F260" s="60">
        <f t="shared" si="219"/>
        <v>0</v>
      </c>
      <c r="G260" s="60">
        <f t="shared" si="219"/>
        <v>0</v>
      </c>
      <c r="H260" s="60">
        <f t="shared" si="219"/>
        <v>-0.5</v>
      </c>
      <c r="I260" s="60">
        <f t="shared" si="219"/>
        <v>0</v>
      </c>
      <c r="J260" s="60">
        <f t="shared" si="219"/>
        <v>0</v>
      </c>
      <c r="K260" s="60">
        <f t="shared" si="219"/>
        <v>0</v>
      </c>
      <c r="L260" s="60">
        <f t="shared" si="219"/>
        <v>-0.8</v>
      </c>
      <c r="M260" s="60">
        <f t="shared" si="219"/>
        <v>0</v>
      </c>
      <c r="N260" s="60">
        <f t="shared" si="219"/>
        <v>-1.9</v>
      </c>
      <c r="O260" s="60">
        <f t="shared" si="219"/>
        <v>0</v>
      </c>
      <c r="P260" s="60">
        <f t="shared" si="219"/>
        <v>0</v>
      </c>
      <c r="Q260" s="60">
        <f t="shared" si="219"/>
        <v>0</v>
      </c>
      <c r="R260" s="60">
        <f t="shared" si="219"/>
        <v>0</v>
      </c>
      <c r="S260" s="60">
        <f t="shared" si="219"/>
        <v>0</v>
      </c>
      <c r="T260" s="60">
        <f t="shared" si="219"/>
        <v>-1.8</v>
      </c>
      <c r="U260" s="60">
        <f t="shared" si="219"/>
        <v>0</v>
      </c>
      <c r="V260" s="60">
        <f t="shared" si="219"/>
        <v>0</v>
      </c>
      <c r="W260" s="60">
        <f t="shared" si="219"/>
        <v>0</v>
      </c>
      <c r="X260" s="60">
        <f t="shared" si="219"/>
        <v>0</v>
      </c>
      <c r="Y260" s="60">
        <f t="shared" si="219"/>
        <v>0</v>
      </c>
      <c r="Z260" s="60">
        <f t="shared" si="219"/>
        <v>0</v>
      </c>
      <c r="AA260" s="60">
        <f t="shared" si="219"/>
        <v>0</v>
      </c>
      <c r="AB260" s="60">
        <f t="shared" si="219"/>
        <v>0</v>
      </c>
      <c r="AC260" s="60">
        <f t="shared" si="219"/>
        <v>-1.9</v>
      </c>
      <c r="AD260" s="60">
        <f t="shared" si="219"/>
        <v>0</v>
      </c>
      <c r="AE260" s="60">
        <f t="shared" si="219"/>
        <v>0</v>
      </c>
      <c r="AF260" s="60">
        <f t="shared" si="219"/>
        <v>-2</v>
      </c>
      <c r="AG260" s="60">
        <f t="shared" si="219"/>
        <v>0</v>
      </c>
      <c r="AH260" s="170">
        <f t="shared" si="217"/>
        <v>-11.4</v>
      </c>
      <c r="AI260" s="28"/>
      <c r="AJ260" s="290"/>
      <c r="AK260" s="40"/>
      <c r="AL260" s="219" t="s">
        <v>350</v>
      </c>
      <c r="AM260" s="66" t="s">
        <v>292</v>
      </c>
      <c r="AN260" s="140">
        <f>INDEX($C$235:$AH$235,1,$AM$176)</f>
        <v>0</v>
      </c>
      <c r="AO260" s="140" cm="1">
        <f t="array" ref="AO260">INDEX($C$234:$AH$234,1,$AM$176)</f>
        <v>19.4333</v>
      </c>
      <c r="AP260" s="140" t="s">
        <v>312</v>
      </c>
      <c r="AQ260" s="140">
        <f t="shared" si="215"/>
        <v>-19.4333</v>
      </c>
      <c r="AR260" s="140" t="s">
        <v>312</v>
      </c>
      <c r="AS260" s="183"/>
      <c r="AT260" s="19"/>
      <c r="AU260"/>
      <c r="AV260" s="183"/>
      <c r="AW260" s="183"/>
      <c r="AX260" s="183"/>
      <c r="AY260" s="183"/>
      <c r="AZ260" s="183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</row>
    <row r="261" s="7" customFormat="1" ht="30" customHeight="1" spans="1:171">
      <c r="A261" s="119" t="s">
        <v>38</v>
      </c>
      <c r="B261" s="49">
        <v>2025</v>
      </c>
      <c r="C261" s="112">
        <v>1</v>
      </c>
      <c r="D261" s="112">
        <v>1</v>
      </c>
      <c r="E261" s="112">
        <v>1</v>
      </c>
      <c r="F261" s="112">
        <v>1</v>
      </c>
      <c r="G261" s="112">
        <v>1</v>
      </c>
      <c r="H261" s="112">
        <v>1</v>
      </c>
      <c r="I261" s="112">
        <v>1</v>
      </c>
      <c r="J261" s="112">
        <v>1</v>
      </c>
      <c r="K261" s="112">
        <v>1</v>
      </c>
      <c r="L261" s="112">
        <v>1</v>
      </c>
      <c r="M261" s="112">
        <v>1</v>
      </c>
      <c r="N261" s="112">
        <v>1</v>
      </c>
      <c r="O261" s="112">
        <v>1</v>
      </c>
      <c r="P261" s="112">
        <v>1</v>
      </c>
      <c r="Q261" s="112">
        <v>1</v>
      </c>
      <c r="R261" s="112">
        <v>1</v>
      </c>
      <c r="S261" s="112">
        <v>1</v>
      </c>
      <c r="T261" s="112">
        <v>1</v>
      </c>
      <c r="U261" s="112">
        <v>1</v>
      </c>
      <c r="V261" s="112">
        <v>1</v>
      </c>
      <c r="W261" s="112">
        <v>1</v>
      </c>
      <c r="X261" s="112">
        <v>1</v>
      </c>
      <c r="Y261" s="112">
        <v>1</v>
      </c>
      <c r="Z261" s="112">
        <v>1</v>
      </c>
      <c r="AA261" s="112">
        <v>1</v>
      </c>
      <c r="AB261" s="112">
        <v>1</v>
      </c>
      <c r="AC261" s="112">
        <v>1</v>
      </c>
      <c r="AD261" s="112">
        <v>1</v>
      </c>
      <c r="AE261" s="112">
        <v>1</v>
      </c>
      <c r="AF261" s="112">
        <v>1</v>
      </c>
      <c r="AG261" s="112"/>
      <c r="AH261" s="112"/>
      <c r="AI261" s="28"/>
      <c r="AJ261" s="290"/>
      <c r="AK261" s="24"/>
      <c r="AL261"/>
      <c r="AM261"/>
      <c r="AN261"/>
      <c r="AO261"/>
      <c r="AP261"/>
      <c r="AQ261"/>
      <c r="AR261"/>
      <c r="AS261" s="183"/>
      <c r="AT261" s="183"/>
      <c r="AU261" s="183"/>
      <c r="AV261" s="183"/>
      <c r="AW261" s="183"/>
      <c r="AX261" s="183"/>
      <c r="AY261" s="183"/>
      <c r="AZ261" s="183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</row>
    <row r="262" s="8" customFormat="1" ht="30" customHeight="1" spans="1:171">
      <c r="A262" s="120"/>
      <c r="B262" s="114">
        <v>2026</v>
      </c>
      <c r="C262" s="380">
        <f>'2026底表'!C262</f>
        <v>0</v>
      </c>
      <c r="D262" s="380">
        <f>'2026底表'!D262</f>
        <v>0</v>
      </c>
      <c r="E262" s="380">
        <f>'2026底表'!E262</f>
        <v>0</v>
      </c>
      <c r="F262" s="380">
        <f>'2026底表'!F262</f>
        <v>0</v>
      </c>
      <c r="G262" s="380">
        <f>'2026底表'!G262</f>
        <v>0</v>
      </c>
      <c r="H262" s="380">
        <f>'2026底表'!H262</f>
        <v>0</v>
      </c>
      <c r="I262" s="380">
        <f>'2026底表'!I262</f>
        <v>0</v>
      </c>
      <c r="J262" s="380">
        <f>'2026底表'!J262</f>
        <v>0</v>
      </c>
      <c r="K262" s="380">
        <f>'2026底表'!K262</f>
        <v>0</v>
      </c>
      <c r="L262" s="380">
        <f>'2026底表'!L262</f>
        <v>0</v>
      </c>
      <c r="M262" s="380">
        <f>'2026底表'!M262</f>
        <v>0</v>
      </c>
      <c r="N262" s="380">
        <f>'2026底表'!N262</f>
        <v>0</v>
      </c>
      <c r="O262" s="380">
        <f>'2026底表'!O262</f>
        <v>0</v>
      </c>
      <c r="P262" s="380">
        <f>'2026底表'!P262</f>
        <v>0</v>
      </c>
      <c r="Q262" s="380">
        <f>'2026底表'!Q262</f>
        <v>0</v>
      </c>
      <c r="R262" s="380">
        <f>'2026底表'!R262</f>
        <v>0</v>
      </c>
      <c r="S262" s="380">
        <f>'2026底表'!S262</f>
        <v>0</v>
      </c>
      <c r="T262" s="380">
        <f>'2026底表'!T262</f>
        <v>0</v>
      </c>
      <c r="U262" s="380">
        <f>'2026底表'!U262</f>
        <v>0</v>
      </c>
      <c r="V262" s="380">
        <f>'2026底表'!V262</f>
        <v>0</v>
      </c>
      <c r="W262" s="380">
        <f>'2026底表'!W262</f>
        <v>0</v>
      </c>
      <c r="X262" s="380">
        <f>'2026底表'!X262</f>
        <v>0</v>
      </c>
      <c r="Y262" s="380">
        <f>'2026底表'!Y262</f>
        <v>0</v>
      </c>
      <c r="Z262" s="380">
        <f>'2026底表'!Z262</f>
        <v>0</v>
      </c>
      <c r="AA262" s="380">
        <f>'2026底表'!AA262</f>
        <v>0</v>
      </c>
      <c r="AB262" s="380">
        <f>'2026底表'!AB262</f>
        <v>0</v>
      </c>
      <c r="AC262" s="380">
        <f>'2026底表'!AC262</f>
        <v>0</v>
      </c>
      <c r="AD262" s="380">
        <f>'2026底表'!AD262</f>
        <v>0</v>
      </c>
      <c r="AE262" s="380">
        <f>'2026底表'!AE262</f>
        <v>0</v>
      </c>
      <c r="AF262" s="380">
        <f>'2026底表'!AF262</f>
        <v>0</v>
      </c>
      <c r="AG262" s="380">
        <f>'2026底表'!AG262</f>
        <v>0</v>
      </c>
      <c r="AH262" s="380">
        <f t="shared" ref="AH262:AH267" si="220">SUM(C262:AG262)</f>
        <v>0</v>
      </c>
      <c r="AI262" s="28"/>
      <c r="AJ262" s="290"/>
      <c r="AK262" s="40"/>
      <c r="AL262"/>
      <c r="AM262"/>
      <c r="AN262"/>
      <c r="AO262"/>
      <c r="AP262"/>
      <c r="AQ262"/>
      <c r="AR262"/>
      <c r="AS262" s="183"/>
      <c r="AT262" s="183"/>
      <c r="AU262" s="183"/>
      <c r="AV262" s="183"/>
      <c r="AW262" s="183"/>
      <c r="AX262" s="183"/>
      <c r="AY262" s="183"/>
      <c r="AZ262" s="183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</row>
    <row r="263" s="7" customFormat="1" ht="30" customHeight="1" spans="1:171">
      <c r="A263" s="119"/>
      <c r="B263" s="117" t="s">
        <v>275</v>
      </c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156"/>
      <c r="AI263" s="28"/>
      <c r="AJ263" s="290"/>
      <c r="AK263" s="24"/>
      <c r="AL263" s="227"/>
      <c r="AM263" s="227"/>
      <c r="AN263" s="227"/>
      <c r="AO263" s="183"/>
      <c r="AP263" s="183"/>
      <c r="AQ263" s="183"/>
      <c r="AR263" s="183"/>
      <c r="AS263" s="183"/>
      <c r="AT263" s="183"/>
      <c r="AU263" s="183"/>
      <c r="AV263" s="183"/>
      <c r="AW263" s="183"/>
      <c r="AX263" s="183"/>
      <c r="AY263" s="183"/>
      <c r="AZ263" s="183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</row>
    <row r="264" s="7" customFormat="1" ht="30" customHeight="1" spans="1:171">
      <c r="A264" s="119"/>
      <c r="B264" s="125" t="s">
        <v>15</v>
      </c>
      <c r="C264" s="60">
        <f t="shared" ref="C264:AG264" si="221">C262-C261</f>
        <v>-1</v>
      </c>
      <c r="D264" s="60">
        <f t="shared" si="221"/>
        <v>-1</v>
      </c>
      <c r="E264" s="60">
        <f t="shared" si="221"/>
        <v>-1</v>
      </c>
      <c r="F264" s="60">
        <f t="shared" si="221"/>
        <v>-1</v>
      </c>
      <c r="G264" s="60">
        <f t="shared" si="221"/>
        <v>-1</v>
      </c>
      <c r="H264" s="60">
        <f t="shared" si="221"/>
        <v>-1</v>
      </c>
      <c r="I264" s="60">
        <f t="shared" si="221"/>
        <v>-1</v>
      </c>
      <c r="J264" s="60">
        <f t="shared" si="221"/>
        <v>-1</v>
      </c>
      <c r="K264" s="60">
        <f t="shared" si="221"/>
        <v>-1</v>
      </c>
      <c r="L264" s="60">
        <f t="shared" si="221"/>
        <v>-1</v>
      </c>
      <c r="M264" s="60">
        <f t="shared" si="221"/>
        <v>-1</v>
      </c>
      <c r="N264" s="60">
        <f t="shared" si="221"/>
        <v>-1</v>
      </c>
      <c r="O264" s="60">
        <f t="shared" si="221"/>
        <v>-1</v>
      </c>
      <c r="P264" s="60">
        <f t="shared" si="221"/>
        <v>-1</v>
      </c>
      <c r="Q264" s="60">
        <f t="shared" si="221"/>
        <v>-1</v>
      </c>
      <c r="R264" s="60">
        <f t="shared" si="221"/>
        <v>-1</v>
      </c>
      <c r="S264" s="60">
        <f t="shared" si="221"/>
        <v>-1</v>
      </c>
      <c r="T264" s="60">
        <f t="shared" si="221"/>
        <v>-1</v>
      </c>
      <c r="U264" s="60">
        <f t="shared" si="221"/>
        <v>-1</v>
      </c>
      <c r="V264" s="60">
        <f t="shared" si="221"/>
        <v>-1</v>
      </c>
      <c r="W264" s="60">
        <f t="shared" si="221"/>
        <v>-1</v>
      </c>
      <c r="X264" s="60">
        <f t="shared" si="221"/>
        <v>-1</v>
      </c>
      <c r="Y264" s="60">
        <f t="shared" si="221"/>
        <v>-1</v>
      </c>
      <c r="Z264" s="60">
        <f t="shared" si="221"/>
        <v>-1</v>
      </c>
      <c r="AA264" s="60">
        <f t="shared" si="221"/>
        <v>-1</v>
      </c>
      <c r="AB264" s="60">
        <f t="shared" si="221"/>
        <v>-1</v>
      </c>
      <c r="AC264" s="60">
        <f t="shared" si="221"/>
        <v>-1</v>
      </c>
      <c r="AD264" s="60">
        <f t="shared" si="221"/>
        <v>-1</v>
      </c>
      <c r="AE264" s="60">
        <f t="shared" si="221"/>
        <v>-1</v>
      </c>
      <c r="AF264" s="60">
        <f t="shared" si="221"/>
        <v>-1</v>
      </c>
      <c r="AG264" s="60">
        <f t="shared" si="221"/>
        <v>0</v>
      </c>
      <c r="AH264" s="170">
        <f t="shared" si="220"/>
        <v>-30</v>
      </c>
      <c r="AI264" s="28"/>
      <c r="AJ264" s="290"/>
      <c r="AK264" s="24"/>
      <c r="AL264" s="212"/>
      <c r="AM264" s="213"/>
      <c r="AN264" s="214">
        <f t="array" ref="AN264">INDEX($C$1:$AH$1,1,$AM$176)</f>
        <v>46327</v>
      </c>
      <c r="AO264" s="215" t="s">
        <v>351</v>
      </c>
      <c r="AP264" s="216"/>
      <c r="AQ264" s="392"/>
      <c r="AR264" s="183"/>
      <c r="AS264" s="183"/>
      <c r="AT264" s="183"/>
      <c r="AU264" s="183"/>
      <c r="AV264" s="183"/>
      <c r="AW264" s="183"/>
      <c r="AX264" s="183"/>
      <c r="AY264" s="183"/>
      <c r="AZ264" s="183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</row>
    <row r="265" s="7" customFormat="1" ht="30" customHeight="1" spans="1:171">
      <c r="A265" s="119" t="s">
        <v>127</v>
      </c>
      <c r="B265" s="49">
        <v>2025</v>
      </c>
      <c r="C265" s="112">
        <v>0</v>
      </c>
      <c r="D265" s="112">
        <v>0</v>
      </c>
      <c r="E265" s="112">
        <v>0</v>
      </c>
      <c r="F265" s="112">
        <v>0</v>
      </c>
      <c r="G265" s="112">
        <v>0</v>
      </c>
      <c r="H265" s="112">
        <v>631</v>
      </c>
      <c r="I265" s="112">
        <v>585</v>
      </c>
      <c r="J265" s="112">
        <v>610</v>
      </c>
      <c r="K265" s="112">
        <v>655</v>
      </c>
      <c r="L265" s="112">
        <v>811</v>
      </c>
      <c r="M265" s="112">
        <v>642</v>
      </c>
      <c r="N265" s="112">
        <v>1016</v>
      </c>
      <c r="O265" s="112">
        <v>751</v>
      </c>
      <c r="P265" s="112">
        <v>705</v>
      </c>
      <c r="Q265" s="112">
        <v>746</v>
      </c>
      <c r="R265" s="112">
        <v>1061</v>
      </c>
      <c r="S265" s="112">
        <v>1231</v>
      </c>
      <c r="T265" s="112">
        <v>1162</v>
      </c>
      <c r="U265" s="112">
        <v>646</v>
      </c>
      <c r="V265" s="112">
        <v>887</v>
      </c>
      <c r="W265" s="112">
        <v>724</v>
      </c>
      <c r="X265" s="112">
        <v>903</v>
      </c>
      <c r="Y265" s="112">
        <v>648</v>
      </c>
      <c r="Z265" s="112">
        <v>1018</v>
      </c>
      <c r="AA265" s="112">
        <v>1280</v>
      </c>
      <c r="AB265" s="112">
        <v>1330</v>
      </c>
      <c r="AC265" s="112">
        <v>1256</v>
      </c>
      <c r="AD265" s="112">
        <v>908</v>
      </c>
      <c r="AE265" s="112">
        <v>204</v>
      </c>
      <c r="AF265" s="112">
        <v>210</v>
      </c>
      <c r="AG265" s="112"/>
      <c r="AH265" s="112"/>
      <c r="AI265" s="28"/>
      <c r="AJ265" s="290"/>
      <c r="AK265" s="24"/>
      <c r="AL265" s="228" t="s">
        <v>352</v>
      </c>
      <c r="AM265" s="228" t="s">
        <v>353</v>
      </c>
      <c r="AN265" s="229" t="s">
        <v>354</v>
      </c>
      <c r="AO265" s="229" t="s">
        <v>343</v>
      </c>
      <c r="AP265" s="228" t="s">
        <v>355</v>
      </c>
      <c r="AQ265" s="183"/>
      <c r="AR265" s="183"/>
      <c r="AS265" s="183"/>
      <c r="AT265" s="183"/>
      <c r="AU265" s="183"/>
      <c r="AV265" s="183"/>
      <c r="AW265" s="183"/>
      <c r="AX265" s="183"/>
      <c r="AY265" s="183"/>
      <c r="AZ265" s="183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</row>
    <row r="266" s="8" customFormat="1" ht="30" customHeight="1" spans="1:171">
      <c r="A266" s="120"/>
      <c r="B266" s="114">
        <v>2026</v>
      </c>
      <c r="C266" s="380">
        <f>'2026底表'!C266</f>
        <v>0</v>
      </c>
      <c r="D266" s="380">
        <f>'2026底表'!D266</f>
        <v>0</v>
      </c>
      <c r="E266" s="380">
        <f>'2026底表'!E266</f>
        <v>0</v>
      </c>
      <c r="F266" s="380">
        <f>'2026底表'!F266</f>
        <v>0</v>
      </c>
      <c r="G266" s="380">
        <f>'2026底表'!G266</f>
        <v>0</v>
      </c>
      <c r="H266" s="380">
        <f>'2026底表'!H266</f>
        <v>0</v>
      </c>
      <c r="I266" s="380">
        <f>'2026底表'!I266</f>
        <v>0</v>
      </c>
      <c r="J266" s="380">
        <f>'2026底表'!J266</f>
        <v>0</v>
      </c>
      <c r="K266" s="380">
        <f>'2026底表'!K266</f>
        <v>0</v>
      </c>
      <c r="L266" s="380">
        <f>'2026底表'!L266</f>
        <v>0</v>
      </c>
      <c r="M266" s="380">
        <f>'2026底表'!M266</f>
        <v>0</v>
      </c>
      <c r="N266" s="380">
        <f>'2026底表'!N266</f>
        <v>0</v>
      </c>
      <c r="O266" s="380">
        <f>'2026底表'!O266</f>
        <v>0</v>
      </c>
      <c r="P266" s="380">
        <f>'2026底表'!P266</f>
        <v>0</v>
      </c>
      <c r="Q266" s="380">
        <f>'2026底表'!Q266</f>
        <v>0</v>
      </c>
      <c r="R266" s="380">
        <f>'2026底表'!R266</f>
        <v>0</v>
      </c>
      <c r="S266" s="380">
        <f>'2026底表'!S266</f>
        <v>0</v>
      </c>
      <c r="T266" s="380">
        <f>'2026底表'!T266</f>
        <v>0</v>
      </c>
      <c r="U266" s="380">
        <f>'2026底表'!U266</f>
        <v>0</v>
      </c>
      <c r="V266" s="380">
        <f>'2026底表'!V266</f>
        <v>0</v>
      </c>
      <c r="W266" s="380">
        <f>'2026底表'!W266</f>
        <v>0</v>
      </c>
      <c r="X266" s="380">
        <f>'2026底表'!X266</f>
        <v>0</v>
      </c>
      <c r="Y266" s="380">
        <f>'2026底表'!Y266</f>
        <v>0</v>
      </c>
      <c r="Z266" s="380">
        <f>'2026底表'!Z266</f>
        <v>0</v>
      </c>
      <c r="AA266" s="380">
        <f>'2026底表'!AA266</f>
        <v>0</v>
      </c>
      <c r="AB266" s="380">
        <f>'2026底表'!AB266</f>
        <v>0</v>
      </c>
      <c r="AC266" s="380">
        <f>'2026底表'!AC266</f>
        <v>0</v>
      </c>
      <c r="AD266" s="380">
        <f>'2026底表'!AD266</f>
        <v>0</v>
      </c>
      <c r="AE266" s="380">
        <f>'2026底表'!AE266</f>
        <v>0</v>
      </c>
      <c r="AF266" s="380">
        <f>'2026底表'!AF266</f>
        <v>0</v>
      </c>
      <c r="AG266" s="380">
        <f>'2026底表'!AG266</f>
        <v>0</v>
      </c>
      <c r="AH266" s="380">
        <f t="shared" si="220"/>
        <v>0</v>
      </c>
      <c r="AI266" s="28"/>
      <c r="AJ266" s="290">
        <f>E266-AI266</f>
        <v>0</v>
      </c>
      <c r="AK266" s="40"/>
      <c r="AL266" s="230" t="s">
        <v>291</v>
      </c>
      <c r="AM266" s="230" t="s">
        <v>356</v>
      </c>
      <c r="AN266" s="393">
        <f>AN181</f>
        <v>0</v>
      </c>
      <c r="AO266" s="393">
        <f>AP181</f>
        <v>2.016</v>
      </c>
      <c r="AP266" s="230"/>
      <c r="AQ266" s="183"/>
      <c r="AR266" s="183"/>
      <c r="AS266" s="183"/>
      <c r="AT266" s="183"/>
      <c r="AU266" s="183"/>
      <c r="AV266" s="183"/>
      <c r="AW266" s="183"/>
      <c r="AX266" s="183"/>
      <c r="AY266" s="183"/>
      <c r="AZ266" s="183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</row>
    <row r="267" s="7" customFormat="1" ht="30" customHeight="1" spans="1:171">
      <c r="A267" s="119"/>
      <c r="B267" s="232" t="s">
        <v>15</v>
      </c>
      <c r="C267" s="71">
        <f t="shared" ref="C267:AG267" si="222">C266-C265</f>
        <v>0</v>
      </c>
      <c r="D267" s="71">
        <f t="shared" si="222"/>
        <v>0</v>
      </c>
      <c r="E267" s="71">
        <f t="shared" si="222"/>
        <v>0</v>
      </c>
      <c r="F267" s="71">
        <f t="shared" si="222"/>
        <v>0</v>
      </c>
      <c r="G267" s="71">
        <f t="shared" si="222"/>
        <v>0</v>
      </c>
      <c r="H267" s="71">
        <f t="shared" si="222"/>
        <v>-631</v>
      </c>
      <c r="I267" s="71">
        <f t="shared" si="222"/>
        <v>-585</v>
      </c>
      <c r="J267" s="71">
        <f t="shared" si="222"/>
        <v>-610</v>
      </c>
      <c r="K267" s="71">
        <f t="shared" si="222"/>
        <v>-655</v>
      </c>
      <c r="L267" s="71">
        <f t="shared" si="222"/>
        <v>-811</v>
      </c>
      <c r="M267" s="71">
        <f t="shared" si="222"/>
        <v>-642</v>
      </c>
      <c r="N267" s="71">
        <f t="shared" si="222"/>
        <v>-1016</v>
      </c>
      <c r="O267" s="71">
        <f t="shared" si="222"/>
        <v>-751</v>
      </c>
      <c r="P267" s="71">
        <f t="shared" si="222"/>
        <v>-705</v>
      </c>
      <c r="Q267" s="71">
        <f t="shared" si="222"/>
        <v>-746</v>
      </c>
      <c r="R267" s="71">
        <f t="shared" si="222"/>
        <v>-1061</v>
      </c>
      <c r="S267" s="71">
        <f t="shared" si="222"/>
        <v>-1231</v>
      </c>
      <c r="T267" s="71">
        <f t="shared" si="222"/>
        <v>-1162</v>
      </c>
      <c r="U267" s="71">
        <f t="shared" si="222"/>
        <v>-646</v>
      </c>
      <c r="V267" s="71">
        <f t="shared" si="222"/>
        <v>-887</v>
      </c>
      <c r="W267" s="71">
        <f t="shared" si="222"/>
        <v>-724</v>
      </c>
      <c r="X267" s="71">
        <f t="shared" si="222"/>
        <v>-903</v>
      </c>
      <c r="Y267" s="71">
        <f t="shared" si="222"/>
        <v>-648</v>
      </c>
      <c r="Z267" s="71">
        <f t="shared" si="222"/>
        <v>-1018</v>
      </c>
      <c r="AA267" s="71">
        <f t="shared" si="222"/>
        <v>-1280</v>
      </c>
      <c r="AB267" s="71">
        <f t="shared" si="222"/>
        <v>-1330</v>
      </c>
      <c r="AC267" s="71">
        <f t="shared" si="222"/>
        <v>-1256</v>
      </c>
      <c r="AD267" s="71">
        <f t="shared" si="222"/>
        <v>-908</v>
      </c>
      <c r="AE267" s="71">
        <f t="shared" si="222"/>
        <v>-204</v>
      </c>
      <c r="AF267" s="71">
        <f t="shared" si="222"/>
        <v>-210</v>
      </c>
      <c r="AG267" s="71">
        <f t="shared" si="222"/>
        <v>0</v>
      </c>
      <c r="AH267" s="156">
        <f t="shared" si="220"/>
        <v>-20620</v>
      </c>
      <c r="AI267" s="28"/>
      <c r="AJ267" s="290"/>
      <c r="AK267" s="24"/>
      <c r="AL267" s="230" t="s">
        <v>302</v>
      </c>
      <c r="AM267" s="230" t="s">
        <v>81</v>
      </c>
      <c r="AN267" s="394">
        <f>AN188</f>
        <v>0</v>
      </c>
      <c r="AO267" s="394">
        <f>AP188</f>
        <v>2166.6</v>
      </c>
      <c r="AP267" s="230"/>
      <c r="AQ267" s="183"/>
      <c r="AR267" s="183"/>
      <c r="AS267" s="183"/>
      <c r="AT267" s="183"/>
      <c r="AU267" s="183"/>
      <c r="AV267" s="183"/>
      <c r="AW267" s="183"/>
      <c r="AX267" s="183"/>
      <c r="AY267" s="183"/>
      <c r="AZ267" s="183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</row>
    <row r="268" s="7" customFormat="1" ht="30" customHeight="1" spans="1:171">
      <c r="A268" s="119" t="s">
        <v>128</v>
      </c>
      <c r="B268" s="49">
        <v>2025</v>
      </c>
      <c r="C268" s="112">
        <v>17403</v>
      </c>
      <c r="D268" s="112">
        <v>17403</v>
      </c>
      <c r="E268" s="112">
        <v>17403</v>
      </c>
      <c r="F268" s="112">
        <v>17403</v>
      </c>
      <c r="G268" s="112">
        <v>17403</v>
      </c>
      <c r="H268" s="112">
        <v>17403</v>
      </c>
      <c r="I268" s="112">
        <v>17403</v>
      </c>
      <c r="J268" s="112">
        <v>17403</v>
      </c>
      <c r="K268" s="112">
        <v>17403</v>
      </c>
      <c r="L268" s="112">
        <v>17403</v>
      </c>
      <c r="M268" s="112">
        <v>17403</v>
      </c>
      <c r="N268" s="112">
        <v>17403</v>
      </c>
      <c r="O268" s="112">
        <v>17403</v>
      </c>
      <c r="P268" s="112">
        <v>17403</v>
      </c>
      <c r="Q268" s="112">
        <v>17403</v>
      </c>
      <c r="R268" s="112">
        <v>17403</v>
      </c>
      <c r="S268" s="112">
        <v>17403</v>
      </c>
      <c r="T268" s="112">
        <v>17403</v>
      </c>
      <c r="U268" s="112">
        <v>17403</v>
      </c>
      <c r="V268" s="112">
        <v>17403</v>
      </c>
      <c r="W268" s="112">
        <v>17403</v>
      </c>
      <c r="X268" s="112">
        <v>17403</v>
      </c>
      <c r="Y268" s="112">
        <v>17403</v>
      </c>
      <c r="Z268" s="112">
        <v>17403</v>
      </c>
      <c r="AA268" s="112">
        <v>17403</v>
      </c>
      <c r="AB268" s="112">
        <v>17403</v>
      </c>
      <c r="AC268" s="112">
        <v>17403</v>
      </c>
      <c r="AD268" s="112">
        <v>17403</v>
      </c>
      <c r="AE268" s="112">
        <v>17403</v>
      </c>
      <c r="AF268" s="112">
        <v>17403</v>
      </c>
      <c r="AG268" s="112"/>
      <c r="AH268" s="112"/>
      <c r="AI268" s="28"/>
      <c r="AJ268" s="290"/>
      <c r="AK268" s="24"/>
      <c r="AL268" s="230" t="s">
        <v>299</v>
      </c>
      <c r="AM268" s="230" t="s">
        <v>300</v>
      </c>
      <c r="AN268" s="395">
        <f>AN186</f>
        <v>0</v>
      </c>
      <c r="AO268" s="395">
        <f>AP186</f>
        <v>0</v>
      </c>
      <c r="AP268" s="230"/>
      <c r="AQ268" s="184"/>
      <c r="AR268" s="184"/>
      <c r="AS268" s="183"/>
      <c r="AT268" s="183"/>
      <c r="AU268" s="183"/>
      <c r="AV268" s="183"/>
      <c r="AW268" s="183"/>
      <c r="AX268" s="183"/>
      <c r="AY268" s="183"/>
      <c r="AZ268" s="183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</row>
    <row r="269" s="8" customFormat="1" ht="30" customHeight="1" spans="1:171">
      <c r="A269" s="120"/>
      <c r="B269" s="114">
        <v>2026</v>
      </c>
      <c r="C269" s="380">
        <f>'2026底表'!C269</f>
        <v>0</v>
      </c>
      <c r="D269" s="380">
        <f>'2026底表'!D269</f>
        <v>0</v>
      </c>
      <c r="E269" s="380">
        <f>'2026底表'!E269</f>
        <v>0</v>
      </c>
      <c r="F269" s="380">
        <f>'2026底表'!F269</f>
        <v>0</v>
      </c>
      <c r="G269" s="380">
        <f>'2026底表'!G269</f>
        <v>0</v>
      </c>
      <c r="H269" s="380">
        <f>'2026底表'!H269</f>
        <v>0</v>
      </c>
      <c r="I269" s="380">
        <f>'2026底表'!I269</f>
        <v>0</v>
      </c>
      <c r="J269" s="380">
        <f>'2026底表'!J269</f>
        <v>0</v>
      </c>
      <c r="K269" s="380">
        <f>'2026底表'!K269</f>
        <v>0</v>
      </c>
      <c r="L269" s="380">
        <f>'2026底表'!L269</f>
        <v>0</v>
      </c>
      <c r="M269" s="380">
        <f>'2026底表'!M269</f>
        <v>0</v>
      </c>
      <c r="N269" s="380">
        <f>'2026底表'!N269</f>
        <v>0</v>
      </c>
      <c r="O269" s="380">
        <f>'2026底表'!O269</f>
        <v>0</v>
      </c>
      <c r="P269" s="380">
        <f>'2026底表'!P269</f>
        <v>0</v>
      </c>
      <c r="Q269" s="380">
        <f>'2026底表'!Q269</f>
        <v>0</v>
      </c>
      <c r="R269" s="380">
        <f>'2026底表'!R269</f>
        <v>0</v>
      </c>
      <c r="S269" s="380">
        <f>'2026底表'!S269</f>
        <v>0</v>
      </c>
      <c r="T269" s="380">
        <f>'2026底表'!T269</f>
        <v>0</v>
      </c>
      <c r="U269" s="380">
        <f>'2026底表'!U269</f>
        <v>0</v>
      </c>
      <c r="V269" s="380">
        <f>'2026底表'!V269</f>
        <v>0</v>
      </c>
      <c r="W269" s="380">
        <f>'2026底表'!W269</f>
        <v>0</v>
      </c>
      <c r="X269" s="380">
        <f>'2026底表'!X269</f>
        <v>0</v>
      </c>
      <c r="Y269" s="380">
        <f>'2026底表'!Y269</f>
        <v>0</v>
      </c>
      <c r="Z269" s="380">
        <f>'2026底表'!Z269</f>
        <v>0</v>
      </c>
      <c r="AA269" s="380">
        <f>'2026底表'!AA269</f>
        <v>0</v>
      </c>
      <c r="AB269" s="380">
        <f>'2026底表'!AB269</f>
        <v>0</v>
      </c>
      <c r="AC269" s="380">
        <f>'2026底表'!AC269</f>
        <v>0</v>
      </c>
      <c r="AD269" s="380">
        <f>'2026底表'!AD269</f>
        <v>0</v>
      </c>
      <c r="AE269" s="380">
        <f>'2026底表'!AE269</f>
        <v>0</v>
      </c>
      <c r="AF269" s="380">
        <f>'2026底表'!AF269</f>
        <v>0</v>
      </c>
      <c r="AG269" s="380">
        <f>'2026底表'!AG269</f>
        <v>0</v>
      </c>
      <c r="AH269" s="380">
        <f t="shared" ref="AH269:AH275" si="223">SUM(C269:AG269)</f>
        <v>0</v>
      </c>
      <c r="AI269" s="28"/>
      <c r="AJ269" s="290"/>
      <c r="AK269" s="40"/>
      <c r="AL269" s="230" t="s">
        <v>294</v>
      </c>
      <c r="AM269" s="230" t="s">
        <v>356</v>
      </c>
      <c r="AN269" s="387">
        <f>AN183</f>
        <v>0</v>
      </c>
      <c r="AO269" s="387" cm="1">
        <f t="array" ref="AO269">INDEX($C$178:$AH$178,1,$AM$176)</f>
        <v>1.6371</v>
      </c>
      <c r="AP269" s="230"/>
      <c r="AQ269" s="184"/>
      <c r="AR269" s="184"/>
      <c r="AS269" s="183"/>
      <c r="AT269" s="183"/>
      <c r="AU269" s="183"/>
      <c r="AV269" s="183"/>
      <c r="AW269" s="183"/>
      <c r="AX269" s="183"/>
      <c r="AY269" s="183"/>
      <c r="AZ269" s="183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</row>
    <row r="270" s="7" customFormat="1" ht="30" customHeight="1" spans="1:171">
      <c r="A270" s="119"/>
      <c r="B270" s="125" t="s">
        <v>15</v>
      </c>
      <c r="C270" s="71">
        <f t="shared" ref="C270:AG270" si="224">C269-C268</f>
        <v>-17403</v>
      </c>
      <c r="D270" s="71">
        <f t="shared" si="224"/>
        <v>-17403</v>
      </c>
      <c r="E270" s="71">
        <f t="shared" si="224"/>
        <v>-17403</v>
      </c>
      <c r="F270" s="71">
        <f t="shared" si="224"/>
        <v>-17403</v>
      </c>
      <c r="G270" s="71">
        <f t="shared" si="224"/>
        <v>-17403</v>
      </c>
      <c r="H270" s="71">
        <f t="shared" si="224"/>
        <v>-17403</v>
      </c>
      <c r="I270" s="71">
        <f t="shared" si="224"/>
        <v>-17403</v>
      </c>
      <c r="J270" s="71">
        <f t="shared" si="224"/>
        <v>-17403</v>
      </c>
      <c r="K270" s="71">
        <f t="shared" si="224"/>
        <v>-17403</v>
      </c>
      <c r="L270" s="71">
        <f t="shared" si="224"/>
        <v>-17403</v>
      </c>
      <c r="M270" s="71">
        <f t="shared" si="224"/>
        <v>-17403</v>
      </c>
      <c r="N270" s="71">
        <f t="shared" si="224"/>
        <v>-17403</v>
      </c>
      <c r="O270" s="71">
        <f t="shared" si="224"/>
        <v>-17403</v>
      </c>
      <c r="P270" s="71">
        <f t="shared" si="224"/>
        <v>-17403</v>
      </c>
      <c r="Q270" s="71">
        <f t="shared" si="224"/>
        <v>-17403</v>
      </c>
      <c r="R270" s="71">
        <f t="shared" si="224"/>
        <v>-17403</v>
      </c>
      <c r="S270" s="71">
        <f t="shared" si="224"/>
        <v>-17403</v>
      </c>
      <c r="T270" s="71">
        <f t="shared" si="224"/>
        <v>-17403</v>
      </c>
      <c r="U270" s="71">
        <f t="shared" si="224"/>
        <v>-17403</v>
      </c>
      <c r="V270" s="71">
        <f t="shared" si="224"/>
        <v>-17403</v>
      </c>
      <c r="W270" s="71">
        <f t="shared" si="224"/>
        <v>-17403</v>
      </c>
      <c r="X270" s="71">
        <f t="shared" si="224"/>
        <v>-17403</v>
      </c>
      <c r="Y270" s="71">
        <f t="shared" si="224"/>
        <v>-17403</v>
      </c>
      <c r="Z270" s="71">
        <f t="shared" si="224"/>
        <v>-17403</v>
      </c>
      <c r="AA270" s="71">
        <f t="shared" si="224"/>
        <v>-17403</v>
      </c>
      <c r="AB270" s="71">
        <f t="shared" si="224"/>
        <v>-17403</v>
      </c>
      <c r="AC270" s="71">
        <f t="shared" si="224"/>
        <v>-17403</v>
      </c>
      <c r="AD270" s="71">
        <f t="shared" si="224"/>
        <v>-17403</v>
      </c>
      <c r="AE270" s="71">
        <f t="shared" si="224"/>
        <v>-17403</v>
      </c>
      <c r="AF270" s="71">
        <f t="shared" si="224"/>
        <v>-17403</v>
      </c>
      <c r="AG270" s="71">
        <f t="shared" si="224"/>
        <v>0</v>
      </c>
      <c r="AH270" s="156">
        <f t="shared" si="223"/>
        <v>-522090</v>
      </c>
      <c r="AI270" s="28"/>
      <c r="AJ270" s="290"/>
      <c r="AK270" s="24"/>
      <c r="AL270" s="230" t="s">
        <v>357</v>
      </c>
      <c r="AM270" s="230" t="s">
        <v>300</v>
      </c>
      <c r="AN270" s="395">
        <f>AN190</f>
        <v>0</v>
      </c>
      <c r="AO270" s="395">
        <f>AP190</f>
        <v>292</v>
      </c>
      <c r="AP270" s="230"/>
      <c r="AQ270" s="184"/>
      <c r="AR270" s="184"/>
      <c r="AS270" s="183"/>
      <c r="AT270" s="183"/>
      <c r="AU270" s="183"/>
      <c r="AV270" s="183"/>
      <c r="AW270" s="183"/>
      <c r="AX270" s="183"/>
      <c r="AY270" s="183"/>
      <c r="AZ270" s="183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</row>
    <row r="271" s="7" customFormat="1" ht="30" customHeight="1" spans="1:171">
      <c r="A271" s="119" t="s">
        <v>46</v>
      </c>
      <c r="B271" s="190">
        <v>2025</v>
      </c>
      <c r="C271" s="71">
        <f t="shared" ref="C271:AG271" si="225">(C241*150.44+C246*831.86+C265*4.47+C268*0.3411)/10000</f>
        <v>1.49625633</v>
      </c>
      <c r="D271" s="71">
        <f t="shared" si="225"/>
        <v>1.02918713</v>
      </c>
      <c r="E271" s="71">
        <f t="shared" si="225"/>
        <v>1.01414313</v>
      </c>
      <c r="F271" s="71">
        <f t="shared" si="225"/>
        <v>1.11945113</v>
      </c>
      <c r="G271" s="71">
        <f t="shared" si="225"/>
        <v>1.11909853</v>
      </c>
      <c r="H271" s="71">
        <f t="shared" si="225"/>
        <v>1.59609285</v>
      </c>
      <c r="I271" s="71">
        <f t="shared" si="225"/>
        <v>1.38094613</v>
      </c>
      <c r="J271" s="71">
        <f t="shared" si="225"/>
        <v>1.44376697</v>
      </c>
      <c r="K271" s="71">
        <f t="shared" si="225"/>
        <v>1.77188173</v>
      </c>
      <c r="L271" s="71">
        <f t="shared" si="225"/>
        <v>1.88674573</v>
      </c>
      <c r="M271" s="71">
        <f t="shared" si="225"/>
        <v>1.85598213</v>
      </c>
      <c r="N271" s="71">
        <f t="shared" si="225"/>
        <v>2.02988553</v>
      </c>
      <c r="O271" s="71">
        <f t="shared" si="225"/>
        <v>1.93479313</v>
      </c>
      <c r="P271" s="71">
        <f t="shared" si="225"/>
        <v>1.77766505</v>
      </c>
      <c r="Q271" s="71">
        <f t="shared" si="225"/>
        <v>1.88777873</v>
      </c>
      <c r="R271" s="71">
        <f t="shared" si="225"/>
        <v>2.28098991</v>
      </c>
      <c r="S271" s="71">
        <f t="shared" si="225"/>
        <v>2.64404213</v>
      </c>
      <c r="T271" s="71">
        <f t="shared" si="225"/>
        <v>2.26895013</v>
      </c>
      <c r="U271" s="71">
        <f t="shared" si="225"/>
        <v>1.70768273</v>
      </c>
      <c r="V271" s="71">
        <f t="shared" si="225"/>
        <v>1.86054173</v>
      </c>
      <c r="W271" s="71">
        <f t="shared" si="225"/>
        <v>1.81776873</v>
      </c>
      <c r="X271" s="71">
        <f t="shared" si="225"/>
        <v>1.90540951</v>
      </c>
      <c r="Y271" s="71">
        <f t="shared" si="225"/>
        <v>1.78379673</v>
      </c>
      <c r="Z271" s="71">
        <f t="shared" si="225"/>
        <v>2.23099009</v>
      </c>
      <c r="AA271" s="71">
        <f t="shared" si="225"/>
        <v>2.72355503</v>
      </c>
      <c r="AB271" s="71">
        <f t="shared" si="225"/>
        <v>2.80608103</v>
      </c>
      <c r="AC271" s="71">
        <f t="shared" si="225"/>
        <v>2.65751553</v>
      </c>
      <c r="AD271" s="71">
        <f t="shared" si="225"/>
        <v>2.17357201</v>
      </c>
      <c r="AE271" s="71">
        <f t="shared" si="225"/>
        <v>1.84458697</v>
      </c>
      <c r="AF271" s="71">
        <f t="shared" si="225"/>
        <v>1.94800893</v>
      </c>
      <c r="AG271" s="71">
        <f t="shared" si="225"/>
        <v>0</v>
      </c>
      <c r="AH271" s="156">
        <f t="shared" si="223"/>
        <v>55.99716542</v>
      </c>
      <c r="AI271" s="28"/>
      <c r="AJ271" s="290"/>
      <c r="AK271" s="24"/>
      <c r="AL271" s="230" t="s">
        <v>358</v>
      </c>
      <c r="AM271" s="230" t="s">
        <v>300</v>
      </c>
      <c r="AN271" s="394">
        <f>AN192</f>
        <v>0</v>
      </c>
      <c r="AO271" s="394">
        <f>AP192</f>
        <v>213.809198853555</v>
      </c>
      <c r="AP271" s="230"/>
      <c r="AQ271" s="184"/>
      <c r="AR271" s="184"/>
      <c r="AS271" s="183"/>
      <c r="AT271" s="183"/>
      <c r="AU271" s="183"/>
      <c r="AV271" s="183"/>
      <c r="AW271" s="183"/>
      <c r="AX271" s="183"/>
      <c r="AY271" s="183"/>
      <c r="AZ271" s="183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</row>
    <row r="272" s="7" customFormat="1" ht="30" customHeight="1" spans="1:171">
      <c r="A272" s="119"/>
      <c r="B272" s="190">
        <v>2026</v>
      </c>
      <c r="C272" s="71">
        <f>(C242*106.19+C247*699.12+C266*4.47+C269*0.3411)/10000</f>
        <v>0</v>
      </c>
      <c r="D272" s="71">
        <f t="shared" ref="D272:AG272" si="226">(D242*150.44+D247*831.86+D266*4.47+D269*0.3411)/10000</f>
        <v>0</v>
      </c>
      <c r="E272" s="71">
        <f t="shared" si="226"/>
        <v>0</v>
      </c>
      <c r="F272" s="71">
        <f t="shared" si="226"/>
        <v>0</v>
      </c>
      <c r="G272" s="71">
        <f t="shared" si="226"/>
        <v>0</v>
      </c>
      <c r="H272" s="71">
        <f t="shared" si="226"/>
        <v>0</v>
      </c>
      <c r="I272" s="71">
        <f t="shared" si="226"/>
        <v>0</v>
      </c>
      <c r="J272" s="71">
        <f t="shared" si="226"/>
        <v>0</v>
      </c>
      <c r="K272" s="71">
        <f t="shared" si="226"/>
        <v>0</v>
      </c>
      <c r="L272" s="71">
        <f t="shared" si="226"/>
        <v>0</v>
      </c>
      <c r="M272" s="71">
        <f t="shared" si="226"/>
        <v>0</v>
      </c>
      <c r="N272" s="71">
        <f t="shared" si="226"/>
        <v>0</v>
      </c>
      <c r="O272" s="71">
        <f t="shared" si="226"/>
        <v>0</v>
      </c>
      <c r="P272" s="71">
        <f t="shared" si="226"/>
        <v>0</v>
      </c>
      <c r="Q272" s="71">
        <f t="shared" si="226"/>
        <v>0</v>
      </c>
      <c r="R272" s="71">
        <f t="shared" si="226"/>
        <v>0</v>
      </c>
      <c r="S272" s="71">
        <f t="shared" si="226"/>
        <v>0</v>
      </c>
      <c r="T272" s="71">
        <f t="shared" si="226"/>
        <v>0</v>
      </c>
      <c r="U272" s="71">
        <f t="shared" si="226"/>
        <v>0</v>
      </c>
      <c r="V272" s="71">
        <f t="shared" si="226"/>
        <v>0</v>
      </c>
      <c r="W272" s="71">
        <f t="shared" si="226"/>
        <v>0</v>
      </c>
      <c r="X272" s="71">
        <f t="shared" si="226"/>
        <v>0</v>
      </c>
      <c r="Y272" s="71">
        <f t="shared" si="226"/>
        <v>0</v>
      </c>
      <c r="Z272" s="71">
        <f t="shared" si="226"/>
        <v>0</v>
      </c>
      <c r="AA272" s="71">
        <f t="shared" si="226"/>
        <v>0</v>
      </c>
      <c r="AB272" s="71">
        <f t="shared" si="226"/>
        <v>0</v>
      </c>
      <c r="AC272" s="71">
        <f t="shared" si="226"/>
        <v>0</v>
      </c>
      <c r="AD272" s="71">
        <f t="shared" si="226"/>
        <v>0</v>
      </c>
      <c r="AE272" s="71">
        <f t="shared" si="226"/>
        <v>0</v>
      </c>
      <c r="AF272" s="71">
        <f t="shared" si="226"/>
        <v>0</v>
      </c>
      <c r="AG272" s="71">
        <f t="shared" si="226"/>
        <v>0</v>
      </c>
      <c r="AH272" s="156">
        <f t="shared" si="223"/>
        <v>0</v>
      </c>
      <c r="AI272" s="28"/>
      <c r="AJ272" s="290"/>
      <c r="AK272" s="24"/>
      <c r="AL272" s="230" t="s">
        <v>337</v>
      </c>
      <c r="AM272" s="230" t="s">
        <v>300</v>
      </c>
      <c r="AN272" s="395">
        <f>AN194</f>
        <v>0</v>
      </c>
      <c r="AO272" s="395">
        <f>AP194</f>
        <v>3233</v>
      </c>
      <c r="AP272" s="233"/>
      <c r="AQ272" s="184"/>
      <c r="AR272" s="184"/>
      <c r="AS272" s="183"/>
      <c r="AT272" s="183"/>
      <c r="AU272" s="183"/>
      <c r="AV272" s="183"/>
      <c r="AW272" s="183"/>
      <c r="AX272" s="183"/>
      <c r="AY272" s="183"/>
      <c r="AZ272" s="183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</row>
    <row r="273" s="7" customFormat="1" ht="30" customHeight="1" spans="1:171">
      <c r="A273" s="119"/>
      <c r="B273" s="124" t="s">
        <v>275</v>
      </c>
      <c r="C273" s="71">
        <f t="shared" ref="C273:AG273" si="227">(C243*137.17+C248*1034.51+C266*4.47+C269*0.3411)/10000</f>
        <v>0</v>
      </c>
      <c r="D273" s="71">
        <f t="shared" si="227"/>
        <v>0</v>
      </c>
      <c r="E273" s="71">
        <f t="shared" si="227"/>
        <v>0</v>
      </c>
      <c r="F273" s="71">
        <f t="shared" si="227"/>
        <v>0</v>
      </c>
      <c r="G273" s="71">
        <f t="shared" si="227"/>
        <v>0</v>
      </c>
      <c r="H273" s="71">
        <f t="shared" si="227"/>
        <v>0</v>
      </c>
      <c r="I273" s="71">
        <f t="shared" si="227"/>
        <v>0</v>
      </c>
      <c r="J273" s="71">
        <f t="shared" si="227"/>
        <v>0</v>
      </c>
      <c r="K273" s="71">
        <f t="shared" si="227"/>
        <v>0</v>
      </c>
      <c r="L273" s="71">
        <f t="shared" si="227"/>
        <v>0</v>
      </c>
      <c r="M273" s="71">
        <f t="shared" si="227"/>
        <v>0</v>
      </c>
      <c r="N273" s="71">
        <f t="shared" si="227"/>
        <v>0</v>
      </c>
      <c r="O273" s="71">
        <f t="shared" si="227"/>
        <v>0</v>
      </c>
      <c r="P273" s="71">
        <f t="shared" si="227"/>
        <v>0</v>
      </c>
      <c r="Q273" s="71">
        <f t="shared" si="227"/>
        <v>0</v>
      </c>
      <c r="R273" s="71">
        <f t="shared" si="227"/>
        <v>0</v>
      </c>
      <c r="S273" s="71">
        <f t="shared" si="227"/>
        <v>0</v>
      </c>
      <c r="T273" s="71">
        <f t="shared" si="227"/>
        <v>0</v>
      </c>
      <c r="U273" s="71">
        <f t="shared" si="227"/>
        <v>0</v>
      </c>
      <c r="V273" s="71">
        <f t="shared" si="227"/>
        <v>0</v>
      </c>
      <c r="W273" s="71">
        <f t="shared" si="227"/>
        <v>0</v>
      </c>
      <c r="X273" s="71">
        <f t="shared" si="227"/>
        <v>0</v>
      </c>
      <c r="Y273" s="71">
        <f t="shared" si="227"/>
        <v>0</v>
      </c>
      <c r="Z273" s="71">
        <f t="shared" si="227"/>
        <v>0</v>
      </c>
      <c r="AA273" s="71">
        <f t="shared" si="227"/>
        <v>0</v>
      </c>
      <c r="AB273" s="71">
        <f t="shared" si="227"/>
        <v>0</v>
      </c>
      <c r="AC273" s="71">
        <f t="shared" si="227"/>
        <v>0</v>
      </c>
      <c r="AD273" s="71">
        <f t="shared" si="227"/>
        <v>0</v>
      </c>
      <c r="AE273" s="71">
        <f t="shared" si="227"/>
        <v>0</v>
      </c>
      <c r="AF273" s="71">
        <f t="shared" si="227"/>
        <v>0</v>
      </c>
      <c r="AG273" s="71">
        <f t="shared" si="227"/>
        <v>0</v>
      </c>
      <c r="AH273" s="156">
        <f t="shared" si="223"/>
        <v>0</v>
      </c>
      <c r="AI273" s="28"/>
      <c r="AJ273" s="290"/>
      <c r="AK273" s="24"/>
      <c r="AL273" s="230" t="s">
        <v>346</v>
      </c>
      <c r="AM273" s="230" t="s">
        <v>300</v>
      </c>
      <c r="AN273" s="395">
        <f>AN256</f>
        <v>0</v>
      </c>
      <c r="AO273" s="396">
        <f>AO256</f>
        <v>3233</v>
      </c>
      <c r="AP273" s="233"/>
      <c r="AQ273" s="184"/>
      <c r="AR273" s="184"/>
      <c r="AS273" s="183"/>
      <c r="AT273" s="183"/>
      <c r="AU273" s="183"/>
      <c r="AV273" s="183"/>
      <c r="AW273" s="183"/>
      <c r="AX273" s="183"/>
      <c r="AY273" s="183"/>
      <c r="AZ273" s="183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</row>
    <row r="274" s="7" customFormat="1" ht="30" customHeight="1" spans="1:171">
      <c r="A274" s="119"/>
      <c r="B274" s="124" t="s">
        <v>14</v>
      </c>
      <c r="C274" s="71">
        <f t="shared" ref="C274:AG274" si="228">C272-C273</f>
        <v>0</v>
      </c>
      <c r="D274" s="71">
        <f t="shared" si="228"/>
        <v>0</v>
      </c>
      <c r="E274" s="71">
        <f t="shared" si="228"/>
        <v>0</v>
      </c>
      <c r="F274" s="71">
        <f t="shared" si="228"/>
        <v>0</v>
      </c>
      <c r="G274" s="71">
        <f t="shared" si="228"/>
        <v>0</v>
      </c>
      <c r="H274" s="71">
        <f t="shared" si="228"/>
        <v>0</v>
      </c>
      <c r="I274" s="71">
        <f t="shared" si="228"/>
        <v>0</v>
      </c>
      <c r="J274" s="71">
        <f t="shared" si="228"/>
        <v>0</v>
      </c>
      <c r="K274" s="71">
        <f t="shared" si="228"/>
        <v>0</v>
      </c>
      <c r="L274" s="71">
        <f t="shared" si="228"/>
        <v>0</v>
      </c>
      <c r="M274" s="71">
        <f t="shared" si="228"/>
        <v>0</v>
      </c>
      <c r="N274" s="71">
        <f t="shared" si="228"/>
        <v>0</v>
      </c>
      <c r="O274" s="71">
        <f t="shared" si="228"/>
        <v>0</v>
      </c>
      <c r="P274" s="71">
        <f t="shared" si="228"/>
        <v>0</v>
      </c>
      <c r="Q274" s="71">
        <f t="shared" si="228"/>
        <v>0</v>
      </c>
      <c r="R274" s="71">
        <f t="shared" si="228"/>
        <v>0</v>
      </c>
      <c r="S274" s="71">
        <f t="shared" si="228"/>
        <v>0</v>
      </c>
      <c r="T274" s="71">
        <f t="shared" si="228"/>
        <v>0</v>
      </c>
      <c r="U274" s="71">
        <f t="shared" si="228"/>
        <v>0</v>
      </c>
      <c r="V274" s="71">
        <f t="shared" si="228"/>
        <v>0</v>
      </c>
      <c r="W274" s="71">
        <f t="shared" si="228"/>
        <v>0</v>
      </c>
      <c r="X274" s="71">
        <f t="shared" si="228"/>
        <v>0</v>
      </c>
      <c r="Y274" s="71">
        <f t="shared" si="228"/>
        <v>0</v>
      </c>
      <c r="Z274" s="71">
        <f t="shared" si="228"/>
        <v>0</v>
      </c>
      <c r="AA274" s="71">
        <f t="shared" si="228"/>
        <v>0</v>
      </c>
      <c r="AB274" s="71">
        <f t="shared" si="228"/>
        <v>0</v>
      </c>
      <c r="AC274" s="71">
        <f t="shared" si="228"/>
        <v>0</v>
      </c>
      <c r="AD274" s="71">
        <f t="shared" si="228"/>
        <v>0</v>
      </c>
      <c r="AE274" s="71">
        <f t="shared" si="228"/>
        <v>0</v>
      </c>
      <c r="AF274" s="71">
        <f t="shared" si="228"/>
        <v>0</v>
      </c>
      <c r="AG274" s="71">
        <f t="shared" si="228"/>
        <v>0</v>
      </c>
      <c r="AH274" s="156">
        <f t="shared" si="223"/>
        <v>0</v>
      </c>
      <c r="AI274" s="28"/>
      <c r="AJ274" s="290"/>
      <c r="AK274" s="24"/>
      <c r="AL274" s="230" t="s">
        <v>350</v>
      </c>
      <c r="AM274" s="230" t="s">
        <v>356</v>
      </c>
      <c r="AN274" s="387">
        <f>AK204</f>
        <v>0</v>
      </c>
      <c r="AO274" s="387">
        <f>AO260</f>
        <v>19.4333</v>
      </c>
      <c r="AP274" s="230"/>
      <c r="AQ274" s="234"/>
      <c r="AR274" s="234"/>
      <c r="AS274" s="227"/>
      <c r="AT274" s="227"/>
      <c r="AU274" s="227"/>
      <c r="AV274" s="183"/>
      <c r="AW274" s="183"/>
      <c r="AX274" s="227"/>
      <c r="AY274" s="227"/>
      <c r="AZ274" s="227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</row>
    <row r="275" s="7" customFormat="1" ht="30" customHeight="1" spans="1:171">
      <c r="A275" s="119"/>
      <c r="B275" s="125" t="s">
        <v>15</v>
      </c>
      <c r="C275" s="71">
        <f t="shared" ref="C275:AG275" si="229">C272-C271</f>
        <v>-1.49625633</v>
      </c>
      <c r="D275" s="71">
        <f t="shared" si="229"/>
        <v>-1.02918713</v>
      </c>
      <c r="E275" s="71">
        <f t="shared" si="229"/>
        <v>-1.01414313</v>
      </c>
      <c r="F275" s="71">
        <f t="shared" si="229"/>
        <v>-1.11945113</v>
      </c>
      <c r="G275" s="71">
        <f t="shared" si="229"/>
        <v>-1.11909853</v>
      </c>
      <c r="H275" s="71">
        <f t="shared" si="229"/>
        <v>-1.59609285</v>
      </c>
      <c r="I275" s="71">
        <f t="shared" si="229"/>
        <v>-1.38094613</v>
      </c>
      <c r="J275" s="71">
        <f t="shared" si="229"/>
        <v>-1.44376697</v>
      </c>
      <c r="K275" s="71">
        <f t="shared" si="229"/>
        <v>-1.77188173</v>
      </c>
      <c r="L275" s="71">
        <f t="shared" si="229"/>
        <v>-1.88674573</v>
      </c>
      <c r="M275" s="71">
        <f t="shared" si="229"/>
        <v>-1.85598213</v>
      </c>
      <c r="N275" s="71">
        <f t="shared" si="229"/>
        <v>-2.02988553</v>
      </c>
      <c r="O275" s="71">
        <f t="shared" si="229"/>
        <v>-1.93479313</v>
      </c>
      <c r="P275" s="71">
        <f t="shared" si="229"/>
        <v>-1.77766505</v>
      </c>
      <c r="Q275" s="71">
        <f t="shared" si="229"/>
        <v>-1.88777873</v>
      </c>
      <c r="R275" s="71">
        <f t="shared" si="229"/>
        <v>-2.28098991</v>
      </c>
      <c r="S275" s="71">
        <f t="shared" si="229"/>
        <v>-2.64404213</v>
      </c>
      <c r="T275" s="71">
        <f t="shared" si="229"/>
        <v>-2.26895013</v>
      </c>
      <c r="U275" s="71">
        <f t="shared" si="229"/>
        <v>-1.70768273</v>
      </c>
      <c r="V275" s="71">
        <f t="shared" si="229"/>
        <v>-1.86054173</v>
      </c>
      <c r="W275" s="71">
        <f t="shared" si="229"/>
        <v>-1.81776873</v>
      </c>
      <c r="X275" s="71">
        <f t="shared" si="229"/>
        <v>-1.90540951</v>
      </c>
      <c r="Y275" s="71">
        <f t="shared" si="229"/>
        <v>-1.78379673</v>
      </c>
      <c r="Z275" s="71">
        <f t="shared" si="229"/>
        <v>-2.23099009</v>
      </c>
      <c r="AA275" s="71">
        <f t="shared" si="229"/>
        <v>-2.72355503</v>
      </c>
      <c r="AB275" s="71">
        <f t="shared" si="229"/>
        <v>-2.80608103</v>
      </c>
      <c r="AC275" s="71">
        <f t="shared" si="229"/>
        <v>-2.65751553</v>
      </c>
      <c r="AD275" s="71">
        <f t="shared" si="229"/>
        <v>-2.17357201</v>
      </c>
      <c r="AE275" s="71">
        <f t="shared" si="229"/>
        <v>-1.84458697</v>
      </c>
      <c r="AF275" s="71">
        <f t="shared" si="229"/>
        <v>-1.94800893</v>
      </c>
      <c r="AG275" s="71">
        <f t="shared" si="229"/>
        <v>0</v>
      </c>
      <c r="AH275" s="156">
        <f t="shared" si="223"/>
        <v>-55.99716542</v>
      </c>
      <c r="AI275" s="28"/>
      <c r="AJ275" s="290"/>
      <c r="AK275" s="24"/>
      <c r="AL275" s="230" t="s">
        <v>359</v>
      </c>
      <c r="AM275" s="230" t="s">
        <v>356</v>
      </c>
      <c r="AN275" s="395">
        <f>AN274</f>
        <v>0</v>
      </c>
      <c r="AO275" s="396">
        <f>AO274</f>
        <v>19.4333</v>
      </c>
      <c r="AP275" s="230"/>
      <c r="AQ275" s="234"/>
      <c r="AR275" s="234"/>
      <c r="AS275" s="227"/>
      <c r="AT275" s="227"/>
      <c r="AU275" s="227"/>
      <c r="AV275" s="183"/>
      <c r="AW275" s="183"/>
      <c r="AX275" s="227"/>
      <c r="AY275" s="227"/>
      <c r="AZ275" s="227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</row>
    <row r="276" s="7" customFormat="1" ht="30" customHeight="1" spans="1:171">
      <c r="A276" s="119" t="s">
        <v>47</v>
      </c>
      <c r="B276" s="49">
        <v>2025</v>
      </c>
      <c r="C276" s="112">
        <v>44.5920653362698</v>
      </c>
      <c r="D276" s="112">
        <v>31.8193607760164</v>
      </c>
      <c r="E276" s="112">
        <v>34.2555329976832</v>
      </c>
      <c r="F276" s="112">
        <v>40.9925255327857</v>
      </c>
      <c r="G276" s="112">
        <v>58.3913085638762</v>
      </c>
      <c r="H276" s="112">
        <v>59.0907473821802</v>
      </c>
      <c r="I276" s="112">
        <v>35.4996405125262</v>
      </c>
      <c r="J276" s="112">
        <v>49.8709256189683</v>
      </c>
      <c r="K276" s="112">
        <v>57.3667985229231</v>
      </c>
      <c r="L276" s="112">
        <v>61.1550443634343</v>
      </c>
      <c r="M276" s="112">
        <v>66.3825119266463</v>
      </c>
      <c r="N276" s="112">
        <v>62.2904743004539</v>
      </c>
      <c r="O276" s="112">
        <v>62.9793087331667</v>
      </c>
      <c r="P276" s="112">
        <v>62.5227479642494</v>
      </c>
      <c r="Q276" s="112">
        <v>63.532926611281</v>
      </c>
      <c r="R276" s="112">
        <v>86.9442813303696</v>
      </c>
      <c r="S276" s="112">
        <v>103.692189427804</v>
      </c>
      <c r="T276" s="112">
        <v>97.4928894065018</v>
      </c>
      <c r="U276" s="112">
        <v>67.3967654980087</v>
      </c>
      <c r="V276" s="112">
        <v>75.7123885442253</v>
      </c>
      <c r="W276" s="112">
        <v>76.7106902882283</v>
      </c>
      <c r="X276" s="112">
        <v>80.109951792535</v>
      </c>
      <c r="Y276" s="112">
        <v>79.7322202252478</v>
      </c>
      <c r="Z276" s="112">
        <v>2816.057598</v>
      </c>
      <c r="AA276" s="112">
        <v>127.350916</v>
      </c>
      <c r="AB276" s="112">
        <v>114.222626</v>
      </c>
      <c r="AC276" s="112">
        <v>123.051716</v>
      </c>
      <c r="AD276" s="112">
        <v>98.164522</v>
      </c>
      <c r="AE276" s="112">
        <v>80.579294</v>
      </c>
      <c r="AF276" s="112">
        <v>98.344676</v>
      </c>
      <c r="AG276" s="112"/>
      <c r="AH276" s="112"/>
      <c r="AI276" s="28"/>
      <c r="AJ276" s="290"/>
      <c r="AK276" s="24"/>
      <c r="AL276" s="230" t="s">
        <v>360</v>
      </c>
      <c r="AM276" s="230" t="s">
        <v>300</v>
      </c>
      <c r="AN276" s="395" cm="1">
        <f t="array" ref="AN276">INDEX($C$252:$AH$252,1,$AM$176)</f>
        <v>0</v>
      </c>
      <c r="AO276" s="396" cm="1">
        <f t="array" ref="AO276">INDEX($C$251:$AH$251,1,$AM$176)</f>
        <v>2.2</v>
      </c>
      <c r="AP276" s="230"/>
      <c r="AQ276" s="235"/>
      <c r="AR276" s="235"/>
      <c r="AS276" s="235"/>
      <c r="AT276" s="235"/>
      <c r="AU276" s="235"/>
      <c r="AV276" s="235"/>
      <c r="AW276" s="235"/>
      <c r="AX276" s="235"/>
      <c r="AY276" s="235"/>
      <c r="AZ276" s="235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</row>
    <row r="277" s="7" customFormat="1" ht="30" customHeight="1" spans="1:171">
      <c r="A277" s="119"/>
      <c r="B277" s="155">
        <v>2026</v>
      </c>
      <c r="C277" s="71" t="e">
        <f t="shared" ref="C277:K277" si="230">(C209*C304+C222*4.47+C230*7796.46+C235*0.55+C252*867.26+C257*1752.21+C262*6814.16+C444*2.89+C242*137.17+C247*1034.51)/10000</f>
        <v>#DIV/0!</v>
      </c>
      <c r="D277" s="71" t="e">
        <f t="shared" si="230"/>
        <v>#DIV/0!</v>
      </c>
      <c r="E277" s="71" t="e">
        <f t="shared" si="230"/>
        <v>#DIV/0!</v>
      </c>
      <c r="F277" s="71" t="e">
        <f t="shared" si="230"/>
        <v>#DIV/0!</v>
      </c>
      <c r="G277" s="71" t="e">
        <f t="shared" si="230"/>
        <v>#DIV/0!</v>
      </c>
      <c r="H277" s="71" t="e">
        <f t="shared" si="230"/>
        <v>#DIV/0!</v>
      </c>
      <c r="I277" s="71" t="e">
        <f t="shared" si="230"/>
        <v>#DIV/0!</v>
      </c>
      <c r="J277" s="71" t="e">
        <f t="shared" si="230"/>
        <v>#DIV/0!</v>
      </c>
      <c r="K277" s="71" t="e">
        <f t="shared" si="230"/>
        <v>#DIV/0!</v>
      </c>
      <c r="L277" s="71" t="e">
        <f t="shared" ref="L277:AG277" si="231">(L209*L304+L222*4.47+L230*6106+L235*0.55+L252*867.26+L257*1752.21+L262*6814.16+L444*2.89+L242*137.17+L247*1034.51)/10000</f>
        <v>#DIV/0!</v>
      </c>
      <c r="M277" s="71" t="e">
        <f t="shared" si="231"/>
        <v>#DIV/0!</v>
      </c>
      <c r="N277" s="71" t="e">
        <f t="shared" si="231"/>
        <v>#DIV/0!</v>
      </c>
      <c r="O277" s="71" t="e">
        <f t="shared" si="231"/>
        <v>#DIV/0!</v>
      </c>
      <c r="P277" s="71" t="e">
        <f t="shared" si="231"/>
        <v>#DIV/0!</v>
      </c>
      <c r="Q277" s="71" t="e">
        <f t="shared" si="231"/>
        <v>#DIV/0!</v>
      </c>
      <c r="R277" s="71" t="e">
        <f t="shared" si="231"/>
        <v>#DIV/0!</v>
      </c>
      <c r="S277" s="71" t="e">
        <f t="shared" si="231"/>
        <v>#DIV/0!</v>
      </c>
      <c r="T277" s="71" t="e">
        <f t="shared" si="231"/>
        <v>#DIV/0!</v>
      </c>
      <c r="U277" s="71" t="e">
        <f t="shared" si="231"/>
        <v>#DIV/0!</v>
      </c>
      <c r="V277" s="71" t="e">
        <f t="shared" si="231"/>
        <v>#DIV/0!</v>
      </c>
      <c r="W277" s="71" t="e">
        <f t="shared" si="231"/>
        <v>#DIV/0!</v>
      </c>
      <c r="X277" s="71" t="e">
        <f t="shared" si="231"/>
        <v>#DIV/0!</v>
      </c>
      <c r="Y277" s="71" t="e">
        <f t="shared" si="231"/>
        <v>#DIV/0!</v>
      </c>
      <c r="Z277" s="71" t="e">
        <f t="shared" si="231"/>
        <v>#DIV/0!</v>
      </c>
      <c r="AA277" s="71" t="e">
        <f t="shared" si="231"/>
        <v>#DIV/0!</v>
      </c>
      <c r="AB277" s="71" t="e">
        <f t="shared" si="231"/>
        <v>#DIV/0!</v>
      </c>
      <c r="AC277" s="71" t="e">
        <f t="shared" si="231"/>
        <v>#DIV/0!</v>
      </c>
      <c r="AD277" s="71" t="e">
        <f t="shared" si="231"/>
        <v>#DIV/0!</v>
      </c>
      <c r="AE277" s="71" t="e">
        <f t="shared" si="231"/>
        <v>#DIV/0!</v>
      </c>
      <c r="AF277" s="71" t="e">
        <f t="shared" si="231"/>
        <v>#DIV/0!</v>
      </c>
      <c r="AG277" s="71" t="e">
        <f t="shared" si="231"/>
        <v>#DIV/0!</v>
      </c>
      <c r="AH277" s="156" t="e">
        <f t="shared" ref="AH277:AH286" si="232">SUM(C277:AG277)</f>
        <v>#DIV/0!</v>
      </c>
      <c r="AI277" s="28"/>
      <c r="AJ277" s="290"/>
      <c r="AK277" s="24"/>
      <c r="AL277" s="230" t="s">
        <v>361</v>
      </c>
      <c r="AM277" s="230" t="s">
        <v>300</v>
      </c>
      <c r="AN277" s="395" cm="1">
        <f t="array" ref="AN277">INDEX($C$257:$AH$257,1,$AM$176)</f>
        <v>0</v>
      </c>
      <c r="AO277" s="396" cm="1">
        <f t="array" ref="AO277">INDEX($C$256:$AH$256,1,$AM$176)</f>
        <v>0</v>
      </c>
      <c r="AP277" s="230"/>
      <c r="AQ277" s="235"/>
      <c r="AR277" s="235"/>
      <c r="AS277" s="235"/>
      <c r="AT277" s="235"/>
      <c r="AU277" s="235"/>
      <c r="AV277" s="235"/>
      <c r="AW277" s="235"/>
      <c r="AX277" s="235"/>
      <c r="AY277" s="235"/>
      <c r="AZ277" s="235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</row>
    <row r="278" s="7" customFormat="1" ht="30" customHeight="1" spans="1:171">
      <c r="A278" s="119"/>
      <c r="B278" s="236" t="s">
        <v>48</v>
      </c>
      <c r="C278" s="71">
        <f>(C210*C305+C223*4.47+C231*7796.46+C236*0.55+C253*867.26+C258*1752.21+C263*6814.16+C445*2.89+C243*137.17+C248*1034.51)/10000</f>
        <v>0</v>
      </c>
      <c r="D278" s="71">
        <f t="shared" ref="D278:AG278" si="233">(D210*D305+D223*4.47+D231*8060+D236*0.55+D253*1790+D258*2390+D263*7700+D445*2.89+D243*165+D248*1790)/10000</f>
        <v>0</v>
      </c>
      <c r="E278" s="71">
        <f t="shared" si="233"/>
        <v>0</v>
      </c>
      <c r="F278" s="71">
        <f t="shared" si="233"/>
        <v>0</v>
      </c>
      <c r="G278" s="71">
        <f t="shared" si="233"/>
        <v>0</v>
      </c>
      <c r="H278" s="71">
        <f t="shared" si="233"/>
        <v>0</v>
      </c>
      <c r="I278" s="71">
        <f t="shared" si="233"/>
        <v>0</v>
      </c>
      <c r="J278" s="71">
        <f t="shared" si="233"/>
        <v>0</v>
      </c>
      <c r="K278" s="71">
        <f t="shared" si="233"/>
        <v>0</v>
      </c>
      <c r="L278" s="71">
        <f t="shared" si="233"/>
        <v>0</v>
      </c>
      <c r="M278" s="71">
        <f t="shared" si="233"/>
        <v>0</v>
      </c>
      <c r="N278" s="71">
        <f t="shared" si="233"/>
        <v>0</v>
      </c>
      <c r="O278" s="71">
        <f t="shared" si="233"/>
        <v>0</v>
      </c>
      <c r="P278" s="71">
        <f t="shared" si="233"/>
        <v>0</v>
      </c>
      <c r="Q278" s="71">
        <f t="shared" si="233"/>
        <v>0</v>
      </c>
      <c r="R278" s="71">
        <f t="shared" si="233"/>
        <v>0</v>
      </c>
      <c r="S278" s="71">
        <f t="shared" si="233"/>
        <v>0</v>
      </c>
      <c r="T278" s="71">
        <f t="shared" si="233"/>
        <v>0</v>
      </c>
      <c r="U278" s="71">
        <f t="shared" si="233"/>
        <v>0</v>
      </c>
      <c r="V278" s="71">
        <f t="shared" si="233"/>
        <v>0</v>
      </c>
      <c r="W278" s="71">
        <f t="shared" si="233"/>
        <v>0</v>
      </c>
      <c r="X278" s="71">
        <f t="shared" si="233"/>
        <v>0</v>
      </c>
      <c r="Y278" s="71">
        <f t="shared" si="233"/>
        <v>0</v>
      </c>
      <c r="Z278" s="71">
        <f t="shared" si="233"/>
        <v>0</v>
      </c>
      <c r="AA278" s="71">
        <f t="shared" si="233"/>
        <v>0</v>
      </c>
      <c r="AB278" s="71">
        <f t="shared" si="233"/>
        <v>0</v>
      </c>
      <c r="AC278" s="71">
        <f t="shared" si="233"/>
        <v>0</v>
      </c>
      <c r="AD278" s="71">
        <f t="shared" si="233"/>
        <v>0</v>
      </c>
      <c r="AE278" s="71">
        <f t="shared" si="233"/>
        <v>0</v>
      </c>
      <c r="AF278" s="71">
        <f t="shared" si="233"/>
        <v>0</v>
      </c>
      <c r="AG278" s="71">
        <f t="shared" si="233"/>
        <v>0</v>
      </c>
      <c r="AH278" s="156">
        <f t="shared" si="232"/>
        <v>0</v>
      </c>
      <c r="AI278" s="28"/>
      <c r="AJ278" s="290"/>
      <c r="AK278" s="24"/>
      <c r="AL278" s="230" t="s">
        <v>362</v>
      </c>
      <c r="AM278" s="230" t="s">
        <v>300</v>
      </c>
      <c r="AN278" s="395" cm="1">
        <f t="array" ref="AN278">INDEX($C$230:$AH$230,1,$AM$176)</f>
        <v>0</v>
      </c>
      <c r="AO278" s="396" cm="1">
        <f t="array" ref="AO278">INDEX($C$229:$AH$229,1,$AM$176)</f>
        <v>42.3</v>
      </c>
      <c r="AP278" s="230"/>
      <c r="AQ278" s="235"/>
      <c r="AR278" s="235"/>
      <c r="AS278" s="235"/>
      <c r="AT278" s="235"/>
      <c r="AU278" s="235"/>
      <c r="AV278" s="235"/>
      <c r="AW278" s="235"/>
      <c r="AX278" s="235"/>
      <c r="AY278" s="235"/>
      <c r="AZ278" s="235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</row>
    <row r="279" s="7" customFormat="1" ht="30" customHeight="1" spans="1:171">
      <c r="A279" s="119"/>
      <c r="B279" s="150" t="s">
        <v>275</v>
      </c>
      <c r="C279" s="71">
        <f t="shared" ref="C279:AG279" si="234">(C205*C301+C219*3.11+C227*2.5+C231*8060+C236*0.55+C253*1790+C258*2390+C263*7700+C445*2.89+C243*165+C248*1790)/10000</f>
        <v>0</v>
      </c>
      <c r="D279" s="71">
        <f t="shared" si="234"/>
        <v>0</v>
      </c>
      <c r="E279" s="71">
        <f t="shared" si="234"/>
        <v>0</v>
      </c>
      <c r="F279" s="71">
        <f t="shared" si="234"/>
        <v>0</v>
      </c>
      <c r="G279" s="71">
        <f t="shared" si="234"/>
        <v>0</v>
      </c>
      <c r="H279" s="71">
        <f t="shared" si="234"/>
        <v>0</v>
      </c>
      <c r="I279" s="71">
        <f t="shared" si="234"/>
        <v>0</v>
      </c>
      <c r="J279" s="71">
        <f t="shared" si="234"/>
        <v>0</v>
      </c>
      <c r="K279" s="71">
        <f t="shared" si="234"/>
        <v>0</v>
      </c>
      <c r="L279" s="71">
        <f t="shared" si="234"/>
        <v>0</v>
      </c>
      <c r="M279" s="71">
        <f t="shared" si="234"/>
        <v>0</v>
      </c>
      <c r="N279" s="71">
        <f t="shared" si="234"/>
        <v>0</v>
      </c>
      <c r="O279" s="71">
        <f t="shared" si="234"/>
        <v>0</v>
      </c>
      <c r="P279" s="71">
        <f t="shared" si="234"/>
        <v>0</v>
      </c>
      <c r="Q279" s="71">
        <f t="shared" si="234"/>
        <v>0.170036</v>
      </c>
      <c r="R279" s="71">
        <f t="shared" si="234"/>
        <v>0.779899</v>
      </c>
      <c r="S279" s="71">
        <f t="shared" si="234"/>
        <v>1.159648</v>
      </c>
      <c r="T279" s="71">
        <f t="shared" si="234"/>
        <v>1.653539</v>
      </c>
      <c r="U279" s="71">
        <f t="shared" si="234"/>
        <v>0.952076</v>
      </c>
      <c r="V279" s="71">
        <f t="shared" si="234"/>
        <v>0.617714</v>
      </c>
      <c r="W279" s="71">
        <f t="shared" si="234"/>
        <v>0.49531</v>
      </c>
      <c r="X279" s="71">
        <f t="shared" si="234"/>
        <v>0.522676</v>
      </c>
      <c r="Y279" s="71">
        <f t="shared" si="234"/>
        <v>0.566883</v>
      </c>
      <c r="Z279" s="71">
        <f t="shared" si="234"/>
        <v>1.068122</v>
      </c>
      <c r="AA279" s="71">
        <f t="shared" si="234"/>
        <v>0.803193</v>
      </c>
      <c r="AB279" s="71">
        <f t="shared" si="234"/>
        <v>0.806597</v>
      </c>
      <c r="AC279" s="71">
        <f t="shared" si="234"/>
        <v>1.076305</v>
      </c>
      <c r="AD279" s="71">
        <f t="shared" si="234"/>
        <v>0</v>
      </c>
      <c r="AE279" s="71">
        <f t="shared" si="234"/>
        <v>0</v>
      </c>
      <c r="AF279" s="71">
        <f t="shared" si="234"/>
        <v>0</v>
      </c>
      <c r="AG279" s="71">
        <f t="shared" si="234"/>
        <v>0</v>
      </c>
      <c r="AH279" s="156">
        <f t="shared" si="232"/>
        <v>10.671998</v>
      </c>
      <c r="AI279" s="28"/>
      <c r="AJ279" s="290"/>
      <c r="AK279" s="24"/>
      <c r="AL279" s="230" t="s">
        <v>363</v>
      </c>
      <c r="AM279" s="230" t="s">
        <v>300</v>
      </c>
      <c r="AN279" s="395" cm="1">
        <f t="array" ref="AN279">INDEX($C$247:$AH$247,1,$AM$176)</f>
        <v>0</v>
      </c>
      <c r="AO279" s="396" cm="1">
        <f t="array" ref="AO279">INDEX($C$246:$AH$246,1,$AM$176)</f>
        <v>0</v>
      </c>
      <c r="AP279" s="230"/>
      <c r="AQ279" s="235"/>
      <c r="AR279" s="1"/>
      <c r="AS279" s="235"/>
      <c r="AT279" s="235"/>
      <c r="AU279" s="235"/>
      <c r="AV279" s="235"/>
      <c r="AW279" s="235"/>
      <c r="AX279" s="235"/>
      <c r="AY279" s="235"/>
      <c r="AZ279" s="235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</row>
    <row r="280" s="7" customFormat="1" ht="30" customHeight="1" spans="1:171">
      <c r="A280" s="119"/>
      <c r="B280" s="124" t="s">
        <v>14</v>
      </c>
      <c r="C280" s="71" t="e">
        <f t="shared" ref="C280:AG280" si="235">C277-C279</f>
        <v>#DIV/0!</v>
      </c>
      <c r="D280" s="71" t="e">
        <f t="shared" si="235"/>
        <v>#DIV/0!</v>
      </c>
      <c r="E280" s="71" t="e">
        <f t="shared" si="235"/>
        <v>#DIV/0!</v>
      </c>
      <c r="F280" s="71" t="e">
        <f t="shared" si="235"/>
        <v>#DIV/0!</v>
      </c>
      <c r="G280" s="71" t="e">
        <f t="shared" si="235"/>
        <v>#DIV/0!</v>
      </c>
      <c r="H280" s="71" t="e">
        <f t="shared" si="235"/>
        <v>#DIV/0!</v>
      </c>
      <c r="I280" s="71" t="e">
        <f t="shared" si="235"/>
        <v>#DIV/0!</v>
      </c>
      <c r="J280" s="71" t="e">
        <f t="shared" si="235"/>
        <v>#DIV/0!</v>
      </c>
      <c r="K280" s="71" t="e">
        <f t="shared" si="235"/>
        <v>#DIV/0!</v>
      </c>
      <c r="L280" s="71" t="e">
        <f t="shared" si="235"/>
        <v>#DIV/0!</v>
      </c>
      <c r="M280" s="71" t="e">
        <f t="shared" si="235"/>
        <v>#DIV/0!</v>
      </c>
      <c r="N280" s="71" t="e">
        <f t="shared" si="235"/>
        <v>#DIV/0!</v>
      </c>
      <c r="O280" s="71" t="e">
        <f t="shared" si="235"/>
        <v>#DIV/0!</v>
      </c>
      <c r="P280" s="71" t="e">
        <f t="shared" si="235"/>
        <v>#DIV/0!</v>
      </c>
      <c r="Q280" s="71" t="e">
        <f t="shared" si="235"/>
        <v>#DIV/0!</v>
      </c>
      <c r="R280" s="71" t="e">
        <f t="shared" si="235"/>
        <v>#DIV/0!</v>
      </c>
      <c r="S280" s="71" t="e">
        <f t="shared" si="235"/>
        <v>#DIV/0!</v>
      </c>
      <c r="T280" s="71" t="e">
        <f t="shared" si="235"/>
        <v>#DIV/0!</v>
      </c>
      <c r="U280" s="71" t="e">
        <f t="shared" si="235"/>
        <v>#DIV/0!</v>
      </c>
      <c r="V280" s="71" t="e">
        <f t="shared" si="235"/>
        <v>#DIV/0!</v>
      </c>
      <c r="W280" s="71" t="e">
        <f t="shared" si="235"/>
        <v>#DIV/0!</v>
      </c>
      <c r="X280" s="71" t="e">
        <f t="shared" si="235"/>
        <v>#DIV/0!</v>
      </c>
      <c r="Y280" s="71" t="e">
        <f t="shared" si="235"/>
        <v>#DIV/0!</v>
      </c>
      <c r="Z280" s="71" t="e">
        <f t="shared" si="235"/>
        <v>#DIV/0!</v>
      </c>
      <c r="AA280" s="71" t="e">
        <f t="shared" si="235"/>
        <v>#DIV/0!</v>
      </c>
      <c r="AB280" s="71" t="e">
        <f t="shared" si="235"/>
        <v>#DIV/0!</v>
      </c>
      <c r="AC280" s="71" t="e">
        <f t="shared" si="235"/>
        <v>#DIV/0!</v>
      </c>
      <c r="AD280" s="71" t="e">
        <f t="shared" si="235"/>
        <v>#DIV/0!</v>
      </c>
      <c r="AE280" s="71" t="e">
        <f t="shared" si="235"/>
        <v>#DIV/0!</v>
      </c>
      <c r="AF280" s="71" t="e">
        <f t="shared" si="235"/>
        <v>#DIV/0!</v>
      </c>
      <c r="AG280" s="71" t="e">
        <f t="shared" si="235"/>
        <v>#DIV/0!</v>
      </c>
      <c r="AH280" s="156" t="e">
        <f t="shared" si="232"/>
        <v>#DIV/0!</v>
      </c>
      <c r="AI280" s="28"/>
      <c r="AJ280" s="290"/>
      <c r="AK280" s="24"/>
      <c r="AL280" s="230" t="s">
        <v>364</v>
      </c>
      <c r="AM280" s="230" t="s">
        <v>300</v>
      </c>
      <c r="AN280" s="395" cm="1">
        <f t="array" ref="AN280">INDEX($C$242:$AH$242,1,$AM$176)</f>
        <v>0</v>
      </c>
      <c r="AO280" s="396" cm="1">
        <f t="array" ref="AO280">INDEX($C$241:$AH$241,1,$AM$176)</f>
        <v>60</v>
      </c>
      <c r="AP280" s="230"/>
      <c r="AQ280" s="180"/>
      <c r="AR280" s="235"/>
      <c r="AS280" s="180"/>
      <c r="AT280" s="180"/>
      <c r="AU280" s="180"/>
      <c r="AV280" s="180"/>
      <c r="AW280" s="180"/>
      <c r="AX280" s="180"/>
      <c r="AY280" s="180"/>
      <c r="AZ280" s="180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</row>
    <row r="281" s="7" customFormat="1" ht="30" customHeight="1" spans="1:171">
      <c r="A281" s="119"/>
      <c r="B281" s="125" t="s">
        <v>15</v>
      </c>
      <c r="C281" s="71" t="e">
        <f t="shared" ref="C281:AG281" si="236">C277-C276</f>
        <v>#DIV/0!</v>
      </c>
      <c r="D281" s="71" t="e">
        <f t="shared" si="236"/>
        <v>#DIV/0!</v>
      </c>
      <c r="E281" s="71" t="e">
        <f t="shared" si="236"/>
        <v>#DIV/0!</v>
      </c>
      <c r="F281" s="71" t="e">
        <f t="shared" si="236"/>
        <v>#DIV/0!</v>
      </c>
      <c r="G281" s="71" t="e">
        <f t="shared" si="236"/>
        <v>#DIV/0!</v>
      </c>
      <c r="H281" s="71" t="e">
        <f t="shared" si="236"/>
        <v>#DIV/0!</v>
      </c>
      <c r="I281" s="71" t="e">
        <f t="shared" si="236"/>
        <v>#DIV/0!</v>
      </c>
      <c r="J281" s="71" t="e">
        <f t="shared" si="236"/>
        <v>#DIV/0!</v>
      </c>
      <c r="K281" s="71" t="e">
        <f t="shared" si="236"/>
        <v>#DIV/0!</v>
      </c>
      <c r="L281" s="71" t="e">
        <f t="shared" si="236"/>
        <v>#DIV/0!</v>
      </c>
      <c r="M281" s="71" t="e">
        <f t="shared" si="236"/>
        <v>#DIV/0!</v>
      </c>
      <c r="N281" s="71" t="e">
        <f t="shared" si="236"/>
        <v>#DIV/0!</v>
      </c>
      <c r="O281" s="71" t="e">
        <f t="shared" si="236"/>
        <v>#DIV/0!</v>
      </c>
      <c r="P281" s="71" t="e">
        <f t="shared" si="236"/>
        <v>#DIV/0!</v>
      </c>
      <c r="Q281" s="71" t="e">
        <f t="shared" si="236"/>
        <v>#DIV/0!</v>
      </c>
      <c r="R281" s="71" t="e">
        <f t="shared" si="236"/>
        <v>#DIV/0!</v>
      </c>
      <c r="S281" s="71" t="e">
        <f t="shared" si="236"/>
        <v>#DIV/0!</v>
      </c>
      <c r="T281" s="71" t="e">
        <f t="shared" si="236"/>
        <v>#DIV/0!</v>
      </c>
      <c r="U281" s="71" t="e">
        <f t="shared" si="236"/>
        <v>#DIV/0!</v>
      </c>
      <c r="V281" s="71" t="e">
        <f t="shared" si="236"/>
        <v>#DIV/0!</v>
      </c>
      <c r="W281" s="71" t="e">
        <f t="shared" si="236"/>
        <v>#DIV/0!</v>
      </c>
      <c r="X281" s="71" t="e">
        <f t="shared" si="236"/>
        <v>#DIV/0!</v>
      </c>
      <c r="Y281" s="71" t="e">
        <f t="shared" si="236"/>
        <v>#DIV/0!</v>
      </c>
      <c r="Z281" s="71" t="e">
        <f t="shared" si="236"/>
        <v>#DIV/0!</v>
      </c>
      <c r="AA281" s="71" t="e">
        <f t="shared" si="236"/>
        <v>#DIV/0!</v>
      </c>
      <c r="AB281" s="71" t="e">
        <f t="shared" si="236"/>
        <v>#DIV/0!</v>
      </c>
      <c r="AC281" s="71" t="e">
        <f t="shared" si="236"/>
        <v>#DIV/0!</v>
      </c>
      <c r="AD281" s="71" t="e">
        <f t="shared" si="236"/>
        <v>#DIV/0!</v>
      </c>
      <c r="AE281" s="71" t="e">
        <f t="shared" si="236"/>
        <v>#DIV/0!</v>
      </c>
      <c r="AF281" s="71" t="e">
        <f t="shared" si="236"/>
        <v>#DIV/0!</v>
      </c>
      <c r="AG281" s="71" t="e">
        <f t="shared" si="236"/>
        <v>#DIV/0!</v>
      </c>
      <c r="AH281" s="156" t="e">
        <f t="shared" si="232"/>
        <v>#DIV/0!</v>
      </c>
      <c r="AI281" s="28"/>
      <c r="AJ281" s="290"/>
      <c r="AK281" s="24"/>
      <c r="AL281" s="230" t="s">
        <v>365</v>
      </c>
      <c r="AM281" s="230" t="s">
        <v>366</v>
      </c>
      <c r="AN281" s="231">
        <v>0</v>
      </c>
      <c r="AO281" s="397">
        <v>0</v>
      </c>
      <c r="AP281" s="66"/>
      <c r="AQ281" s="398">
        <f>AN180</f>
        <v>0</v>
      </c>
      <c r="AR281" s="399" t="str">
        <f>AP180</f>
        <v>#1炉</v>
      </c>
      <c r="AS281" s="180"/>
      <c r="AT281" s="180"/>
      <c r="AU281" s="180"/>
      <c r="AV281" s="180"/>
      <c r="AW281" s="180"/>
      <c r="AX281" s="180"/>
      <c r="AY281" s="180"/>
      <c r="AZ281" s="180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</row>
    <row r="282" s="7" customFormat="1" ht="30" customHeight="1" spans="1:171">
      <c r="A282" s="119" t="s">
        <v>49</v>
      </c>
      <c r="B282" s="150">
        <v>2025</v>
      </c>
      <c r="C282" s="71">
        <f t="shared" ref="C282:AG282" si="237">C178*0.3854/1.13</f>
        <v>0.558352513274336</v>
      </c>
      <c r="D282" s="71">
        <f t="shared" si="237"/>
        <v>4.76033801769912</v>
      </c>
      <c r="E282" s="71">
        <f t="shared" si="237"/>
        <v>11.1559998584071</v>
      </c>
      <c r="F282" s="71">
        <f t="shared" si="237"/>
        <v>9.7243582300885</v>
      </c>
      <c r="G282" s="71">
        <f t="shared" si="237"/>
        <v>6.21278442477876</v>
      </c>
      <c r="H282" s="71">
        <f t="shared" si="237"/>
        <v>8.0496076460177</v>
      </c>
      <c r="I282" s="71">
        <f t="shared" si="237"/>
        <v>6.08880840707965</v>
      </c>
      <c r="J282" s="71">
        <f t="shared" si="237"/>
        <v>15.0997673628319</v>
      </c>
      <c r="K282" s="71">
        <f t="shared" si="237"/>
        <v>27.6333846371681</v>
      </c>
      <c r="L282" s="71">
        <f t="shared" si="237"/>
        <v>31.3610552920354</v>
      </c>
      <c r="M282" s="71">
        <f t="shared" si="237"/>
        <v>30.5777042123894</v>
      </c>
      <c r="N282" s="71">
        <f t="shared" si="237"/>
        <v>28.6868567787611</v>
      </c>
      <c r="O282" s="71">
        <f t="shared" si="237"/>
        <v>26.7149730265487</v>
      </c>
      <c r="P282" s="71">
        <f t="shared" si="237"/>
        <v>26.687960920354</v>
      </c>
      <c r="Q282" s="71">
        <f t="shared" si="237"/>
        <v>26.2017430088496</v>
      </c>
      <c r="R282" s="71">
        <f t="shared" si="237"/>
        <v>32.5225758584071</v>
      </c>
      <c r="S282" s="71">
        <f t="shared" si="237"/>
        <v>44.4889389026549</v>
      </c>
      <c r="T282" s="71">
        <f t="shared" si="237"/>
        <v>40.3020624424779</v>
      </c>
      <c r="U282" s="71">
        <f t="shared" si="237"/>
        <v>26.3097914336283</v>
      </c>
      <c r="V282" s="71">
        <f t="shared" si="237"/>
        <v>26.6609488141593</v>
      </c>
      <c r="W282" s="71">
        <f t="shared" si="237"/>
        <v>32.1714184778761</v>
      </c>
      <c r="X282" s="71">
        <f t="shared" si="237"/>
        <v>31.7392247787611</v>
      </c>
      <c r="Y282" s="71">
        <f t="shared" si="237"/>
        <v>29.9564257699115</v>
      </c>
      <c r="Z282" s="71">
        <f t="shared" si="237"/>
        <v>32.1984305840708</v>
      </c>
      <c r="AA282" s="71">
        <f t="shared" si="237"/>
        <v>42.733152</v>
      </c>
      <c r="AB282" s="71">
        <f t="shared" si="237"/>
        <v>39.5727355752212</v>
      </c>
      <c r="AC282" s="71">
        <f t="shared" si="237"/>
        <v>39.4916992566372</v>
      </c>
      <c r="AD282" s="71">
        <f t="shared" si="237"/>
        <v>34.3053748672566</v>
      </c>
      <c r="AE282" s="71">
        <f t="shared" si="237"/>
        <v>27.6603967433628</v>
      </c>
      <c r="AF282" s="71">
        <f t="shared" si="237"/>
        <v>30.4696557876106</v>
      </c>
      <c r="AG282" s="71">
        <f t="shared" si="237"/>
        <v>0</v>
      </c>
      <c r="AH282" s="156">
        <f t="shared" si="232"/>
        <v>770.096525628319</v>
      </c>
      <c r="AI282" s="28"/>
      <c r="AJ282" s="290"/>
      <c r="AK282" s="24"/>
      <c r="AL282" s="230" t="s">
        <v>367</v>
      </c>
      <c r="AM282" s="230" t="s">
        <v>366</v>
      </c>
      <c r="AN282" s="231">
        <v>0</v>
      </c>
      <c r="AO282" s="231">
        <v>0</v>
      </c>
      <c r="AP282" s="66"/>
      <c r="AQ282" s="180"/>
      <c r="AR282" s="180"/>
      <c r="AS282" s="180"/>
      <c r="AT282" s="180"/>
      <c r="AU282" s="180"/>
      <c r="AV282" s="180"/>
      <c r="AW282" s="180"/>
      <c r="AX282" s="180"/>
      <c r="AY282" s="180"/>
      <c r="AZ282" s="180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</row>
    <row r="283" s="7" customFormat="1" ht="30" customHeight="1" spans="1:171">
      <c r="A283" s="119"/>
      <c r="B283" s="150">
        <v>2026</v>
      </c>
      <c r="C283" s="71">
        <f t="shared" ref="C283:AG283" si="238">C179*0.3938</f>
        <v>0</v>
      </c>
      <c r="D283" s="71">
        <f t="shared" si="238"/>
        <v>0</v>
      </c>
      <c r="E283" s="71">
        <f t="shared" si="238"/>
        <v>0</v>
      </c>
      <c r="F283" s="71">
        <f t="shared" si="238"/>
        <v>0</v>
      </c>
      <c r="G283" s="71">
        <f t="shared" si="238"/>
        <v>0</v>
      </c>
      <c r="H283" s="71">
        <f t="shared" si="238"/>
        <v>0</v>
      </c>
      <c r="I283" s="71">
        <f t="shared" si="238"/>
        <v>0</v>
      </c>
      <c r="J283" s="71">
        <f t="shared" si="238"/>
        <v>0</v>
      </c>
      <c r="K283" s="71">
        <f t="shared" si="238"/>
        <v>0</v>
      </c>
      <c r="L283" s="71">
        <f t="shared" si="238"/>
        <v>0</v>
      </c>
      <c r="M283" s="71">
        <f t="shared" si="238"/>
        <v>0</v>
      </c>
      <c r="N283" s="71">
        <f t="shared" si="238"/>
        <v>0</v>
      </c>
      <c r="O283" s="71">
        <f t="shared" si="238"/>
        <v>0</v>
      </c>
      <c r="P283" s="71">
        <f t="shared" si="238"/>
        <v>0</v>
      </c>
      <c r="Q283" s="71">
        <f t="shared" si="238"/>
        <v>0</v>
      </c>
      <c r="R283" s="71">
        <f t="shared" si="238"/>
        <v>0</v>
      </c>
      <c r="S283" s="71">
        <f t="shared" si="238"/>
        <v>0</v>
      </c>
      <c r="T283" s="71">
        <f t="shared" si="238"/>
        <v>0</v>
      </c>
      <c r="U283" s="71">
        <f t="shared" si="238"/>
        <v>0</v>
      </c>
      <c r="V283" s="71">
        <f t="shared" si="238"/>
        <v>0</v>
      </c>
      <c r="W283" s="71">
        <f t="shared" si="238"/>
        <v>0</v>
      </c>
      <c r="X283" s="71">
        <f t="shared" si="238"/>
        <v>0</v>
      </c>
      <c r="Y283" s="71">
        <f t="shared" si="238"/>
        <v>0</v>
      </c>
      <c r="Z283" s="71">
        <f t="shared" si="238"/>
        <v>0</v>
      </c>
      <c r="AA283" s="71">
        <f t="shared" si="238"/>
        <v>0</v>
      </c>
      <c r="AB283" s="71">
        <f t="shared" si="238"/>
        <v>0</v>
      </c>
      <c r="AC283" s="71">
        <f t="shared" si="238"/>
        <v>0</v>
      </c>
      <c r="AD283" s="71">
        <f t="shared" si="238"/>
        <v>0</v>
      </c>
      <c r="AE283" s="71">
        <f t="shared" si="238"/>
        <v>0</v>
      </c>
      <c r="AF283" s="71">
        <f t="shared" si="238"/>
        <v>0</v>
      </c>
      <c r="AG283" s="71">
        <f t="shared" si="238"/>
        <v>0</v>
      </c>
      <c r="AH283" s="156">
        <f t="shared" si="232"/>
        <v>0</v>
      </c>
      <c r="AI283" s="28"/>
      <c r="AJ283" s="290"/>
      <c r="AK283" s="24"/>
      <c r="AL283" s="230" t="s">
        <v>368</v>
      </c>
      <c r="AM283" s="238"/>
      <c r="AN283" s="238"/>
      <c r="AO283" s="238"/>
      <c r="AP283" s="238"/>
      <c r="AQ283" s="1"/>
      <c r="AR283" s="180"/>
      <c r="AS283" s="19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</row>
    <row r="284" s="7" customFormat="1" ht="30" customHeight="1" spans="1:171">
      <c r="A284" s="119"/>
      <c r="B284" s="239" t="s">
        <v>275</v>
      </c>
      <c r="C284" s="71">
        <f t="shared" ref="C284:AG284" si="239">C180*0.3938</f>
        <v>0</v>
      </c>
      <c r="D284" s="71">
        <f t="shared" si="239"/>
        <v>0</v>
      </c>
      <c r="E284" s="71">
        <f t="shared" si="239"/>
        <v>0</v>
      </c>
      <c r="F284" s="71">
        <f t="shared" si="239"/>
        <v>0</v>
      </c>
      <c r="G284" s="71">
        <f t="shared" si="239"/>
        <v>0</v>
      </c>
      <c r="H284" s="71">
        <f t="shared" si="239"/>
        <v>0</v>
      </c>
      <c r="I284" s="71">
        <f t="shared" si="239"/>
        <v>0</v>
      </c>
      <c r="J284" s="71">
        <f t="shared" si="239"/>
        <v>0</v>
      </c>
      <c r="K284" s="71">
        <f t="shared" si="239"/>
        <v>0</v>
      </c>
      <c r="L284" s="71">
        <f t="shared" si="239"/>
        <v>0</v>
      </c>
      <c r="M284" s="71">
        <f t="shared" si="239"/>
        <v>0</v>
      </c>
      <c r="N284" s="71">
        <f t="shared" si="239"/>
        <v>0</v>
      </c>
      <c r="O284" s="71">
        <f t="shared" si="239"/>
        <v>0</v>
      </c>
      <c r="P284" s="71">
        <f t="shared" si="239"/>
        <v>0</v>
      </c>
      <c r="Q284" s="71">
        <f t="shared" si="239"/>
        <v>0</v>
      </c>
      <c r="R284" s="71">
        <f t="shared" si="239"/>
        <v>0</v>
      </c>
      <c r="S284" s="71">
        <f t="shared" si="239"/>
        <v>0</v>
      </c>
      <c r="T284" s="71">
        <f t="shared" si="239"/>
        <v>0</v>
      </c>
      <c r="U284" s="71">
        <f t="shared" si="239"/>
        <v>0</v>
      </c>
      <c r="V284" s="71">
        <f t="shared" si="239"/>
        <v>0</v>
      </c>
      <c r="W284" s="71">
        <f t="shared" si="239"/>
        <v>0</v>
      </c>
      <c r="X284" s="71">
        <f t="shared" si="239"/>
        <v>0</v>
      </c>
      <c r="Y284" s="71">
        <f t="shared" si="239"/>
        <v>0</v>
      </c>
      <c r="Z284" s="71">
        <f t="shared" si="239"/>
        <v>0</v>
      </c>
      <c r="AA284" s="71">
        <f t="shared" si="239"/>
        <v>0</v>
      </c>
      <c r="AB284" s="71">
        <f t="shared" si="239"/>
        <v>0</v>
      </c>
      <c r="AC284" s="71">
        <f t="shared" si="239"/>
        <v>0</v>
      </c>
      <c r="AD284" s="71">
        <f t="shared" si="239"/>
        <v>0</v>
      </c>
      <c r="AE284" s="71">
        <f t="shared" si="239"/>
        <v>0</v>
      </c>
      <c r="AF284" s="71">
        <f t="shared" si="239"/>
        <v>0</v>
      </c>
      <c r="AG284" s="71">
        <f t="shared" si="239"/>
        <v>0</v>
      </c>
      <c r="AH284" s="156">
        <f t="shared" si="232"/>
        <v>0</v>
      </c>
      <c r="AI284" s="28"/>
      <c r="AJ284" s="290"/>
      <c r="AK284" s="24"/>
      <c r="AL284" s="230" t="s">
        <v>369</v>
      </c>
      <c r="AM284" s="238"/>
      <c r="AN284" s="238"/>
      <c r="AO284" s="238"/>
      <c r="AP284" s="238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</row>
    <row r="285" s="7" customFormat="1" ht="30" customHeight="1" spans="1:171">
      <c r="A285" s="119"/>
      <c r="B285" s="124" t="s">
        <v>14</v>
      </c>
      <c r="C285" s="71">
        <f t="shared" ref="C285:AG285" si="240">C283-C284</f>
        <v>0</v>
      </c>
      <c r="D285" s="71">
        <f t="shared" si="240"/>
        <v>0</v>
      </c>
      <c r="E285" s="71">
        <f t="shared" si="240"/>
        <v>0</v>
      </c>
      <c r="F285" s="71">
        <f t="shared" si="240"/>
        <v>0</v>
      </c>
      <c r="G285" s="71">
        <f t="shared" si="240"/>
        <v>0</v>
      </c>
      <c r="H285" s="71">
        <f t="shared" si="240"/>
        <v>0</v>
      </c>
      <c r="I285" s="71">
        <f t="shared" si="240"/>
        <v>0</v>
      </c>
      <c r="J285" s="71">
        <f t="shared" si="240"/>
        <v>0</v>
      </c>
      <c r="K285" s="71">
        <f t="shared" si="240"/>
        <v>0</v>
      </c>
      <c r="L285" s="71">
        <f t="shared" si="240"/>
        <v>0</v>
      </c>
      <c r="M285" s="71">
        <f t="shared" si="240"/>
        <v>0</v>
      </c>
      <c r="N285" s="71">
        <f t="shared" si="240"/>
        <v>0</v>
      </c>
      <c r="O285" s="71">
        <f t="shared" si="240"/>
        <v>0</v>
      </c>
      <c r="P285" s="71">
        <f t="shared" si="240"/>
        <v>0</v>
      </c>
      <c r="Q285" s="71">
        <f t="shared" si="240"/>
        <v>0</v>
      </c>
      <c r="R285" s="71">
        <f t="shared" si="240"/>
        <v>0</v>
      </c>
      <c r="S285" s="71">
        <f t="shared" si="240"/>
        <v>0</v>
      </c>
      <c r="T285" s="71">
        <f t="shared" si="240"/>
        <v>0</v>
      </c>
      <c r="U285" s="71">
        <f t="shared" si="240"/>
        <v>0</v>
      </c>
      <c r="V285" s="71">
        <f t="shared" si="240"/>
        <v>0</v>
      </c>
      <c r="W285" s="71">
        <f t="shared" si="240"/>
        <v>0</v>
      </c>
      <c r="X285" s="71">
        <f t="shared" si="240"/>
        <v>0</v>
      </c>
      <c r="Y285" s="71">
        <f t="shared" si="240"/>
        <v>0</v>
      </c>
      <c r="Z285" s="71">
        <f t="shared" si="240"/>
        <v>0</v>
      </c>
      <c r="AA285" s="71">
        <f t="shared" si="240"/>
        <v>0</v>
      </c>
      <c r="AB285" s="71">
        <f t="shared" si="240"/>
        <v>0</v>
      </c>
      <c r="AC285" s="71">
        <f t="shared" si="240"/>
        <v>0</v>
      </c>
      <c r="AD285" s="71">
        <f t="shared" si="240"/>
        <v>0</v>
      </c>
      <c r="AE285" s="71">
        <f t="shared" si="240"/>
        <v>0</v>
      </c>
      <c r="AF285" s="71">
        <f t="shared" si="240"/>
        <v>0</v>
      </c>
      <c r="AG285" s="71">
        <f t="shared" si="240"/>
        <v>0</v>
      </c>
      <c r="AH285" s="156">
        <f t="shared" si="232"/>
        <v>0</v>
      </c>
      <c r="AI285" s="28"/>
      <c r="AJ285" s="290"/>
      <c r="AK285" s="24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</row>
    <row r="286" s="7" customFormat="1" ht="30" customHeight="1" spans="1:171">
      <c r="A286" s="119"/>
      <c r="B286" s="125" t="s">
        <v>15</v>
      </c>
      <c r="C286" s="71">
        <f t="shared" ref="C286:AG286" si="241">C283-C282</f>
        <v>-0.558352513274336</v>
      </c>
      <c r="D286" s="71">
        <f t="shared" si="241"/>
        <v>-4.76033801769912</v>
      </c>
      <c r="E286" s="71">
        <f t="shared" si="241"/>
        <v>-11.1559998584071</v>
      </c>
      <c r="F286" s="71">
        <f t="shared" si="241"/>
        <v>-9.7243582300885</v>
      </c>
      <c r="G286" s="71">
        <f t="shared" si="241"/>
        <v>-6.21278442477876</v>
      </c>
      <c r="H286" s="71">
        <f t="shared" si="241"/>
        <v>-8.0496076460177</v>
      </c>
      <c r="I286" s="71">
        <f t="shared" si="241"/>
        <v>-6.08880840707965</v>
      </c>
      <c r="J286" s="71">
        <f t="shared" si="241"/>
        <v>-15.0997673628319</v>
      </c>
      <c r="K286" s="71">
        <f t="shared" si="241"/>
        <v>-27.6333846371681</v>
      </c>
      <c r="L286" s="71">
        <f t="shared" si="241"/>
        <v>-31.3610552920354</v>
      </c>
      <c r="M286" s="71">
        <f t="shared" si="241"/>
        <v>-30.5777042123894</v>
      </c>
      <c r="N286" s="71">
        <f t="shared" si="241"/>
        <v>-28.6868567787611</v>
      </c>
      <c r="O286" s="71">
        <f t="shared" si="241"/>
        <v>-26.7149730265487</v>
      </c>
      <c r="P286" s="71">
        <f t="shared" si="241"/>
        <v>-26.687960920354</v>
      </c>
      <c r="Q286" s="71">
        <f t="shared" si="241"/>
        <v>-26.2017430088496</v>
      </c>
      <c r="R286" s="71">
        <f t="shared" si="241"/>
        <v>-32.5225758584071</v>
      </c>
      <c r="S286" s="71">
        <f t="shared" si="241"/>
        <v>-44.4889389026549</v>
      </c>
      <c r="T286" s="71">
        <f t="shared" si="241"/>
        <v>-40.3020624424779</v>
      </c>
      <c r="U286" s="71">
        <f t="shared" si="241"/>
        <v>-26.3097914336283</v>
      </c>
      <c r="V286" s="71">
        <f t="shared" si="241"/>
        <v>-26.6609488141593</v>
      </c>
      <c r="W286" s="71">
        <f t="shared" si="241"/>
        <v>-32.1714184778761</v>
      </c>
      <c r="X286" s="71">
        <f t="shared" si="241"/>
        <v>-31.7392247787611</v>
      </c>
      <c r="Y286" s="71">
        <f t="shared" si="241"/>
        <v>-29.9564257699115</v>
      </c>
      <c r="Z286" s="71">
        <f t="shared" si="241"/>
        <v>-32.1984305840708</v>
      </c>
      <c r="AA286" s="71">
        <f t="shared" si="241"/>
        <v>-42.733152</v>
      </c>
      <c r="AB286" s="71">
        <f t="shared" si="241"/>
        <v>-39.5727355752212</v>
      </c>
      <c r="AC286" s="71">
        <f t="shared" si="241"/>
        <v>-39.4916992566372</v>
      </c>
      <c r="AD286" s="71">
        <f t="shared" si="241"/>
        <v>-34.3053748672566</v>
      </c>
      <c r="AE286" s="71">
        <f t="shared" si="241"/>
        <v>-27.6603967433628</v>
      </c>
      <c r="AF286" s="71">
        <f t="shared" si="241"/>
        <v>-30.4696557876106</v>
      </c>
      <c r="AG286" s="71">
        <f t="shared" si="241"/>
        <v>0</v>
      </c>
      <c r="AH286" s="156">
        <f t="shared" si="232"/>
        <v>-770.096525628319</v>
      </c>
      <c r="AI286" s="28"/>
      <c r="AJ286" s="290"/>
      <c r="AK286" s="24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</row>
    <row r="287" s="7" customFormat="1" ht="30" customHeight="1" spans="1:171">
      <c r="A287" s="119" t="s">
        <v>50</v>
      </c>
      <c r="B287" s="49">
        <v>2025</v>
      </c>
      <c r="C287" s="112">
        <v>11.47768998</v>
      </c>
      <c r="D287" s="112">
        <v>45.20542412</v>
      </c>
      <c r="E287" s="112">
        <v>53.36504048</v>
      </c>
      <c r="F287" s="112">
        <v>48.3210256</v>
      </c>
      <c r="G287" s="112">
        <v>45.4564608</v>
      </c>
      <c r="H287" s="112">
        <v>76.41631008</v>
      </c>
      <c r="I287" s="112">
        <v>46.9073145</v>
      </c>
      <c r="J287" s="112">
        <v>50.01062864</v>
      </c>
      <c r="K287" s="112">
        <v>94.77030608</v>
      </c>
      <c r="L287" s="112">
        <v>118.70738256</v>
      </c>
      <c r="M287" s="112">
        <v>121.61190272</v>
      </c>
      <c r="N287" s="112">
        <v>114.18267552</v>
      </c>
      <c r="O287" s="112">
        <v>107.33488144</v>
      </c>
      <c r="P287" s="112">
        <v>109.71299632</v>
      </c>
      <c r="Q287" s="112">
        <v>109.238790896</v>
      </c>
      <c r="R287" s="112">
        <v>126.325176042</v>
      </c>
      <c r="S287" s="112">
        <v>176.24580511</v>
      </c>
      <c r="T287" s="112">
        <v>172.295219708</v>
      </c>
      <c r="U287" s="112">
        <v>113.61496509</v>
      </c>
      <c r="V287" s="112">
        <v>112.732435996</v>
      </c>
      <c r="W287" s="112">
        <v>132.468708004</v>
      </c>
      <c r="X287" s="112">
        <v>134.82632968</v>
      </c>
      <c r="Y287" s="112">
        <v>131.70262116</v>
      </c>
      <c r="Z287" s="112">
        <v>138.46750375</v>
      </c>
      <c r="AA287" s="112">
        <v>182.38149433</v>
      </c>
      <c r="AB287" s="112">
        <v>170.89707235</v>
      </c>
      <c r="AC287" s="112">
        <v>169.14497979</v>
      </c>
      <c r="AD287" s="112">
        <v>149.01763608</v>
      </c>
      <c r="AE287" s="112">
        <v>122.30181312</v>
      </c>
      <c r="AF287" s="112">
        <v>132.34253709</v>
      </c>
      <c r="AG287" s="112"/>
      <c r="AH287" s="112"/>
      <c r="AI287" s="28"/>
      <c r="AJ287" s="290"/>
      <c r="AK287" s="24"/>
      <c r="AL287" s="212"/>
      <c r="AM287" s="213"/>
      <c r="AN287" s="214">
        <f t="array" ref="AN287">INDEX($C$1:$AH$1,1,$AM$176)</f>
        <v>46327</v>
      </c>
      <c r="AO287" s="215" t="s">
        <v>370</v>
      </c>
      <c r="AP287" s="216"/>
      <c r="AQ287" s="400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</row>
    <row r="288" s="7" customFormat="1" ht="30" customHeight="1" spans="1:171">
      <c r="A288" s="119"/>
      <c r="B288" s="155">
        <v>2026</v>
      </c>
      <c r="C288" s="71">
        <f t="shared" ref="C288:AG288" si="242">C283+C199*50/10000</f>
        <v>0</v>
      </c>
      <c r="D288" s="71">
        <f t="shared" si="242"/>
        <v>0</v>
      </c>
      <c r="E288" s="71">
        <f t="shared" si="242"/>
        <v>0</v>
      </c>
      <c r="F288" s="71">
        <f t="shared" si="242"/>
        <v>0</v>
      </c>
      <c r="G288" s="71">
        <f t="shared" si="242"/>
        <v>0</v>
      </c>
      <c r="H288" s="71">
        <f t="shared" si="242"/>
        <v>0</v>
      </c>
      <c r="I288" s="71">
        <f t="shared" si="242"/>
        <v>0</v>
      </c>
      <c r="J288" s="71">
        <f t="shared" si="242"/>
        <v>0</v>
      </c>
      <c r="K288" s="71">
        <f t="shared" si="242"/>
        <v>0</v>
      </c>
      <c r="L288" s="71">
        <f t="shared" si="242"/>
        <v>0</v>
      </c>
      <c r="M288" s="71">
        <f t="shared" si="242"/>
        <v>0</v>
      </c>
      <c r="N288" s="71">
        <f t="shared" si="242"/>
        <v>0</v>
      </c>
      <c r="O288" s="71">
        <f t="shared" si="242"/>
        <v>0</v>
      </c>
      <c r="P288" s="71">
        <f t="shared" si="242"/>
        <v>0</v>
      </c>
      <c r="Q288" s="71">
        <f t="shared" si="242"/>
        <v>0</v>
      </c>
      <c r="R288" s="71">
        <f t="shared" si="242"/>
        <v>0</v>
      </c>
      <c r="S288" s="71">
        <f t="shared" si="242"/>
        <v>0</v>
      </c>
      <c r="T288" s="71">
        <f t="shared" si="242"/>
        <v>0</v>
      </c>
      <c r="U288" s="71">
        <f t="shared" si="242"/>
        <v>0</v>
      </c>
      <c r="V288" s="71">
        <f t="shared" si="242"/>
        <v>0</v>
      </c>
      <c r="W288" s="71">
        <f t="shared" si="242"/>
        <v>0</v>
      </c>
      <c r="X288" s="71">
        <f t="shared" si="242"/>
        <v>0</v>
      </c>
      <c r="Y288" s="71">
        <f t="shared" si="242"/>
        <v>0</v>
      </c>
      <c r="Z288" s="71">
        <f t="shared" si="242"/>
        <v>0</v>
      </c>
      <c r="AA288" s="71">
        <f t="shared" si="242"/>
        <v>0</v>
      </c>
      <c r="AB288" s="71">
        <f t="shared" si="242"/>
        <v>0</v>
      </c>
      <c r="AC288" s="71">
        <f t="shared" si="242"/>
        <v>0</v>
      </c>
      <c r="AD288" s="71">
        <f t="shared" si="242"/>
        <v>0</v>
      </c>
      <c r="AE288" s="71">
        <f t="shared" si="242"/>
        <v>0</v>
      </c>
      <c r="AF288" s="71">
        <f t="shared" si="242"/>
        <v>0</v>
      </c>
      <c r="AG288" s="71">
        <f t="shared" si="242"/>
        <v>0</v>
      </c>
      <c r="AH288" s="156">
        <f t="shared" ref="AH288:AH298" si="243">SUM(C288:AG288)</f>
        <v>0</v>
      </c>
      <c r="AI288" s="28"/>
      <c r="AJ288" s="290"/>
      <c r="AK288" s="24"/>
      <c r="AL288" s="228" t="s">
        <v>352</v>
      </c>
      <c r="AM288" s="228" t="s">
        <v>353</v>
      </c>
      <c r="AN288" s="229" t="s">
        <v>354</v>
      </c>
      <c r="AO288" s="229" t="s">
        <v>343</v>
      </c>
      <c r="AP288" s="228" t="s">
        <v>355</v>
      </c>
      <c r="AQ288" s="1"/>
      <c r="AR288" s="1"/>
      <c r="AS288" s="1"/>
      <c r="AT288" s="180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</row>
    <row r="289" s="7" customFormat="1" ht="30" customHeight="1" spans="1:171">
      <c r="A289" s="119"/>
      <c r="B289" s="239" t="s">
        <v>275</v>
      </c>
      <c r="C289" s="71">
        <f t="shared" ref="C289:AG289" si="244">C284+C200*50/10000</f>
        <v>0</v>
      </c>
      <c r="D289" s="71">
        <f t="shared" si="244"/>
        <v>0</v>
      </c>
      <c r="E289" s="71">
        <f t="shared" si="244"/>
        <v>0</v>
      </c>
      <c r="F289" s="71">
        <f t="shared" si="244"/>
        <v>0</v>
      </c>
      <c r="G289" s="71">
        <f t="shared" si="244"/>
        <v>0</v>
      </c>
      <c r="H289" s="71">
        <f t="shared" si="244"/>
        <v>0</v>
      </c>
      <c r="I289" s="71">
        <f t="shared" si="244"/>
        <v>0</v>
      </c>
      <c r="J289" s="71">
        <f t="shared" si="244"/>
        <v>0</v>
      </c>
      <c r="K289" s="71">
        <f t="shared" si="244"/>
        <v>0</v>
      </c>
      <c r="L289" s="71">
        <f t="shared" si="244"/>
        <v>0</v>
      </c>
      <c r="M289" s="71">
        <f t="shared" si="244"/>
        <v>0</v>
      </c>
      <c r="N289" s="71">
        <f t="shared" si="244"/>
        <v>0</v>
      </c>
      <c r="O289" s="71">
        <f t="shared" si="244"/>
        <v>0</v>
      </c>
      <c r="P289" s="71">
        <f t="shared" si="244"/>
        <v>0</v>
      </c>
      <c r="Q289" s="71">
        <f t="shared" si="244"/>
        <v>0</v>
      </c>
      <c r="R289" s="71">
        <f t="shared" si="244"/>
        <v>0</v>
      </c>
      <c r="S289" s="71">
        <f t="shared" si="244"/>
        <v>0</v>
      </c>
      <c r="T289" s="71">
        <f t="shared" si="244"/>
        <v>0</v>
      </c>
      <c r="U289" s="71">
        <f t="shared" si="244"/>
        <v>0</v>
      </c>
      <c r="V289" s="71">
        <f t="shared" si="244"/>
        <v>0</v>
      </c>
      <c r="W289" s="71">
        <f t="shared" si="244"/>
        <v>0</v>
      </c>
      <c r="X289" s="71">
        <f t="shared" si="244"/>
        <v>0</v>
      </c>
      <c r="Y289" s="71">
        <f t="shared" si="244"/>
        <v>0</v>
      </c>
      <c r="Z289" s="71">
        <f t="shared" si="244"/>
        <v>0</v>
      </c>
      <c r="AA289" s="71">
        <f t="shared" si="244"/>
        <v>0</v>
      </c>
      <c r="AB289" s="71">
        <f t="shared" si="244"/>
        <v>0</v>
      </c>
      <c r="AC289" s="71">
        <f t="shared" si="244"/>
        <v>0</v>
      </c>
      <c r="AD289" s="71">
        <f t="shared" si="244"/>
        <v>0</v>
      </c>
      <c r="AE289" s="71">
        <f t="shared" si="244"/>
        <v>0</v>
      </c>
      <c r="AF289" s="71">
        <f t="shared" si="244"/>
        <v>0</v>
      </c>
      <c r="AG289" s="71">
        <f t="shared" si="244"/>
        <v>0</v>
      </c>
      <c r="AH289" s="156">
        <f t="shared" si="243"/>
        <v>0</v>
      </c>
      <c r="AI289" s="28"/>
      <c r="AJ289" s="290"/>
      <c r="AK289" s="24"/>
      <c r="AL289" s="230" t="s">
        <v>302</v>
      </c>
      <c r="AM289" s="230" t="s">
        <v>81</v>
      </c>
      <c r="AN289" s="395">
        <f>AN228</f>
        <v>0</v>
      </c>
      <c r="AO289" s="395">
        <f>AP228</f>
        <v>7235</v>
      </c>
      <c r="AP289" s="230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</row>
    <row r="290" s="7" customFormat="1" ht="30" customHeight="1" spans="1:171">
      <c r="A290" s="119"/>
      <c r="B290" s="124" t="s">
        <v>14</v>
      </c>
      <c r="C290" s="71">
        <f t="shared" ref="C290:AG290" si="245">C288-C289</f>
        <v>0</v>
      </c>
      <c r="D290" s="71">
        <f t="shared" si="245"/>
        <v>0</v>
      </c>
      <c r="E290" s="71">
        <f t="shared" si="245"/>
        <v>0</v>
      </c>
      <c r="F290" s="71">
        <f t="shared" si="245"/>
        <v>0</v>
      </c>
      <c r="G290" s="71">
        <f t="shared" si="245"/>
        <v>0</v>
      </c>
      <c r="H290" s="71">
        <f t="shared" si="245"/>
        <v>0</v>
      </c>
      <c r="I290" s="71">
        <f t="shared" si="245"/>
        <v>0</v>
      </c>
      <c r="J290" s="71">
        <f t="shared" si="245"/>
        <v>0</v>
      </c>
      <c r="K290" s="71">
        <f t="shared" si="245"/>
        <v>0</v>
      </c>
      <c r="L290" s="71">
        <f t="shared" si="245"/>
        <v>0</v>
      </c>
      <c r="M290" s="71">
        <f t="shared" si="245"/>
        <v>0</v>
      </c>
      <c r="N290" s="71">
        <f t="shared" si="245"/>
        <v>0</v>
      </c>
      <c r="O290" s="71">
        <f t="shared" si="245"/>
        <v>0</v>
      </c>
      <c r="P290" s="71">
        <f t="shared" si="245"/>
        <v>0</v>
      </c>
      <c r="Q290" s="71">
        <f t="shared" si="245"/>
        <v>0</v>
      </c>
      <c r="R290" s="71">
        <f t="shared" si="245"/>
        <v>0</v>
      </c>
      <c r="S290" s="71">
        <f t="shared" si="245"/>
        <v>0</v>
      </c>
      <c r="T290" s="71">
        <f t="shared" si="245"/>
        <v>0</v>
      </c>
      <c r="U290" s="71">
        <f t="shared" si="245"/>
        <v>0</v>
      </c>
      <c r="V290" s="71">
        <f t="shared" si="245"/>
        <v>0</v>
      </c>
      <c r="W290" s="71">
        <f t="shared" si="245"/>
        <v>0</v>
      </c>
      <c r="X290" s="71">
        <f t="shared" si="245"/>
        <v>0</v>
      </c>
      <c r="Y290" s="71">
        <f t="shared" si="245"/>
        <v>0</v>
      </c>
      <c r="Z290" s="71">
        <f t="shared" si="245"/>
        <v>0</v>
      </c>
      <c r="AA290" s="71">
        <f t="shared" si="245"/>
        <v>0</v>
      </c>
      <c r="AB290" s="71">
        <f t="shared" si="245"/>
        <v>0</v>
      </c>
      <c r="AC290" s="71">
        <f t="shared" si="245"/>
        <v>0</v>
      </c>
      <c r="AD290" s="71">
        <f t="shared" si="245"/>
        <v>0</v>
      </c>
      <c r="AE290" s="71">
        <f t="shared" si="245"/>
        <v>0</v>
      </c>
      <c r="AF290" s="71">
        <f t="shared" si="245"/>
        <v>0</v>
      </c>
      <c r="AG290" s="71">
        <f t="shared" si="245"/>
        <v>0</v>
      </c>
      <c r="AH290" s="156">
        <f t="shared" si="243"/>
        <v>0</v>
      </c>
      <c r="AI290" s="28"/>
      <c r="AJ290" s="290"/>
      <c r="AK290" s="24"/>
      <c r="AL290" s="230" t="s">
        <v>357</v>
      </c>
      <c r="AM290" s="230" t="s">
        <v>300</v>
      </c>
      <c r="AN290" s="395">
        <f>AN230</f>
        <v>0</v>
      </c>
      <c r="AO290" s="395">
        <f>AP230</f>
        <v>358</v>
      </c>
      <c r="AP290" s="230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</row>
    <row r="291" s="7" customFormat="1" ht="30" customHeight="1" spans="1:171">
      <c r="A291" s="119"/>
      <c r="B291" s="125" t="s">
        <v>15</v>
      </c>
      <c r="C291" s="71">
        <f t="shared" ref="C291:AG291" si="246">C288-C287</f>
        <v>-11.47768998</v>
      </c>
      <c r="D291" s="71">
        <f t="shared" si="246"/>
        <v>-45.20542412</v>
      </c>
      <c r="E291" s="71">
        <f t="shared" si="246"/>
        <v>-53.36504048</v>
      </c>
      <c r="F291" s="71">
        <f t="shared" si="246"/>
        <v>-48.3210256</v>
      </c>
      <c r="G291" s="71">
        <f t="shared" si="246"/>
        <v>-45.4564608</v>
      </c>
      <c r="H291" s="71">
        <f t="shared" si="246"/>
        <v>-76.41631008</v>
      </c>
      <c r="I291" s="71">
        <f t="shared" si="246"/>
        <v>-46.9073145</v>
      </c>
      <c r="J291" s="71">
        <f t="shared" si="246"/>
        <v>-50.01062864</v>
      </c>
      <c r="K291" s="71">
        <f t="shared" si="246"/>
        <v>-94.77030608</v>
      </c>
      <c r="L291" s="71">
        <f t="shared" si="246"/>
        <v>-118.70738256</v>
      </c>
      <c r="M291" s="71">
        <f t="shared" si="246"/>
        <v>-121.61190272</v>
      </c>
      <c r="N291" s="71">
        <f t="shared" si="246"/>
        <v>-114.18267552</v>
      </c>
      <c r="O291" s="71">
        <f t="shared" si="246"/>
        <v>-107.33488144</v>
      </c>
      <c r="P291" s="71">
        <f t="shared" si="246"/>
        <v>-109.71299632</v>
      </c>
      <c r="Q291" s="71">
        <f t="shared" si="246"/>
        <v>-109.238790896</v>
      </c>
      <c r="R291" s="71">
        <f t="shared" si="246"/>
        <v>-126.325176042</v>
      </c>
      <c r="S291" s="71">
        <f t="shared" si="246"/>
        <v>-176.24580511</v>
      </c>
      <c r="T291" s="71">
        <f t="shared" si="246"/>
        <v>-172.295219708</v>
      </c>
      <c r="U291" s="71">
        <f t="shared" si="246"/>
        <v>-113.61496509</v>
      </c>
      <c r="V291" s="71">
        <f t="shared" si="246"/>
        <v>-112.732435996</v>
      </c>
      <c r="W291" s="71">
        <f t="shared" si="246"/>
        <v>-132.468708004</v>
      </c>
      <c r="X291" s="71">
        <f t="shared" si="246"/>
        <v>-134.82632968</v>
      </c>
      <c r="Y291" s="71">
        <f t="shared" si="246"/>
        <v>-131.70262116</v>
      </c>
      <c r="Z291" s="71">
        <f t="shared" si="246"/>
        <v>-138.46750375</v>
      </c>
      <c r="AA291" s="71">
        <f t="shared" si="246"/>
        <v>-182.38149433</v>
      </c>
      <c r="AB291" s="71">
        <f t="shared" si="246"/>
        <v>-170.89707235</v>
      </c>
      <c r="AC291" s="71">
        <f t="shared" si="246"/>
        <v>-169.14497979</v>
      </c>
      <c r="AD291" s="71">
        <f t="shared" si="246"/>
        <v>-149.01763608</v>
      </c>
      <c r="AE291" s="71">
        <f t="shared" si="246"/>
        <v>-122.30181312</v>
      </c>
      <c r="AF291" s="71">
        <f t="shared" si="246"/>
        <v>-132.34253709</v>
      </c>
      <c r="AG291" s="71">
        <f t="shared" si="246"/>
        <v>0</v>
      </c>
      <c r="AH291" s="156">
        <f t="shared" si="243"/>
        <v>-3317.483127036</v>
      </c>
      <c r="AI291" s="28"/>
      <c r="AJ291" s="290"/>
      <c r="AK291" s="24"/>
      <c r="AL291" s="230" t="s">
        <v>358</v>
      </c>
      <c r="AM291" s="230" t="s">
        <v>300</v>
      </c>
      <c r="AN291" s="395">
        <f>AN232</f>
        <v>0</v>
      </c>
      <c r="AO291" s="395">
        <f>AP232</f>
        <v>273.984577589737</v>
      </c>
      <c r="AP291" s="230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</row>
    <row r="292" s="7" customFormat="1" ht="30" customHeight="1" spans="1:171">
      <c r="A292" s="119" t="s">
        <v>277</v>
      </c>
      <c r="B292" s="150">
        <v>2025</v>
      </c>
      <c r="C292" s="71">
        <f t="shared" ref="C292:AG292" si="247">C287-C276</f>
        <v>-33.1143753562698</v>
      </c>
      <c r="D292" s="71">
        <f t="shared" si="247"/>
        <v>13.3860633439836</v>
      </c>
      <c r="E292" s="71">
        <f t="shared" si="247"/>
        <v>19.1095074823168</v>
      </c>
      <c r="F292" s="71">
        <f t="shared" si="247"/>
        <v>7.32850006721429</v>
      </c>
      <c r="G292" s="71">
        <f t="shared" si="247"/>
        <v>-12.9348477638762</v>
      </c>
      <c r="H292" s="71">
        <f t="shared" si="247"/>
        <v>17.3255626978198</v>
      </c>
      <c r="I292" s="71">
        <f t="shared" si="247"/>
        <v>11.4076739874738</v>
      </c>
      <c r="J292" s="71">
        <f t="shared" si="247"/>
        <v>0.13970302103175</v>
      </c>
      <c r="K292" s="71">
        <f t="shared" si="247"/>
        <v>37.4035075570769</v>
      </c>
      <c r="L292" s="71">
        <f t="shared" si="247"/>
        <v>57.5523381965657</v>
      </c>
      <c r="M292" s="71">
        <f t="shared" si="247"/>
        <v>55.2293907933537</v>
      </c>
      <c r="N292" s="71">
        <f t="shared" si="247"/>
        <v>51.8922012195461</v>
      </c>
      <c r="O292" s="71">
        <f t="shared" si="247"/>
        <v>44.3555727068333</v>
      </c>
      <c r="P292" s="71">
        <f t="shared" si="247"/>
        <v>47.1902483557506</v>
      </c>
      <c r="Q292" s="71">
        <f t="shared" si="247"/>
        <v>45.7058642847191</v>
      </c>
      <c r="R292" s="71">
        <f t="shared" si="247"/>
        <v>39.3808947116304</v>
      </c>
      <c r="S292" s="71">
        <f t="shared" si="247"/>
        <v>72.5536156821959</v>
      </c>
      <c r="T292" s="71">
        <f t="shared" si="247"/>
        <v>74.8023303014981</v>
      </c>
      <c r="U292" s="71">
        <f t="shared" si="247"/>
        <v>46.2181995919912</v>
      </c>
      <c r="V292" s="71">
        <f t="shared" si="247"/>
        <v>37.0200474517747</v>
      </c>
      <c r="W292" s="71">
        <f t="shared" si="247"/>
        <v>55.7580177157717</v>
      </c>
      <c r="X292" s="71">
        <f t="shared" si="247"/>
        <v>54.716377887465</v>
      </c>
      <c r="Y292" s="71">
        <f t="shared" si="247"/>
        <v>51.9704009347522</v>
      </c>
      <c r="Z292" s="71">
        <f t="shared" si="247"/>
        <v>-2677.59009425</v>
      </c>
      <c r="AA292" s="71">
        <f t="shared" si="247"/>
        <v>55.03057833</v>
      </c>
      <c r="AB292" s="71">
        <f t="shared" si="247"/>
        <v>56.67444635</v>
      </c>
      <c r="AC292" s="71">
        <f t="shared" si="247"/>
        <v>46.09326379</v>
      </c>
      <c r="AD292" s="71">
        <f t="shared" si="247"/>
        <v>50.85311408</v>
      </c>
      <c r="AE292" s="71">
        <f t="shared" si="247"/>
        <v>41.72251912</v>
      </c>
      <c r="AF292" s="71">
        <f t="shared" si="247"/>
        <v>33.99786109</v>
      </c>
      <c r="AG292" s="71">
        <f t="shared" si="247"/>
        <v>0</v>
      </c>
      <c r="AH292" s="156">
        <f t="shared" si="243"/>
        <v>-1598.82151661938</v>
      </c>
      <c r="AI292" s="28"/>
      <c r="AJ292" s="290"/>
      <c r="AK292" s="24"/>
      <c r="AL292" s="230" t="s">
        <v>337</v>
      </c>
      <c r="AM292" s="230" t="s">
        <v>300</v>
      </c>
      <c r="AN292" s="395">
        <f>AN257</f>
        <v>0</v>
      </c>
      <c r="AO292" s="395">
        <f>AO257</f>
        <v>0</v>
      </c>
      <c r="AP292" s="230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</row>
    <row r="293" s="7" customFormat="1" ht="30" customHeight="1" spans="1:171">
      <c r="A293" s="119"/>
      <c r="B293" s="150">
        <v>2026</v>
      </c>
      <c r="C293" s="71" t="e">
        <f t="shared" ref="C293:AG293" si="248">C288-C277</f>
        <v>#DIV/0!</v>
      </c>
      <c r="D293" s="71" t="e">
        <f t="shared" si="248"/>
        <v>#DIV/0!</v>
      </c>
      <c r="E293" s="71" t="e">
        <f t="shared" si="248"/>
        <v>#DIV/0!</v>
      </c>
      <c r="F293" s="71" t="e">
        <f t="shared" si="248"/>
        <v>#DIV/0!</v>
      </c>
      <c r="G293" s="71" t="e">
        <f t="shared" si="248"/>
        <v>#DIV/0!</v>
      </c>
      <c r="H293" s="71" t="e">
        <f t="shared" si="248"/>
        <v>#DIV/0!</v>
      </c>
      <c r="I293" s="71" t="e">
        <f t="shared" si="248"/>
        <v>#DIV/0!</v>
      </c>
      <c r="J293" s="71" t="e">
        <f t="shared" si="248"/>
        <v>#DIV/0!</v>
      </c>
      <c r="K293" s="71" t="e">
        <f t="shared" si="248"/>
        <v>#DIV/0!</v>
      </c>
      <c r="L293" s="71" t="e">
        <f t="shared" si="248"/>
        <v>#DIV/0!</v>
      </c>
      <c r="M293" s="71" t="e">
        <f t="shared" si="248"/>
        <v>#DIV/0!</v>
      </c>
      <c r="N293" s="71" t="e">
        <f t="shared" si="248"/>
        <v>#DIV/0!</v>
      </c>
      <c r="O293" s="71" t="e">
        <f t="shared" si="248"/>
        <v>#DIV/0!</v>
      </c>
      <c r="P293" s="71" t="e">
        <f t="shared" si="248"/>
        <v>#DIV/0!</v>
      </c>
      <c r="Q293" s="71" t="e">
        <f t="shared" si="248"/>
        <v>#DIV/0!</v>
      </c>
      <c r="R293" s="71" t="e">
        <f t="shared" si="248"/>
        <v>#DIV/0!</v>
      </c>
      <c r="S293" s="71" t="e">
        <f t="shared" si="248"/>
        <v>#DIV/0!</v>
      </c>
      <c r="T293" s="71" t="e">
        <f t="shared" si="248"/>
        <v>#DIV/0!</v>
      </c>
      <c r="U293" s="71" t="e">
        <f t="shared" si="248"/>
        <v>#DIV/0!</v>
      </c>
      <c r="V293" s="71" t="e">
        <f t="shared" si="248"/>
        <v>#DIV/0!</v>
      </c>
      <c r="W293" s="71" t="e">
        <f t="shared" si="248"/>
        <v>#DIV/0!</v>
      </c>
      <c r="X293" s="71" t="e">
        <f t="shared" si="248"/>
        <v>#DIV/0!</v>
      </c>
      <c r="Y293" s="71" t="e">
        <f t="shared" si="248"/>
        <v>#DIV/0!</v>
      </c>
      <c r="Z293" s="71" t="e">
        <f t="shared" si="248"/>
        <v>#DIV/0!</v>
      </c>
      <c r="AA293" s="71" t="e">
        <f t="shared" si="248"/>
        <v>#DIV/0!</v>
      </c>
      <c r="AB293" s="71" t="e">
        <f t="shared" si="248"/>
        <v>#DIV/0!</v>
      </c>
      <c r="AC293" s="71" t="e">
        <f t="shared" si="248"/>
        <v>#DIV/0!</v>
      </c>
      <c r="AD293" s="71" t="e">
        <f t="shared" si="248"/>
        <v>#DIV/0!</v>
      </c>
      <c r="AE293" s="71" t="e">
        <f t="shared" si="248"/>
        <v>#DIV/0!</v>
      </c>
      <c r="AF293" s="71" t="e">
        <f t="shared" si="248"/>
        <v>#DIV/0!</v>
      </c>
      <c r="AG293" s="71" t="e">
        <f t="shared" si="248"/>
        <v>#DIV/0!</v>
      </c>
      <c r="AH293" s="156" t="e">
        <f t="shared" si="243"/>
        <v>#DIV/0!</v>
      </c>
      <c r="AI293" s="28"/>
      <c r="AJ293" s="290"/>
      <c r="AK293" s="24"/>
      <c r="AL293" s="230" t="s">
        <v>346</v>
      </c>
      <c r="AM293" s="230" t="s">
        <v>300</v>
      </c>
      <c r="AN293" s="395">
        <f>AN236</f>
        <v>0</v>
      </c>
      <c r="AO293" s="395">
        <f>AP236</f>
        <v>0</v>
      </c>
      <c r="AP293" s="230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</row>
    <row r="294" s="7" customFormat="1" ht="30" customHeight="1" spans="1:171">
      <c r="A294" s="119"/>
      <c r="B294" s="124" t="s">
        <v>275</v>
      </c>
      <c r="C294" s="71">
        <f t="shared" ref="C294:AG294" si="249">C289-C279</f>
        <v>0</v>
      </c>
      <c r="D294" s="71">
        <f t="shared" si="249"/>
        <v>0</v>
      </c>
      <c r="E294" s="71">
        <f t="shared" si="249"/>
        <v>0</v>
      </c>
      <c r="F294" s="71">
        <f t="shared" si="249"/>
        <v>0</v>
      </c>
      <c r="G294" s="71">
        <f t="shared" si="249"/>
        <v>0</v>
      </c>
      <c r="H294" s="71">
        <f t="shared" si="249"/>
        <v>0</v>
      </c>
      <c r="I294" s="71">
        <f t="shared" si="249"/>
        <v>0</v>
      </c>
      <c r="J294" s="71">
        <f t="shared" si="249"/>
        <v>0</v>
      </c>
      <c r="K294" s="71">
        <f t="shared" si="249"/>
        <v>0</v>
      </c>
      <c r="L294" s="71">
        <f t="shared" si="249"/>
        <v>0</v>
      </c>
      <c r="M294" s="71">
        <f t="shared" si="249"/>
        <v>0</v>
      </c>
      <c r="N294" s="71">
        <f t="shared" si="249"/>
        <v>0</v>
      </c>
      <c r="O294" s="71">
        <f t="shared" si="249"/>
        <v>0</v>
      </c>
      <c r="P294" s="71">
        <f t="shared" si="249"/>
        <v>0</v>
      </c>
      <c r="Q294" s="71">
        <f t="shared" si="249"/>
        <v>-0.170036</v>
      </c>
      <c r="R294" s="71">
        <f t="shared" si="249"/>
        <v>-0.779899</v>
      </c>
      <c r="S294" s="71">
        <f t="shared" si="249"/>
        <v>-1.159648</v>
      </c>
      <c r="T294" s="71">
        <f t="shared" si="249"/>
        <v>-1.653539</v>
      </c>
      <c r="U294" s="71">
        <f t="shared" si="249"/>
        <v>-0.952076</v>
      </c>
      <c r="V294" s="71">
        <f t="shared" si="249"/>
        <v>-0.617714</v>
      </c>
      <c r="W294" s="71">
        <f t="shared" si="249"/>
        <v>-0.49531</v>
      </c>
      <c r="X294" s="71">
        <f t="shared" si="249"/>
        <v>-0.522676</v>
      </c>
      <c r="Y294" s="71">
        <f t="shared" si="249"/>
        <v>-0.566883</v>
      </c>
      <c r="Z294" s="71">
        <f t="shared" si="249"/>
        <v>-1.068122</v>
      </c>
      <c r="AA294" s="71">
        <f t="shared" si="249"/>
        <v>-0.803193</v>
      </c>
      <c r="AB294" s="71">
        <f t="shared" si="249"/>
        <v>-0.806597</v>
      </c>
      <c r="AC294" s="71">
        <f t="shared" si="249"/>
        <v>-1.076305</v>
      </c>
      <c r="AD294" s="71">
        <f t="shared" si="249"/>
        <v>0</v>
      </c>
      <c r="AE294" s="71">
        <f t="shared" si="249"/>
        <v>0</v>
      </c>
      <c r="AF294" s="71">
        <f t="shared" si="249"/>
        <v>0</v>
      </c>
      <c r="AG294" s="71">
        <f t="shared" si="249"/>
        <v>0</v>
      </c>
      <c r="AH294" s="156">
        <f t="shared" si="243"/>
        <v>-10.671998</v>
      </c>
      <c r="AI294" s="28"/>
      <c r="AJ294" s="290"/>
      <c r="AK294" s="24"/>
      <c r="AL294" s="230" t="s">
        <v>350</v>
      </c>
      <c r="AM294" s="230" t="s">
        <v>356</v>
      </c>
      <c r="AN294" s="395" t="s">
        <v>312</v>
      </c>
      <c r="AO294" s="395" t="s">
        <v>312</v>
      </c>
      <c r="AP294" s="230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</row>
    <row r="295" s="7" customFormat="1" ht="30" customHeight="1" spans="1:171">
      <c r="A295" s="119"/>
      <c r="B295" s="124" t="s">
        <v>14</v>
      </c>
      <c r="C295" s="71" t="e">
        <f t="shared" ref="C295:AG295" si="250">C293-C294</f>
        <v>#DIV/0!</v>
      </c>
      <c r="D295" s="71" t="e">
        <f t="shared" si="250"/>
        <v>#DIV/0!</v>
      </c>
      <c r="E295" s="71" t="e">
        <f t="shared" si="250"/>
        <v>#DIV/0!</v>
      </c>
      <c r="F295" s="71" t="e">
        <f t="shared" si="250"/>
        <v>#DIV/0!</v>
      </c>
      <c r="G295" s="71" t="e">
        <f t="shared" si="250"/>
        <v>#DIV/0!</v>
      </c>
      <c r="H295" s="71" t="e">
        <f t="shared" si="250"/>
        <v>#DIV/0!</v>
      </c>
      <c r="I295" s="71" t="e">
        <f t="shared" si="250"/>
        <v>#DIV/0!</v>
      </c>
      <c r="J295" s="71" t="e">
        <f t="shared" si="250"/>
        <v>#DIV/0!</v>
      </c>
      <c r="K295" s="71" t="e">
        <f t="shared" si="250"/>
        <v>#DIV/0!</v>
      </c>
      <c r="L295" s="71" t="e">
        <f t="shared" si="250"/>
        <v>#DIV/0!</v>
      </c>
      <c r="M295" s="71" t="e">
        <f t="shared" si="250"/>
        <v>#DIV/0!</v>
      </c>
      <c r="N295" s="71" t="e">
        <f t="shared" si="250"/>
        <v>#DIV/0!</v>
      </c>
      <c r="O295" s="71" t="e">
        <f t="shared" si="250"/>
        <v>#DIV/0!</v>
      </c>
      <c r="P295" s="71" t="e">
        <f t="shared" si="250"/>
        <v>#DIV/0!</v>
      </c>
      <c r="Q295" s="71" t="e">
        <f t="shared" si="250"/>
        <v>#DIV/0!</v>
      </c>
      <c r="R295" s="71" t="e">
        <f t="shared" si="250"/>
        <v>#DIV/0!</v>
      </c>
      <c r="S295" s="71" t="e">
        <f t="shared" si="250"/>
        <v>#DIV/0!</v>
      </c>
      <c r="T295" s="71" t="e">
        <f t="shared" si="250"/>
        <v>#DIV/0!</v>
      </c>
      <c r="U295" s="71" t="e">
        <f t="shared" si="250"/>
        <v>#DIV/0!</v>
      </c>
      <c r="V295" s="71" t="e">
        <f t="shared" si="250"/>
        <v>#DIV/0!</v>
      </c>
      <c r="W295" s="71" t="e">
        <f t="shared" si="250"/>
        <v>#DIV/0!</v>
      </c>
      <c r="X295" s="71" t="e">
        <f t="shared" si="250"/>
        <v>#DIV/0!</v>
      </c>
      <c r="Y295" s="71" t="e">
        <f t="shared" si="250"/>
        <v>#DIV/0!</v>
      </c>
      <c r="Z295" s="71" t="e">
        <f t="shared" si="250"/>
        <v>#DIV/0!</v>
      </c>
      <c r="AA295" s="71" t="e">
        <f t="shared" si="250"/>
        <v>#DIV/0!</v>
      </c>
      <c r="AB295" s="71" t="e">
        <f t="shared" si="250"/>
        <v>#DIV/0!</v>
      </c>
      <c r="AC295" s="71" t="e">
        <f t="shared" si="250"/>
        <v>#DIV/0!</v>
      </c>
      <c r="AD295" s="71" t="e">
        <f t="shared" si="250"/>
        <v>#DIV/0!</v>
      </c>
      <c r="AE295" s="71" t="e">
        <f t="shared" si="250"/>
        <v>#DIV/0!</v>
      </c>
      <c r="AF295" s="71" t="e">
        <f t="shared" si="250"/>
        <v>#DIV/0!</v>
      </c>
      <c r="AG295" s="71" t="e">
        <f t="shared" si="250"/>
        <v>#DIV/0!</v>
      </c>
      <c r="AH295" s="156" t="e">
        <f t="shared" si="243"/>
        <v>#DIV/0!</v>
      </c>
      <c r="AI295" s="28"/>
      <c r="AJ295" s="290"/>
      <c r="AK295" s="24"/>
      <c r="AL295" s="230" t="s">
        <v>359</v>
      </c>
      <c r="AM295" s="230" t="s">
        <v>356</v>
      </c>
      <c r="AN295" s="395" t="s">
        <v>312</v>
      </c>
      <c r="AO295" s="395" t="s">
        <v>312</v>
      </c>
      <c r="AP295" s="230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</row>
    <row r="296" s="7" customFormat="1" ht="30" customHeight="1" spans="1:171">
      <c r="A296" s="119"/>
      <c r="B296" s="125" t="s">
        <v>15</v>
      </c>
      <c r="C296" s="71" t="e">
        <f t="shared" ref="C296:AG296" si="251">C293-C292</f>
        <v>#DIV/0!</v>
      </c>
      <c r="D296" s="71" t="e">
        <f t="shared" si="251"/>
        <v>#DIV/0!</v>
      </c>
      <c r="E296" s="71" t="e">
        <f t="shared" si="251"/>
        <v>#DIV/0!</v>
      </c>
      <c r="F296" s="71" t="e">
        <f t="shared" si="251"/>
        <v>#DIV/0!</v>
      </c>
      <c r="G296" s="71" t="e">
        <f t="shared" si="251"/>
        <v>#DIV/0!</v>
      </c>
      <c r="H296" s="71" t="e">
        <f t="shared" si="251"/>
        <v>#DIV/0!</v>
      </c>
      <c r="I296" s="71" t="e">
        <f t="shared" si="251"/>
        <v>#DIV/0!</v>
      </c>
      <c r="J296" s="71" t="e">
        <f t="shared" si="251"/>
        <v>#DIV/0!</v>
      </c>
      <c r="K296" s="71" t="e">
        <f t="shared" si="251"/>
        <v>#DIV/0!</v>
      </c>
      <c r="L296" s="71" t="e">
        <f t="shared" si="251"/>
        <v>#DIV/0!</v>
      </c>
      <c r="M296" s="71" t="e">
        <f t="shared" si="251"/>
        <v>#DIV/0!</v>
      </c>
      <c r="N296" s="71" t="e">
        <f t="shared" si="251"/>
        <v>#DIV/0!</v>
      </c>
      <c r="O296" s="71" t="e">
        <f t="shared" si="251"/>
        <v>#DIV/0!</v>
      </c>
      <c r="P296" s="71" t="e">
        <f t="shared" si="251"/>
        <v>#DIV/0!</v>
      </c>
      <c r="Q296" s="71" t="e">
        <f t="shared" si="251"/>
        <v>#DIV/0!</v>
      </c>
      <c r="R296" s="71" t="e">
        <f t="shared" si="251"/>
        <v>#DIV/0!</v>
      </c>
      <c r="S296" s="71" t="e">
        <f t="shared" si="251"/>
        <v>#DIV/0!</v>
      </c>
      <c r="T296" s="71" t="e">
        <f t="shared" si="251"/>
        <v>#DIV/0!</v>
      </c>
      <c r="U296" s="71" t="e">
        <f t="shared" si="251"/>
        <v>#DIV/0!</v>
      </c>
      <c r="V296" s="71" t="e">
        <f t="shared" si="251"/>
        <v>#DIV/0!</v>
      </c>
      <c r="W296" s="71" t="e">
        <f t="shared" si="251"/>
        <v>#DIV/0!</v>
      </c>
      <c r="X296" s="71" t="e">
        <f t="shared" si="251"/>
        <v>#DIV/0!</v>
      </c>
      <c r="Y296" s="71" t="e">
        <f t="shared" si="251"/>
        <v>#DIV/0!</v>
      </c>
      <c r="Z296" s="71" t="e">
        <f t="shared" si="251"/>
        <v>#DIV/0!</v>
      </c>
      <c r="AA296" s="71" t="e">
        <f t="shared" si="251"/>
        <v>#DIV/0!</v>
      </c>
      <c r="AB296" s="71" t="e">
        <f t="shared" si="251"/>
        <v>#DIV/0!</v>
      </c>
      <c r="AC296" s="71" t="e">
        <f t="shared" si="251"/>
        <v>#DIV/0!</v>
      </c>
      <c r="AD296" s="71" t="e">
        <f t="shared" si="251"/>
        <v>#DIV/0!</v>
      </c>
      <c r="AE296" s="71" t="e">
        <f t="shared" si="251"/>
        <v>#DIV/0!</v>
      </c>
      <c r="AF296" s="71" t="e">
        <f t="shared" si="251"/>
        <v>#DIV/0!</v>
      </c>
      <c r="AG296" s="71" t="e">
        <f t="shared" si="251"/>
        <v>#DIV/0!</v>
      </c>
      <c r="AH296" s="156" t="e">
        <f t="shared" si="243"/>
        <v>#DIV/0!</v>
      </c>
      <c r="AI296" s="28"/>
      <c r="AJ296" s="290"/>
      <c r="AK296" s="24"/>
      <c r="AL296" s="230" t="s">
        <v>360</v>
      </c>
      <c r="AM296" s="230" t="s">
        <v>300</v>
      </c>
      <c r="AN296" s="395" t="s">
        <v>312</v>
      </c>
      <c r="AO296" s="395" t="s">
        <v>312</v>
      </c>
      <c r="AP296" s="230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</row>
    <row r="297" s="7" customFormat="1" ht="30" customHeight="1" spans="1:171">
      <c r="A297" s="240" t="s">
        <v>129</v>
      </c>
      <c r="B297" s="241" t="s">
        <v>130</v>
      </c>
      <c r="C297" s="78">
        <f t="shared" ref="C297:AG297" si="252">C203*C303/10000</f>
        <v>-15.8751505047699</v>
      </c>
      <c r="D297" s="78">
        <f t="shared" si="252"/>
        <v>-28.8688524590164</v>
      </c>
      <c r="E297" s="78">
        <f t="shared" si="252"/>
        <v>-31.8046679633232</v>
      </c>
      <c r="F297" s="78">
        <f t="shared" si="252"/>
        <v>-34.3599147911457</v>
      </c>
      <c r="G297" s="78">
        <f t="shared" si="252"/>
        <v>-38.9267389089562</v>
      </c>
      <c r="H297" s="78">
        <f t="shared" si="252"/>
        <v>-49.3651940353802</v>
      </c>
      <c r="I297" s="78">
        <f t="shared" si="252"/>
        <v>-33.1094748541262</v>
      </c>
      <c r="J297" s="78">
        <f t="shared" si="252"/>
        <v>-36.9151616189683</v>
      </c>
      <c r="K297" s="78">
        <f t="shared" si="252"/>
        <v>-53.4970825229231</v>
      </c>
      <c r="L297" s="78">
        <f t="shared" si="252"/>
        <v>-58.3901083634343</v>
      </c>
      <c r="M297" s="78">
        <f t="shared" si="252"/>
        <v>-63.6093359266463</v>
      </c>
      <c r="N297" s="78">
        <f t="shared" si="252"/>
        <v>-59.6405483004539</v>
      </c>
      <c r="O297" s="78">
        <f t="shared" si="252"/>
        <v>-60.0871727331667</v>
      </c>
      <c r="P297" s="78">
        <f t="shared" si="252"/>
        <v>-59.9114379642494</v>
      </c>
      <c r="Q297" s="78">
        <f t="shared" si="252"/>
        <v>-59.225600611281</v>
      </c>
      <c r="R297" s="78">
        <f t="shared" si="252"/>
        <v>-76.8403893303696</v>
      </c>
      <c r="S297" s="78">
        <f t="shared" si="252"/>
        <v>-100.193673427804</v>
      </c>
      <c r="T297" s="78">
        <f t="shared" si="252"/>
        <v>-91.7832634065019</v>
      </c>
      <c r="U297" s="78">
        <f t="shared" si="252"/>
        <v>-64.7144594980088</v>
      </c>
      <c r="V297" s="78">
        <f t="shared" si="252"/>
        <v>-64.7709925442253</v>
      </c>
      <c r="W297" s="78">
        <f t="shared" si="252"/>
        <v>-73.8597042882283</v>
      </c>
      <c r="X297" s="78">
        <f t="shared" si="252"/>
        <v>-77.081319792535</v>
      </c>
      <c r="Y297" s="78">
        <f t="shared" si="252"/>
        <v>-75.4375442252478</v>
      </c>
      <c r="Z297" s="78">
        <f t="shared" si="252"/>
        <v>-2805.6426</v>
      </c>
      <c r="AA297" s="78">
        <f t="shared" si="252"/>
        <v>-121.7064</v>
      </c>
      <c r="AB297" s="78">
        <f t="shared" si="252"/>
        <v>-110.2076</v>
      </c>
      <c r="AC297" s="78">
        <f t="shared" si="252"/>
        <v>-109.2386</v>
      </c>
      <c r="AD297" s="78">
        <f t="shared" si="252"/>
        <v>-95.0912</v>
      </c>
      <c r="AE297" s="78">
        <f t="shared" si="252"/>
        <v>-77.9722</v>
      </c>
      <c r="AF297" s="78">
        <f t="shared" si="252"/>
        <v>-90.3108</v>
      </c>
      <c r="AG297" s="78">
        <f t="shared" si="252"/>
        <v>0</v>
      </c>
      <c r="AH297" s="156">
        <f t="shared" si="243"/>
        <v>-4718.43718807076</v>
      </c>
      <c r="AI297" s="28"/>
      <c r="AJ297" s="290"/>
      <c r="AK297" s="24"/>
      <c r="AL297" s="230" t="s">
        <v>361</v>
      </c>
      <c r="AM297" s="230" t="s">
        <v>300</v>
      </c>
      <c r="AN297" s="395" t="s">
        <v>312</v>
      </c>
      <c r="AO297" s="395" t="s">
        <v>312</v>
      </c>
      <c r="AP297" s="230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</row>
    <row r="298" s="7" customFormat="1" ht="30" customHeight="1" spans="1:171">
      <c r="A298" s="240"/>
      <c r="B298" s="241" t="s">
        <v>131</v>
      </c>
      <c r="C298" s="78">
        <f t="shared" ref="C298:AG298" si="253">C204*C302/10000</f>
        <v>0</v>
      </c>
      <c r="D298" s="78">
        <f t="shared" si="253"/>
        <v>0</v>
      </c>
      <c r="E298" s="78">
        <f t="shared" si="253"/>
        <v>0</v>
      </c>
      <c r="F298" s="78">
        <f t="shared" si="253"/>
        <v>0</v>
      </c>
      <c r="G298" s="78">
        <f t="shared" si="253"/>
        <v>0</v>
      </c>
      <c r="H298" s="78">
        <f t="shared" si="253"/>
        <v>0</v>
      </c>
      <c r="I298" s="78">
        <f t="shared" si="253"/>
        <v>0</v>
      </c>
      <c r="J298" s="78">
        <f t="shared" si="253"/>
        <v>0</v>
      </c>
      <c r="K298" s="78">
        <f t="shared" si="253"/>
        <v>0</v>
      </c>
      <c r="L298" s="78">
        <f t="shared" si="253"/>
        <v>0</v>
      </c>
      <c r="M298" s="78">
        <f t="shared" si="253"/>
        <v>0</v>
      </c>
      <c r="N298" s="78">
        <f t="shared" si="253"/>
        <v>0</v>
      </c>
      <c r="O298" s="78">
        <f t="shared" si="253"/>
        <v>0</v>
      </c>
      <c r="P298" s="78">
        <f t="shared" si="253"/>
        <v>0</v>
      </c>
      <c r="Q298" s="78">
        <f t="shared" si="253"/>
        <v>0</v>
      </c>
      <c r="R298" s="78">
        <f t="shared" si="253"/>
        <v>0</v>
      </c>
      <c r="S298" s="78">
        <f t="shared" si="253"/>
        <v>0</v>
      </c>
      <c r="T298" s="78">
        <f t="shared" si="253"/>
        <v>0</v>
      </c>
      <c r="U298" s="78">
        <f t="shared" si="253"/>
        <v>0</v>
      </c>
      <c r="V298" s="78">
        <f t="shared" si="253"/>
        <v>0</v>
      </c>
      <c r="W298" s="78">
        <f t="shared" si="253"/>
        <v>0</v>
      </c>
      <c r="X298" s="78">
        <f t="shared" si="253"/>
        <v>0</v>
      </c>
      <c r="Y298" s="78">
        <f t="shared" si="253"/>
        <v>0</v>
      </c>
      <c r="Z298" s="78">
        <f t="shared" si="253"/>
        <v>0</v>
      </c>
      <c r="AA298" s="78">
        <f t="shared" si="253"/>
        <v>0</v>
      </c>
      <c r="AB298" s="78">
        <f t="shared" si="253"/>
        <v>0</v>
      </c>
      <c r="AC298" s="78">
        <f t="shared" si="253"/>
        <v>0</v>
      </c>
      <c r="AD298" s="78">
        <f t="shared" si="253"/>
        <v>0</v>
      </c>
      <c r="AE298" s="78">
        <f t="shared" si="253"/>
        <v>0</v>
      </c>
      <c r="AF298" s="78">
        <f t="shared" si="253"/>
        <v>0</v>
      </c>
      <c r="AG298" s="78">
        <f t="shared" si="253"/>
        <v>0</v>
      </c>
      <c r="AH298" s="156">
        <f t="shared" si="243"/>
        <v>0</v>
      </c>
      <c r="AI298" s="28"/>
      <c r="AJ298" s="290"/>
      <c r="AK298" s="24"/>
      <c r="AL298" s="230" t="s">
        <v>362</v>
      </c>
      <c r="AM298" s="230" t="s">
        <v>300</v>
      </c>
      <c r="AN298" s="395" cm="1">
        <f t="array" ref="AN298">INDEX($C$374:$AH$374,1,$AM$176)</f>
        <v>0</v>
      </c>
      <c r="AO298" s="395" cm="1">
        <f t="array" ref="AO298">INDEX($C$373:$AH$373,1,$AM$176)</f>
        <v>0</v>
      </c>
      <c r="AP298" s="230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</row>
    <row r="299" s="9" customFormat="1" ht="30" customHeight="1" spans="1:171">
      <c r="A299" s="159" t="s">
        <v>132</v>
      </c>
      <c r="B299" s="49">
        <v>2025</v>
      </c>
      <c r="C299" s="112">
        <v>543.669537834584</v>
      </c>
      <c r="D299" s="112">
        <v>543.669537834584</v>
      </c>
      <c r="E299" s="112">
        <v>543.669537834584</v>
      </c>
      <c r="F299" s="112">
        <v>543.669537834584</v>
      </c>
      <c r="G299" s="112">
        <v>543.669537834584</v>
      </c>
      <c r="H299" s="112">
        <v>543.669537834584</v>
      </c>
      <c r="I299" s="112">
        <v>543.669537834584</v>
      </c>
      <c r="J299" s="112">
        <v>543.669537834584</v>
      </c>
      <c r="K299" s="112">
        <v>543.669537834584</v>
      </c>
      <c r="L299" s="112">
        <v>543.669537834584</v>
      </c>
      <c r="M299" s="112">
        <v>543.669537834584</v>
      </c>
      <c r="N299" s="112">
        <v>543.669537834584</v>
      </c>
      <c r="O299" s="112">
        <v>563.669537834584</v>
      </c>
      <c r="P299" s="112">
        <v>564.669537834584</v>
      </c>
      <c r="Q299" s="112">
        <v>565.669537834584</v>
      </c>
      <c r="R299" s="112">
        <v>566.669537834584</v>
      </c>
      <c r="S299" s="112">
        <v>567.669537834584</v>
      </c>
      <c r="T299" s="112">
        <v>568.669537834584</v>
      </c>
      <c r="U299" s="112">
        <v>569.669537834584</v>
      </c>
      <c r="V299" s="112">
        <v>570.669537834584</v>
      </c>
      <c r="W299" s="112">
        <v>571.669537834584</v>
      </c>
      <c r="X299" s="112">
        <v>572.669537834584</v>
      </c>
      <c r="Y299" s="112">
        <v>573.669537834584</v>
      </c>
      <c r="Z299" s="112">
        <v>20026</v>
      </c>
      <c r="AA299" s="112">
        <v>646</v>
      </c>
      <c r="AB299" s="112">
        <v>646</v>
      </c>
      <c r="AC299" s="112">
        <v>646</v>
      </c>
      <c r="AD299" s="112">
        <v>646</v>
      </c>
      <c r="AE299" s="112">
        <v>646</v>
      </c>
      <c r="AF299" s="112">
        <v>646</v>
      </c>
      <c r="AG299" s="112"/>
      <c r="AH299" s="112"/>
      <c r="AI299" s="28"/>
      <c r="AJ299" s="370"/>
      <c r="AK299" s="88"/>
      <c r="AL299" s="230" t="s">
        <v>363</v>
      </c>
      <c r="AM299" s="230" t="s">
        <v>300</v>
      </c>
      <c r="AN299" s="395" cm="1">
        <f t="array" ref="AN299">INDEX($C$389:$AH$389,1,$AM$176)</f>
        <v>0</v>
      </c>
      <c r="AO299" s="395" cm="1">
        <f t="array" ref="AO299">INDEX($C$388:$AH$388,1,$AM$176)</f>
        <v>1.73</v>
      </c>
      <c r="AP299" s="230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</row>
    <row r="300" s="8" customFormat="1" ht="30" customHeight="1" spans="1:171">
      <c r="A300" s="242"/>
      <c r="B300" s="114">
        <v>2026</v>
      </c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28"/>
      <c r="AJ300" s="290"/>
      <c r="AK300" s="40"/>
      <c r="AL300" s="230" t="s">
        <v>364</v>
      </c>
      <c r="AM300" s="230" t="s">
        <v>300</v>
      </c>
      <c r="AN300" s="395" cm="1">
        <f t="array" ref="AN300">INDEX($C$384:$AH$384,1,$AM$176)</f>
        <v>0</v>
      </c>
      <c r="AO300" s="395" cm="1">
        <f t="array" ref="AO300">INDEX($C$383:$AH$383,1,$AM$176)</f>
        <v>9.57</v>
      </c>
      <c r="AP300" s="230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</row>
    <row r="301" s="7" customFormat="1" ht="30" customHeight="1" spans="1:171">
      <c r="A301" s="25"/>
      <c r="B301" s="244" t="s">
        <v>275</v>
      </c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156"/>
      <c r="AI301" s="28"/>
      <c r="AJ301" s="290"/>
      <c r="AK301" s="24"/>
      <c r="AL301" s="230" t="s">
        <v>371</v>
      </c>
      <c r="AM301" s="230" t="s">
        <v>366</v>
      </c>
      <c r="AN301" s="231">
        <v>0</v>
      </c>
      <c r="AO301" s="231">
        <v>0</v>
      </c>
      <c r="AP301" s="230"/>
      <c r="AQ301" s="237">
        <f>AN227</f>
        <v>0</v>
      </c>
      <c r="AR301" s="237" t="str">
        <f>AP227</f>
        <v>#1炉</v>
      </c>
      <c r="AS301" s="1"/>
      <c r="AT301" s="1"/>
      <c r="AU301" s="1"/>
      <c r="AV301" s="1"/>
      <c r="AW301" s="1"/>
      <c r="AX301" s="2"/>
      <c r="AY301" s="2"/>
      <c r="AZ301" s="2"/>
      <c r="BA301" s="2"/>
      <c r="BB301" s="2"/>
      <c r="BC301" s="2"/>
      <c r="BD301" s="2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</row>
    <row r="302" s="7" customFormat="1" ht="30" customHeight="1" spans="1:171">
      <c r="A302" s="25"/>
      <c r="B302" s="124" t="s">
        <v>14</v>
      </c>
      <c r="C302" s="71">
        <f t="shared" ref="C302:AG302" si="254">C300-C301</f>
        <v>0</v>
      </c>
      <c r="D302" s="71">
        <f t="shared" si="254"/>
        <v>0</v>
      </c>
      <c r="E302" s="71">
        <f t="shared" si="254"/>
        <v>0</v>
      </c>
      <c r="F302" s="71">
        <f t="shared" si="254"/>
        <v>0</v>
      </c>
      <c r="G302" s="71">
        <f t="shared" si="254"/>
        <v>0</v>
      </c>
      <c r="H302" s="71">
        <f t="shared" si="254"/>
        <v>0</v>
      </c>
      <c r="I302" s="71">
        <f t="shared" si="254"/>
        <v>0</v>
      </c>
      <c r="J302" s="71">
        <f t="shared" si="254"/>
        <v>0</v>
      </c>
      <c r="K302" s="71">
        <f t="shared" si="254"/>
        <v>0</v>
      </c>
      <c r="L302" s="71">
        <f t="shared" si="254"/>
        <v>0</v>
      </c>
      <c r="M302" s="71">
        <f t="shared" si="254"/>
        <v>0</v>
      </c>
      <c r="N302" s="71">
        <f t="shared" si="254"/>
        <v>0</v>
      </c>
      <c r="O302" s="71">
        <f t="shared" si="254"/>
        <v>0</v>
      </c>
      <c r="P302" s="71">
        <f t="shared" si="254"/>
        <v>0</v>
      </c>
      <c r="Q302" s="71">
        <f t="shared" si="254"/>
        <v>0</v>
      </c>
      <c r="R302" s="71">
        <f t="shared" si="254"/>
        <v>0</v>
      </c>
      <c r="S302" s="71">
        <f t="shared" si="254"/>
        <v>0</v>
      </c>
      <c r="T302" s="71">
        <f t="shared" si="254"/>
        <v>0</v>
      </c>
      <c r="U302" s="71">
        <f t="shared" si="254"/>
        <v>0</v>
      </c>
      <c r="V302" s="71">
        <f t="shared" si="254"/>
        <v>0</v>
      </c>
      <c r="W302" s="71">
        <f t="shared" si="254"/>
        <v>0</v>
      </c>
      <c r="X302" s="71">
        <f t="shared" si="254"/>
        <v>0</v>
      </c>
      <c r="Y302" s="71">
        <f t="shared" si="254"/>
        <v>0</v>
      </c>
      <c r="Z302" s="71">
        <f t="shared" si="254"/>
        <v>0</v>
      </c>
      <c r="AA302" s="71">
        <f t="shared" si="254"/>
        <v>0</v>
      </c>
      <c r="AB302" s="71">
        <f t="shared" si="254"/>
        <v>0</v>
      </c>
      <c r="AC302" s="71">
        <f t="shared" si="254"/>
        <v>0</v>
      </c>
      <c r="AD302" s="71">
        <f t="shared" si="254"/>
        <v>0</v>
      </c>
      <c r="AE302" s="71">
        <f t="shared" si="254"/>
        <v>0</v>
      </c>
      <c r="AF302" s="71">
        <f t="shared" si="254"/>
        <v>0</v>
      </c>
      <c r="AG302" s="71">
        <f t="shared" si="254"/>
        <v>0</v>
      </c>
      <c r="AH302" s="156">
        <f t="shared" ref="AH302:AH304" si="255">SUM(C302:AG302)</f>
        <v>0</v>
      </c>
      <c r="AI302" s="28"/>
      <c r="AJ302" s="290"/>
      <c r="AK302" s="24"/>
      <c r="AL302" s="230" t="s">
        <v>368</v>
      </c>
      <c r="AM302" s="238"/>
      <c r="AN302" s="238"/>
      <c r="AO302" s="238"/>
      <c r="AP302" s="238"/>
      <c r="AQ302" s="1"/>
      <c r="AR302" s="1"/>
      <c r="AS302" s="1"/>
      <c r="AT302" s="1"/>
      <c r="AU302" s="1"/>
      <c r="AV302" s="1"/>
      <c r="AW302" s="2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</row>
    <row r="303" s="7" customFormat="1" ht="30" customHeight="1" spans="1:171">
      <c r="A303" s="25"/>
      <c r="B303" s="25" t="s">
        <v>15</v>
      </c>
      <c r="C303" s="71">
        <f t="shared" ref="C303:AG303" si="256">C300-C299</f>
        <v>-543.669537834584</v>
      </c>
      <c r="D303" s="71">
        <f t="shared" si="256"/>
        <v>-543.669537834584</v>
      </c>
      <c r="E303" s="71">
        <f t="shared" si="256"/>
        <v>-543.669537834584</v>
      </c>
      <c r="F303" s="71">
        <f t="shared" si="256"/>
        <v>-543.669537834584</v>
      </c>
      <c r="G303" s="71">
        <f t="shared" si="256"/>
        <v>-543.669537834584</v>
      </c>
      <c r="H303" s="71">
        <f t="shared" si="256"/>
        <v>-543.669537834584</v>
      </c>
      <c r="I303" s="71">
        <f t="shared" si="256"/>
        <v>-543.669537834584</v>
      </c>
      <c r="J303" s="71">
        <f t="shared" si="256"/>
        <v>-543.669537834584</v>
      </c>
      <c r="K303" s="71">
        <f t="shared" si="256"/>
        <v>-543.669537834584</v>
      </c>
      <c r="L303" s="71">
        <f t="shared" si="256"/>
        <v>-543.669537834584</v>
      </c>
      <c r="M303" s="71">
        <f t="shared" si="256"/>
        <v>-543.669537834584</v>
      </c>
      <c r="N303" s="71">
        <f t="shared" si="256"/>
        <v>-543.669537834584</v>
      </c>
      <c r="O303" s="71">
        <f t="shared" si="256"/>
        <v>-563.669537834584</v>
      </c>
      <c r="P303" s="71">
        <f t="shared" si="256"/>
        <v>-564.669537834584</v>
      </c>
      <c r="Q303" s="71">
        <f t="shared" si="256"/>
        <v>-565.669537834584</v>
      </c>
      <c r="R303" s="71">
        <f t="shared" si="256"/>
        <v>-566.669537834584</v>
      </c>
      <c r="S303" s="71">
        <f t="shared" si="256"/>
        <v>-567.669537834584</v>
      </c>
      <c r="T303" s="71">
        <f t="shared" si="256"/>
        <v>-568.669537834584</v>
      </c>
      <c r="U303" s="71">
        <f t="shared" si="256"/>
        <v>-569.669537834584</v>
      </c>
      <c r="V303" s="71">
        <f t="shared" si="256"/>
        <v>-570.669537834584</v>
      </c>
      <c r="W303" s="71">
        <f t="shared" si="256"/>
        <v>-571.669537834584</v>
      </c>
      <c r="X303" s="71">
        <f t="shared" si="256"/>
        <v>-572.669537834584</v>
      </c>
      <c r="Y303" s="71">
        <f t="shared" si="256"/>
        <v>-573.669537834584</v>
      </c>
      <c r="Z303" s="71">
        <f t="shared" si="256"/>
        <v>-20026</v>
      </c>
      <c r="AA303" s="71">
        <f t="shared" si="256"/>
        <v>-646</v>
      </c>
      <c r="AB303" s="71">
        <f t="shared" si="256"/>
        <v>-646</v>
      </c>
      <c r="AC303" s="71">
        <f t="shared" si="256"/>
        <v>-646</v>
      </c>
      <c r="AD303" s="71">
        <f t="shared" si="256"/>
        <v>-646</v>
      </c>
      <c r="AE303" s="71">
        <f t="shared" si="256"/>
        <v>-646</v>
      </c>
      <c r="AF303" s="71">
        <f t="shared" si="256"/>
        <v>-646</v>
      </c>
      <c r="AG303" s="71">
        <f t="shared" si="256"/>
        <v>0</v>
      </c>
      <c r="AH303" s="156">
        <f t="shared" si="255"/>
        <v>-36681.3993701954</v>
      </c>
      <c r="AI303" s="28"/>
      <c r="AJ303" s="290"/>
      <c r="AK303" s="24"/>
      <c r="AL303" s="230" t="s">
        <v>369</v>
      </c>
      <c r="AM303" s="245"/>
      <c r="AN303" s="245"/>
      <c r="AO303" s="245"/>
      <c r="AP303" s="245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</row>
    <row r="304" s="7" customFormat="1" ht="30" customHeight="1" spans="1:171">
      <c r="A304" s="119" t="s">
        <v>133</v>
      </c>
      <c r="B304" s="125">
        <v>2026</v>
      </c>
      <c r="C304" s="67" t="e">
        <f t="shared" ref="C304:AG304" si="257">C300/(C214/29308)</f>
        <v>#DIV/0!</v>
      </c>
      <c r="D304" s="67" t="e">
        <f t="shared" si="257"/>
        <v>#DIV/0!</v>
      </c>
      <c r="E304" s="67" t="e">
        <f t="shared" si="257"/>
        <v>#DIV/0!</v>
      </c>
      <c r="F304" s="67" t="e">
        <f t="shared" si="257"/>
        <v>#DIV/0!</v>
      </c>
      <c r="G304" s="67" t="e">
        <f t="shared" si="257"/>
        <v>#DIV/0!</v>
      </c>
      <c r="H304" s="67" t="e">
        <f t="shared" si="257"/>
        <v>#DIV/0!</v>
      </c>
      <c r="I304" s="67" t="e">
        <f t="shared" si="257"/>
        <v>#DIV/0!</v>
      </c>
      <c r="J304" s="67" t="e">
        <f t="shared" si="257"/>
        <v>#DIV/0!</v>
      </c>
      <c r="K304" s="67" t="e">
        <f t="shared" si="257"/>
        <v>#DIV/0!</v>
      </c>
      <c r="L304" s="67" t="e">
        <f t="shared" si="257"/>
        <v>#DIV/0!</v>
      </c>
      <c r="M304" s="67" t="e">
        <f t="shared" si="257"/>
        <v>#DIV/0!</v>
      </c>
      <c r="N304" s="67" t="e">
        <f t="shared" si="257"/>
        <v>#DIV/0!</v>
      </c>
      <c r="O304" s="67" t="e">
        <f t="shared" si="257"/>
        <v>#DIV/0!</v>
      </c>
      <c r="P304" s="67" t="e">
        <f t="shared" si="257"/>
        <v>#DIV/0!</v>
      </c>
      <c r="Q304" s="67" t="e">
        <f t="shared" si="257"/>
        <v>#DIV/0!</v>
      </c>
      <c r="R304" s="67" t="e">
        <f t="shared" si="257"/>
        <v>#DIV/0!</v>
      </c>
      <c r="S304" s="67" t="e">
        <f t="shared" si="257"/>
        <v>#DIV/0!</v>
      </c>
      <c r="T304" s="67" t="e">
        <f t="shared" si="257"/>
        <v>#DIV/0!</v>
      </c>
      <c r="U304" s="67" t="e">
        <f t="shared" si="257"/>
        <v>#DIV/0!</v>
      </c>
      <c r="V304" s="67" t="e">
        <f t="shared" si="257"/>
        <v>#DIV/0!</v>
      </c>
      <c r="W304" s="67" t="e">
        <f t="shared" si="257"/>
        <v>#DIV/0!</v>
      </c>
      <c r="X304" s="67" t="e">
        <f t="shared" si="257"/>
        <v>#DIV/0!</v>
      </c>
      <c r="Y304" s="67" t="e">
        <f t="shared" si="257"/>
        <v>#DIV/0!</v>
      </c>
      <c r="Z304" s="67" t="e">
        <f t="shared" si="257"/>
        <v>#DIV/0!</v>
      </c>
      <c r="AA304" s="67" t="e">
        <f t="shared" si="257"/>
        <v>#DIV/0!</v>
      </c>
      <c r="AB304" s="67" t="e">
        <f t="shared" si="257"/>
        <v>#DIV/0!</v>
      </c>
      <c r="AC304" s="67" t="e">
        <f t="shared" si="257"/>
        <v>#DIV/0!</v>
      </c>
      <c r="AD304" s="67" t="e">
        <f t="shared" si="257"/>
        <v>#DIV/0!</v>
      </c>
      <c r="AE304" s="67" t="e">
        <f t="shared" si="257"/>
        <v>#DIV/0!</v>
      </c>
      <c r="AF304" s="67" t="e">
        <f t="shared" si="257"/>
        <v>#DIV/0!</v>
      </c>
      <c r="AG304" s="67" t="e">
        <f t="shared" si="257"/>
        <v>#DIV/0!</v>
      </c>
      <c r="AH304" s="365" t="e">
        <f t="shared" si="255"/>
        <v>#DIV/0!</v>
      </c>
      <c r="AI304" s="28"/>
      <c r="AJ304" s="290"/>
      <c r="AK304" s="24"/>
      <c r="AL304" s="2"/>
      <c r="AM304" s="2"/>
      <c r="AN304" s="2"/>
      <c r="AO304" s="2"/>
      <c r="AP304" s="2"/>
      <c r="AQ304" s="2"/>
      <c r="AR304" s="2"/>
      <c r="AS304" s="2"/>
      <c r="AT304" s="1"/>
      <c r="AU304" s="2"/>
      <c r="AV304" s="2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</row>
    <row r="305" s="7" customFormat="1" ht="30" customHeight="1" spans="1:171">
      <c r="A305" s="25"/>
      <c r="B305" s="246" t="s">
        <v>275</v>
      </c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156"/>
      <c r="AI305" s="28"/>
      <c r="AJ305" s="290"/>
      <c r="AK305" s="24"/>
      <c r="AL305" s="1"/>
      <c r="AM305" s="1"/>
      <c r="AN305" s="1"/>
      <c r="AO305" s="1"/>
      <c r="AP305" s="1"/>
      <c r="AQ305" s="1"/>
      <c r="AR305" s="1"/>
      <c r="AS305" s="1"/>
      <c r="AT305" s="2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</row>
    <row r="306" s="7" customFormat="1" ht="30" customHeight="1" spans="1:171">
      <c r="A306" s="25"/>
      <c r="B306" s="25" t="s">
        <v>134</v>
      </c>
      <c r="C306" s="67" t="e">
        <f t="shared" ref="C306:AG306" si="258">C304-C305</f>
        <v>#DIV/0!</v>
      </c>
      <c r="D306" s="67" t="e">
        <f t="shared" si="258"/>
        <v>#DIV/0!</v>
      </c>
      <c r="E306" s="67" t="e">
        <f t="shared" si="258"/>
        <v>#DIV/0!</v>
      </c>
      <c r="F306" s="67" t="e">
        <f t="shared" si="258"/>
        <v>#DIV/0!</v>
      </c>
      <c r="G306" s="67" t="e">
        <f t="shared" si="258"/>
        <v>#DIV/0!</v>
      </c>
      <c r="H306" s="67" t="e">
        <f t="shared" si="258"/>
        <v>#DIV/0!</v>
      </c>
      <c r="I306" s="67" t="e">
        <f t="shared" si="258"/>
        <v>#DIV/0!</v>
      </c>
      <c r="J306" s="67" t="e">
        <f t="shared" si="258"/>
        <v>#DIV/0!</v>
      </c>
      <c r="K306" s="67" t="e">
        <f t="shared" si="258"/>
        <v>#DIV/0!</v>
      </c>
      <c r="L306" s="67" t="e">
        <f t="shared" si="258"/>
        <v>#DIV/0!</v>
      </c>
      <c r="M306" s="67" t="e">
        <f t="shared" si="258"/>
        <v>#DIV/0!</v>
      </c>
      <c r="N306" s="67" t="e">
        <f t="shared" si="258"/>
        <v>#DIV/0!</v>
      </c>
      <c r="O306" s="67" t="e">
        <f t="shared" si="258"/>
        <v>#DIV/0!</v>
      </c>
      <c r="P306" s="67" t="e">
        <f t="shared" si="258"/>
        <v>#DIV/0!</v>
      </c>
      <c r="Q306" s="67" t="e">
        <f t="shared" si="258"/>
        <v>#DIV/0!</v>
      </c>
      <c r="R306" s="67" t="e">
        <f t="shared" si="258"/>
        <v>#DIV/0!</v>
      </c>
      <c r="S306" s="67" t="e">
        <f t="shared" si="258"/>
        <v>#DIV/0!</v>
      </c>
      <c r="T306" s="67" t="e">
        <f t="shared" si="258"/>
        <v>#DIV/0!</v>
      </c>
      <c r="U306" s="67" t="e">
        <f t="shared" si="258"/>
        <v>#DIV/0!</v>
      </c>
      <c r="V306" s="67" t="e">
        <f t="shared" si="258"/>
        <v>#DIV/0!</v>
      </c>
      <c r="W306" s="67" t="e">
        <f t="shared" si="258"/>
        <v>#DIV/0!</v>
      </c>
      <c r="X306" s="67" t="e">
        <f t="shared" si="258"/>
        <v>#DIV/0!</v>
      </c>
      <c r="Y306" s="67" t="e">
        <f t="shared" si="258"/>
        <v>#DIV/0!</v>
      </c>
      <c r="Z306" s="67" t="e">
        <f t="shared" si="258"/>
        <v>#DIV/0!</v>
      </c>
      <c r="AA306" s="67" t="e">
        <f t="shared" si="258"/>
        <v>#DIV/0!</v>
      </c>
      <c r="AB306" s="67" t="e">
        <f t="shared" si="258"/>
        <v>#DIV/0!</v>
      </c>
      <c r="AC306" s="67" t="e">
        <f t="shared" si="258"/>
        <v>#DIV/0!</v>
      </c>
      <c r="AD306" s="67" t="e">
        <f t="shared" si="258"/>
        <v>#DIV/0!</v>
      </c>
      <c r="AE306" s="67" t="e">
        <f t="shared" si="258"/>
        <v>#DIV/0!</v>
      </c>
      <c r="AF306" s="67" t="e">
        <f t="shared" si="258"/>
        <v>#DIV/0!</v>
      </c>
      <c r="AG306" s="67" t="e">
        <f t="shared" si="258"/>
        <v>#DIV/0!</v>
      </c>
      <c r="AH306" s="365" t="e">
        <f t="shared" ref="AH306:AH311" si="259">SUM(C306:AG306)</f>
        <v>#DIV/0!</v>
      </c>
      <c r="AI306" s="28"/>
      <c r="AJ306" s="290"/>
      <c r="AK306" s="24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</row>
    <row r="307" s="7" customFormat="1" ht="30" customHeight="1" spans="1:171">
      <c r="A307" s="25" t="s">
        <v>135</v>
      </c>
      <c r="B307" s="49">
        <v>2025</v>
      </c>
      <c r="C307" s="112">
        <v>0.626092595297717</v>
      </c>
      <c r="D307" s="112">
        <v>0.784235803742605</v>
      </c>
      <c r="E307" s="112">
        <v>0.713077488690239</v>
      </c>
      <c r="F307" s="112">
        <v>0.631095559978255</v>
      </c>
      <c r="G307" s="112">
        <v>0.610754759062728</v>
      </c>
      <c r="H307" s="112">
        <v>0.836876033108857</v>
      </c>
      <c r="I307" s="112">
        <v>0.678311844995716</v>
      </c>
      <c r="J307" s="112">
        <v>0.510422763576692</v>
      </c>
      <c r="K307" s="112">
        <v>0.681600613006853</v>
      </c>
      <c r="L307" s="112">
        <v>0.749865639642426</v>
      </c>
      <c r="M307" s="112">
        <v>0.759917479579496</v>
      </c>
      <c r="N307" s="112">
        <v>0.769656136846229</v>
      </c>
      <c r="O307" s="112">
        <v>0.75189880522809</v>
      </c>
      <c r="P307" s="112">
        <v>0.772446605744513</v>
      </c>
      <c r="Q307" s="112">
        <v>0.775873008864086</v>
      </c>
      <c r="R307" s="112">
        <v>0.698257037781436</v>
      </c>
      <c r="S307" s="112">
        <v>0.770313370185472</v>
      </c>
      <c r="T307" s="112">
        <v>0.782715317471621</v>
      </c>
      <c r="U307" s="112">
        <v>0.763159455291549</v>
      </c>
      <c r="V307" s="112">
        <v>0.757569259306359</v>
      </c>
      <c r="W307" s="112">
        <v>0.762567258517672</v>
      </c>
      <c r="X307" s="112">
        <v>0.793481922972425</v>
      </c>
      <c r="Y307" s="112">
        <v>0.791230466009272</v>
      </c>
      <c r="Z307" s="112">
        <v>0.770961001873737</v>
      </c>
      <c r="AA307" s="112">
        <v>0.776364139101122</v>
      </c>
      <c r="AB307" s="112">
        <v>0.779844213336693</v>
      </c>
      <c r="AC307" s="112">
        <v>0.785120907825947</v>
      </c>
      <c r="AD307" s="112">
        <v>0.784945750242667</v>
      </c>
      <c r="AE307" s="112">
        <v>0.792384372236603</v>
      </c>
      <c r="AF307" s="112">
        <v>0.776144507875625</v>
      </c>
      <c r="AG307" s="112"/>
      <c r="AH307" s="401"/>
      <c r="AI307" s="28"/>
      <c r="AJ307" s="290"/>
      <c r="AK307" s="24"/>
      <c r="AL307" s="402" t="s">
        <v>372</v>
      </c>
      <c r="AM307" s="403">
        <f>AN287</f>
        <v>46327</v>
      </c>
      <c r="AN307" s="66" t="s">
        <v>373</v>
      </c>
      <c r="AO307" s="66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</row>
    <row r="308" s="7" customFormat="1" ht="30" customHeight="1" spans="1:171">
      <c r="A308" s="25"/>
      <c r="B308" s="114">
        <v>2026</v>
      </c>
      <c r="C308" s="69" t="e">
        <f t="shared" ref="C308:AH308" si="260">C199/(C336*3.46-C336*1.05*C334/1000)</f>
        <v>#DIV/0!</v>
      </c>
      <c r="D308" s="69" t="e">
        <f t="shared" si="260"/>
        <v>#DIV/0!</v>
      </c>
      <c r="E308" s="69" t="e">
        <f t="shared" si="260"/>
        <v>#DIV/0!</v>
      </c>
      <c r="F308" s="69" t="e">
        <f t="shared" si="260"/>
        <v>#DIV/0!</v>
      </c>
      <c r="G308" s="69" t="e">
        <f t="shared" si="260"/>
        <v>#DIV/0!</v>
      </c>
      <c r="H308" s="69" t="e">
        <f t="shared" si="260"/>
        <v>#DIV/0!</v>
      </c>
      <c r="I308" s="69" t="e">
        <f t="shared" si="260"/>
        <v>#DIV/0!</v>
      </c>
      <c r="J308" s="69" t="e">
        <f t="shared" si="260"/>
        <v>#DIV/0!</v>
      </c>
      <c r="K308" s="69" t="e">
        <f t="shared" si="260"/>
        <v>#DIV/0!</v>
      </c>
      <c r="L308" s="69" t="e">
        <f t="shared" si="260"/>
        <v>#DIV/0!</v>
      </c>
      <c r="M308" s="69" t="e">
        <f t="shared" si="260"/>
        <v>#DIV/0!</v>
      </c>
      <c r="N308" s="69" t="e">
        <f t="shared" si="260"/>
        <v>#DIV/0!</v>
      </c>
      <c r="O308" s="69" t="e">
        <f t="shared" si="260"/>
        <v>#DIV/0!</v>
      </c>
      <c r="P308" s="69" t="e">
        <f t="shared" si="260"/>
        <v>#DIV/0!</v>
      </c>
      <c r="Q308" s="69" t="e">
        <f t="shared" si="260"/>
        <v>#DIV/0!</v>
      </c>
      <c r="R308" s="69" t="e">
        <f t="shared" si="260"/>
        <v>#DIV/0!</v>
      </c>
      <c r="S308" s="69" t="e">
        <f t="shared" si="260"/>
        <v>#DIV/0!</v>
      </c>
      <c r="T308" s="69" t="e">
        <f t="shared" si="260"/>
        <v>#DIV/0!</v>
      </c>
      <c r="U308" s="69" t="e">
        <f t="shared" si="260"/>
        <v>#DIV/0!</v>
      </c>
      <c r="V308" s="69" t="e">
        <f t="shared" si="260"/>
        <v>#DIV/0!</v>
      </c>
      <c r="W308" s="69" t="e">
        <f t="shared" si="260"/>
        <v>#DIV/0!</v>
      </c>
      <c r="X308" s="69" t="e">
        <f t="shared" si="260"/>
        <v>#DIV/0!</v>
      </c>
      <c r="Y308" s="69" t="e">
        <f t="shared" si="260"/>
        <v>#DIV/0!</v>
      </c>
      <c r="Z308" s="69" t="e">
        <f t="shared" si="260"/>
        <v>#DIV/0!</v>
      </c>
      <c r="AA308" s="69" t="e">
        <f t="shared" si="260"/>
        <v>#DIV/0!</v>
      </c>
      <c r="AB308" s="69" t="e">
        <f t="shared" si="260"/>
        <v>#DIV/0!</v>
      </c>
      <c r="AC308" s="69" t="e">
        <f t="shared" si="260"/>
        <v>#DIV/0!</v>
      </c>
      <c r="AD308" s="69" t="e">
        <f t="shared" si="260"/>
        <v>#DIV/0!</v>
      </c>
      <c r="AE308" s="69" t="e">
        <f t="shared" si="260"/>
        <v>#DIV/0!</v>
      </c>
      <c r="AF308" s="69" t="e">
        <f t="shared" si="260"/>
        <v>#DIV/0!</v>
      </c>
      <c r="AG308" s="69" t="e">
        <f t="shared" si="260"/>
        <v>#DIV/0!</v>
      </c>
      <c r="AH308" s="366" t="e">
        <f t="shared" si="260"/>
        <v>#DIV/0!</v>
      </c>
      <c r="AI308" s="28"/>
      <c r="AJ308" s="290"/>
      <c r="AK308" s="24"/>
      <c r="AL308" s="66" t="s">
        <v>302</v>
      </c>
      <c r="AM308" s="134">
        <f>AN267+AN289</f>
        <v>0</v>
      </c>
      <c r="AN308" s="134">
        <f>AM309*2.951694+AM310+AM311+AM312+AM313</f>
        <v>0</v>
      </c>
      <c r="AO308" s="404" t="str">
        <f>IF(AM308-AN308=0,"正确","错误")</f>
        <v>正确</v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</row>
    <row r="309" s="7" customFormat="1" ht="30" customHeight="1" spans="1:171">
      <c r="A309" s="25"/>
      <c r="B309" s="117" t="s">
        <v>275</v>
      </c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366"/>
      <c r="AI309" s="28"/>
      <c r="AJ309" s="389"/>
      <c r="AK309" s="24"/>
      <c r="AL309" s="405" t="s">
        <v>374</v>
      </c>
      <c r="AM309" s="406">
        <f>AN268</f>
        <v>0</v>
      </c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</row>
    <row r="310" s="8" customFormat="1" ht="30" customHeight="1" spans="1:171">
      <c r="A310" s="119" t="s">
        <v>136</v>
      </c>
      <c r="B310" s="150">
        <v>2025</v>
      </c>
      <c r="C310" s="247">
        <f t="shared" ref="C310:AG310" si="261">(((C221+C226)-C193)*(1-C307))/C173</f>
        <v>1235.97169887699</v>
      </c>
      <c r="D310" s="247">
        <f t="shared" si="261"/>
        <v>75.4351642725017</v>
      </c>
      <c r="E310" s="247">
        <f t="shared" si="261"/>
        <v>26.2469937248251</v>
      </c>
      <c r="F310" s="247">
        <f t="shared" si="261"/>
        <v>40.3313673957784</v>
      </c>
      <c r="G310" s="247">
        <f t="shared" si="261"/>
        <v>50.9418248162288</v>
      </c>
      <c r="H310" s="247">
        <f t="shared" si="261"/>
        <v>23.4854818403543</v>
      </c>
      <c r="I310" s="247">
        <f t="shared" si="261"/>
        <v>36.580857904133</v>
      </c>
      <c r="J310" s="247">
        <f t="shared" si="261"/>
        <v>48.2579298774888</v>
      </c>
      <c r="K310" s="247">
        <f t="shared" si="261"/>
        <v>18.0898889192389</v>
      </c>
      <c r="L310" s="247">
        <f t="shared" si="261"/>
        <v>11.3029926613133</v>
      </c>
      <c r="M310" s="247">
        <f t="shared" si="261"/>
        <v>11.7292223716887</v>
      </c>
      <c r="N310" s="247">
        <f t="shared" si="261"/>
        <v>8.70336003440838</v>
      </c>
      <c r="O310" s="247">
        <f t="shared" si="261"/>
        <v>14.6296969008197</v>
      </c>
      <c r="P310" s="247">
        <f t="shared" si="261"/>
        <v>11.7943260142514</v>
      </c>
      <c r="Q310" s="247">
        <f t="shared" si="261"/>
        <v>9.68544097998448</v>
      </c>
      <c r="R310" s="247">
        <f t="shared" si="261"/>
        <v>13.8218606895684</v>
      </c>
      <c r="S310" s="247">
        <f t="shared" si="261"/>
        <v>8.69874749646554</v>
      </c>
      <c r="T310" s="247">
        <f t="shared" si="261"/>
        <v>9.4877909044701</v>
      </c>
      <c r="U310" s="247">
        <f t="shared" si="261"/>
        <v>12.4940871989559</v>
      </c>
      <c r="V310" s="247">
        <f t="shared" si="261"/>
        <v>11.4873759043175</v>
      </c>
      <c r="W310" s="247">
        <f t="shared" si="261"/>
        <v>11.4529871550829</v>
      </c>
      <c r="X310" s="247">
        <f t="shared" si="261"/>
        <v>10.3425750821373</v>
      </c>
      <c r="Y310" s="247">
        <f t="shared" si="261"/>
        <v>8.50855856115624</v>
      </c>
      <c r="Z310" s="247">
        <f t="shared" si="261"/>
        <v>10.3560085042097</v>
      </c>
      <c r="AA310" s="247">
        <f t="shared" si="261"/>
        <v>9.89759910336414</v>
      </c>
      <c r="AB310" s="247">
        <f t="shared" si="261"/>
        <v>10.2682861079718</v>
      </c>
      <c r="AC310" s="247">
        <f t="shared" si="261"/>
        <v>9.19243808086309</v>
      </c>
      <c r="AD310" s="247">
        <f t="shared" si="261"/>
        <v>8.74324427983337</v>
      </c>
      <c r="AE310" s="247">
        <f t="shared" si="261"/>
        <v>8.01813409350986</v>
      </c>
      <c r="AF310" s="247">
        <f t="shared" si="261"/>
        <v>9.23737023304898</v>
      </c>
      <c r="AG310" s="247" t="e">
        <f t="shared" si="261"/>
        <v>#DIV/0!</v>
      </c>
      <c r="AH310" s="407" t="e">
        <f t="shared" si="259"/>
        <v>#DIV/0!</v>
      </c>
      <c r="AI310" s="28"/>
      <c r="AJ310" s="290"/>
      <c r="AK310" s="40"/>
      <c r="AL310" s="405" t="s">
        <v>375</v>
      </c>
      <c r="AM310" s="134" cm="1">
        <f t="array" ref="AM310">INDEX($C$469:$AH$469,1,$AM$176)</f>
        <v>0</v>
      </c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</row>
    <row r="311" s="8" customFormat="1" ht="30" customHeight="1" spans="1:171">
      <c r="A311" s="119"/>
      <c r="B311" s="150">
        <v>2026</v>
      </c>
      <c r="C311" s="247" t="e">
        <f t="shared" ref="C311:AG311" si="262">(C222-C194)*(1-C308)/C174</f>
        <v>#DIV/0!</v>
      </c>
      <c r="D311" s="247" t="e">
        <f t="shared" si="262"/>
        <v>#DIV/0!</v>
      </c>
      <c r="E311" s="247" t="e">
        <f t="shared" si="262"/>
        <v>#DIV/0!</v>
      </c>
      <c r="F311" s="247" t="e">
        <f t="shared" si="262"/>
        <v>#DIV/0!</v>
      </c>
      <c r="G311" s="247" t="e">
        <f t="shared" si="262"/>
        <v>#DIV/0!</v>
      </c>
      <c r="H311" s="247" t="e">
        <f t="shared" si="262"/>
        <v>#DIV/0!</v>
      </c>
      <c r="I311" s="247" t="e">
        <f t="shared" si="262"/>
        <v>#DIV/0!</v>
      </c>
      <c r="J311" s="247" t="e">
        <f t="shared" si="262"/>
        <v>#DIV/0!</v>
      </c>
      <c r="K311" s="247" t="e">
        <f t="shared" si="262"/>
        <v>#DIV/0!</v>
      </c>
      <c r="L311" s="247" t="e">
        <f t="shared" si="262"/>
        <v>#DIV/0!</v>
      </c>
      <c r="M311" s="247" t="e">
        <f t="shared" si="262"/>
        <v>#DIV/0!</v>
      </c>
      <c r="N311" s="247" t="e">
        <f t="shared" si="262"/>
        <v>#DIV/0!</v>
      </c>
      <c r="O311" s="247" t="e">
        <f t="shared" si="262"/>
        <v>#DIV/0!</v>
      </c>
      <c r="P311" s="247" t="e">
        <f t="shared" si="262"/>
        <v>#DIV/0!</v>
      </c>
      <c r="Q311" s="247" t="e">
        <f t="shared" si="262"/>
        <v>#DIV/0!</v>
      </c>
      <c r="R311" s="247" t="e">
        <f t="shared" si="262"/>
        <v>#DIV/0!</v>
      </c>
      <c r="S311" s="247" t="e">
        <f t="shared" si="262"/>
        <v>#VALUE!</v>
      </c>
      <c r="T311" s="247" t="e">
        <f t="shared" si="262"/>
        <v>#VALUE!</v>
      </c>
      <c r="U311" s="247" t="e">
        <f t="shared" si="262"/>
        <v>#VALUE!</v>
      </c>
      <c r="V311" s="247" t="e">
        <f t="shared" si="262"/>
        <v>#DIV/0!</v>
      </c>
      <c r="W311" s="247" t="e">
        <f t="shared" si="262"/>
        <v>#DIV/0!</v>
      </c>
      <c r="X311" s="247" t="e">
        <f t="shared" si="262"/>
        <v>#DIV/0!</v>
      </c>
      <c r="Y311" s="247" t="e">
        <f t="shared" si="262"/>
        <v>#DIV/0!</v>
      </c>
      <c r="Z311" s="247" t="e">
        <f t="shared" si="262"/>
        <v>#DIV/0!</v>
      </c>
      <c r="AA311" s="247" t="e">
        <f t="shared" si="262"/>
        <v>#DIV/0!</v>
      </c>
      <c r="AB311" s="247" t="e">
        <f t="shared" si="262"/>
        <v>#DIV/0!</v>
      </c>
      <c r="AC311" s="247" t="e">
        <f t="shared" si="262"/>
        <v>#DIV/0!</v>
      </c>
      <c r="AD311" s="247" t="e">
        <f t="shared" si="262"/>
        <v>#DIV/0!</v>
      </c>
      <c r="AE311" s="247" t="e">
        <f t="shared" si="262"/>
        <v>#DIV/0!</v>
      </c>
      <c r="AF311" s="247" t="e">
        <f t="shared" si="262"/>
        <v>#DIV/0!</v>
      </c>
      <c r="AG311" s="247" t="e">
        <f t="shared" si="262"/>
        <v>#DIV/0!</v>
      </c>
      <c r="AH311" s="407" t="e">
        <f t="shared" si="259"/>
        <v>#DIV/0!</v>
      </c>
      <c r="AI311" s="28"/>
      <c r="AJ311" s="290"/>
      <c r="AK311" s="40"/>
      <c r="AL311" s="405" t="s">
        <v>376</v>
      </c>
      <c r="AM311" s="134" cm="1">
        <f t="array" ref="AM311">INDEX($C$485:$AH$485,1,$AM$176)</f>
        <v>0</v>
      </c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</row>
    <row r="312" s="8" customFormat="1" ht="30" customHeight="1" spans="1:171">
      <c r="A312" s="119"/>
      <c r="B312" s="117" t="s">
        <v>275</v>
      </c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365"/>
      <c r="AI312" s="28"/>
      <c r="AJ312" s="290"/>
      <c r="AK312" s="40"/>
      <c r="AL312" s="405" t="s">
        <v>377</v>
      </c>
      <c r="AM312" s="134" cm="1">
        <f t="array" ref="AM312">INDEX($C$346:$AH$346,1,$AM$176)</f>
        <v>0</v>
      </c>
      <c r="AN312" s="1"/>
      <c r="AO312" s="1"/>
      <c r="AP312" s="1"/>
      <c r="AQ312" s="1"/>
      <c r="AR312" s="1"/>
      <c r="AS312" s="1"/>
      <c r="AT312" s="1"/>
      <c r="AU312" s="1"/>
      <c r="AV312" s="1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</row>
    <row r="313" s="8" customFormat="1" ht="30" customHeight="1" spans="1:171">
      <c r="A313" s="119"/>
      <c r="B313" s="124" t="s">
        <v>14</v>
      </c>
      <c r="C313" s="67" t="e">
        <f t="shared" ref="C313:AG313" si="263">C311-C312</f>
        <v>#DIV/0!</v>
      </c>
      <c r="D313" s="67" t="e">
        <f t="shared" si="263"/>
        <v>#DIV/0!</v>
      </c>
      <c r="E313" s="67" t="e">
        <f t="shared" si="263"/>
        <v>#DIV/0!</v>
      </c>
      <c r="F313" s="67" t="e">
        <f t="shared" si="263"/>
        <v>#DIV/0!</v>
      </c>
      <c r="G313" s="67" t="e">
        <f t="shared" si="263"/>
        <v>#DIV/0!</v>
      </c>
      <c r="H313" s="67" t="e">
        <f t="shared" si="263"/>
        <v>#DIV/0!</v>
      </c>
      <c r="I313" s="67" t="e">
        <f t="shared" si="263"/>
        <v>#DIV/0!</v>
      </c>
      <c r="J313" s="67" t="e">
        <f t="shared" si="263"/>
        <v>#DIV/0!</v>
      </c>
      <c r="K313" s="67" t="e">
        <f t="shared" si="263"/>
        <v>#DIV/0!</v>
      </c>
      <c r="L313" s="67" t="e">
        <f t="shared" si="263"/>
        <v>#DIV/0!</v>
      </c>
      <c r="M313" s="67" t="e">
        <f t="shared" si="263"/>
        <v>#DIV/0!</v>
      </c>
      <c r="N313" s="67" t="e">
        <f t="shared" si="263"/>
        <v>#DIV/0!</v>
      </c>
      <c r="O313" s="67" t="e">
        <f t="shared" si="263"/>
        <v>#DIV/0!</v>
      </c>
      <c r="P313" s="67" t="e">
        <f t="shared" si="263"/>
        <v>#DIV/0!</v>
      </c>
      <c r="Q313" s="67" t="e">
        <f t="shared" si="263"/>
        <v>#DIV/0!</v>
      </c>
      <c r="R313" s="67" t="e">
        <f t="shared" si="263"/>
        <v>#DIV/0!</v>
      </c>
      <c r="S313" s="67" t="e">
        <f t="shared" si="263"/>
        <v>#VALUE!</v>
      </c>
      <c r="T313" s="67" t="e">
        <f t="shared" si="263"/>
        <v>#VALUE!</v>
      </c>
      <c r="U313" s="67" t="e">
        <f t="shared" si="263"/>
        <v>#VALUE!</v>
      </c>
      <c r="V313" s="67" t="e">
        <f t="shared" si="263"/>
        <v>#DIV/0!</v>
      </c>
      <c r="W313" s="67" t="e">
        <f t="shared" si="263"/>
        <v>#DIV/0!</v>
      </c>
      <c r="X313" s="67" t="e">
        <f t="shared" si="263"/>
        <v>#DIV/0!</v>
      </c>
      <c r="Y313" s="67" t="e">
        <f t="shared" si="263"/>
        <v>#DIV/0!</v>
      </c>
      <c r="Z313" s="67" t="e">
        <f t="shared" si="263"/>
        <v>#DIV/0!</v>
      </c>
      <c r="AA313" s="67" t="e">
        <f t="shared" si="263"/>
        <v>#DIV/0!</v>
      </c>
      <c r="AB313" s="67" t="e">
        <f t="shared" si="263"/>
        <v>#DIV/0!</v>
      </c>
      <c r="AC313" s="67" t="e">
        <f t="shared" si="263"/>
        <v>#DIV/0!</v>
      </c>
      <c r="AD313" s="67" t="e">
        <f t="shared" si="263"/>
        <v>#DIV/0!</v>
      </c>
      <c r="AE313" s="67" t="e">
        <f t="shared" si="263"/>
        <v>#DIV/0!</v>
      </c>
      <c r="AF313" s="67" t="e">
        <f t="shared" si="263"/>
        <v>#DIV/0!</v>
      </c>
      <c r="AG313" s="67" t="e">
        <f t="shared" si="263"/>
        <v>#DIV/0!</v>
      </c>
      <c r="AH313" s="365" t="e">
        <f t="shared" ref="AH313:AH316" si="264">SUM(C313:AG313)</f>
        <v>#DIV/0!</v>
      </c>
      <c r="AI313" s="28"/>
      <c r="AJ313" s="290"/>
      <c r="AK313" s="40"/>
      <c r="AL313" s="66" t="s">
        <v>174</v>
      </c>
      <c r="AM313" s="134" cm="1">
        <f t="array" ref="AM313">INDEX($C$498:$AH$498,1,$AM$176)</f>
        <v>0</v>
      </c>
      <c r="AN313" s="1"/>
      <c r="AO313" s="1"/>
      <c r="AP313" s="1"/>
      <c r="AQ313" s="1"/>
      <c r="AR313" s="1"/>
      <c r="AS313" s="1"/>
      <c r="AT313" s="1"/>
      <c r="AU313" s="1"/>
      <c r="AV313" s="1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</row>
    <row r="314" s="7" customFormat="1" ht="30" customHeight="1" spans="1:171">
      <c r="A314" s="119"/>
      <c r="B314" s="125" t="s">
        <v>15</v>
      </c>
      <c r="C314" s="67" t="e">
        <f t="shared" ref="C314:AG314" si="265">C311-C310</f>
        <v>#DIV/0!</v>
      </c>
      <c r="D314" s="67" t="e">
        <f t="shared" si="265"/>
        <v>#DIV/0!</v>
      </c>
      <c r="E314" s="67" t="e">
        <f t="shared" si="265"/>
        <v>#DIV/0!</v>
      </c>
      <c r="F314" s="67" t="e">
        <f t="shared" si="265"/>
        <v>#DIV/0!</v>
      </c>
      <c r="G314" s="67" t="e">
        <f t="shared" si="265"/>
        <v>#DIV/0!</v>
      </c>
      <c r="H314" s="67" t="e">
        <f t="shared" si="265"/>
        <v>#DIV/0!</v>
      </c>
      <c r="I314" s="67" t="e">
        <f t="shared" si="265"/>
        <v>#DIV/0!</v>
      </c>
      <c r="J314" s="67" t="e">
        <f t="shared" si="265"/>
        <v>#DIV/0!</v>
      </c>
      <c r="K314" s="67" t="e">
        <f t="shared" si="265"/>
        <v>#DIV/0!</v>
      </c>
      <c r="L314" s="67" t="e">
        <f t="shared" si="265"/>
        <v>#DIV/0!</v>
      </c>
      <c r="M314" s="67" t="e">
        <f t="shared" si="265"/>
        <v>#DIV/0!</v>
      </c>
      <c r="N314" s="67" t="e">
        <f t="shared" si="265"/>
        <v>#DIV/0!</v>
      </c>
      <c r="O314" s="67" t="e">
        <f t="shared" si="265"/>
        <v>#DIV/0!</v>
      </c>
      <c r="P314" s="67" t="e">
        <f t="shared" si="265"/>
        <v>#DIV/0!</v>
      </c>
      <c r="Q314" s="67" t="e">
        <f t="shared" si="265"/>
        <v>#DIV/0!</v>
      </c>
      <c r="R314" s="67" t="e">
        <f t="shared" si="265"/>
        <v>#DIV/0!</v>
      </c>
      <c r="S314" s="67" t="e">
        <f t="shared" si="265"/>
        <v>#VALUE!</v>
      </c>
      <c r="T314" s="67" t="e">
        <f t="shared" si="265"/>
        <v>#VALUE!</v>
      </c>
      <c r="U314" s="67" t="e">
        <f t="shared" si="265"/>
        <v>#VALUE!</v>
      </c>
      <c r="V314" s="67" t="e">
        <f t="shared" si="265"/>
        <v>#DIV/0!</v>
      </c>
      <c r="W314" s="67" t="e">
        <f t="shared" si="265"/>
        <v>#DIV/0!</v>
      </c>
      <c r="X314" s="67" t="e">
        <f t="shared" si="265"/>
        <v>#DIV/0!</v>
      </c>
      <c r="Y314" s="67" t="e">
        <f t="shared" si="265"/>
        <v>#DIV/0!</v>
      </c>
      <c r="Z314" s="67" t="e">
        <f t="shared" si="265"/>
        <v>#DIV/0!</v>
      </c>
      <c r="AA314" s="67" t="e">
        <f t="shared" si="265"/>
        <v>#DIV/0!</v>
      </c>
      <c r="AB314" s="67" t="e">
        <f t="shared" si="265"/>
        <v>#DIV/0!</v>
      </c>
      <c r="AC314" s="67" t="e">
        <f t="shared" si="265"/>
        <v>#DIV/0!</v>
      </c>
      <c r="AD314" s="67" t="e">
        <f t="shared" si="265"/>
        <v>#DIV/0!</v>
      </c>
      <c r="AE314" s="67" t="e">
        <f t="shared" si="265"/>
        <v>#DIV/0!</v>
      </c>
      <c r="AF314" s="67" t="e">
        <f t="shared" si="265"/>
        <v>#DIV/0!</v>
      </c>
      <c r="AG314" s="67" t="e">
        <f t="shared" si="265"/>
        <v>#DIV/0!</v>
      </c>
      <c r="AH314" s="365" t="e">
        <f t="shared" si="264"/>
        <v>#DIV/0!</v>
      </c>
      <c r="AI314" s="28"/>
      <c r="AJ314" s="290"/>
      <c r="AK314" s="24"/>
      <c r="AL314" s="66" t="s">
        <v>378</v>
      </c>
      <c r="AM314" s="66"/>
      <c r="AN314" s="1"/>
      <c r="AO314" s="1"/>
      <c r="AP314" s="1"/>
      <c r="AQ314" s="1"/>
      <c r="AR314" s="1"/>
      <c r="AS314" s="1"/>
      <c r="AT314" s="1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</row>
    <row r="315" s="7" customFormat="1" ht="30" customHeight="1" spans="1:171">
      <c r="A315" s="119" t="s">
        <v>137</v>
      </c>
      <c r="B315" s="150">
        <v>2025</v>
      </c>
      <c r="C315" s="67">
        <f t="shared" ref="C315:AG315" si="266">((C221+C226-C193)*C307+C193)/C198</f>
        <v>1.92572743241207</v>
      </c>
      <c r="D315" s="67">
        <f t="shared" si="266"/>
        <v>0.705948495423693</v>
      </c>
      <c r="E315" s="67">
        <f t="shared" si="266"/>
        <v>0.400626111062629</v>
      </c>
      <c r="F315" s="67">
        <f t="shared" si="266"/>
        <v>0.439723525938533</v>
      </c>
      <c r="G315" s="67">
        <f t="shared" si="266"/>
        <v>0.490575682187365</v>
      </c>
      <c r="H315" s="67">
        <f t="shared" si="266"/>
        <v>0.482510987177271</v>
      </c>
      <c r="I315" s="67">
        <f t="shared" si="266"/>
        <v>0.467947911222814</v>
      </c>
      <c r="J315" s="67">
        <f t="shared" si="266"/>
        <v>0.597524929058115</v>
      </c>
      <c r="K315" s="67">
        <f t="shared" si="266"/>
        <v>0.36192142501541</v>
      </c>
      <c r="L315" s="67">
        <f t="shared" si="266"/>
        <v>0.266552842921732</v>
      </c>
      <c r="M315" s="67">
        <f t="shared" si="266"/>
        <v>0.270487161642089</v>
      </c>
      <c r="N315" s="67">
        <f t="shared" si="266"/>
        <v>0.212068465537386</v>
      </c>
      <c r="O315" s="67">
        <f t="shared" si="266"/>
        <v>0.324001943028643</v>
      </c>
      <c r="P315" s="67">
        <f t="shared" si="266"/>
        <v>0.298809521038903</v>
      </c>
      <c r="Q315" s="67">
        <f t="shared" si="266"/>
        <v>0.259728377820996</v>
      </c>
      <c r="R315" s="67">
        <f t="shared" si="266"/>
        <v>0.249289740229542</v>
      </c>
      <c r="S315" s="67">
        <f t="shared" si="266"/>
        <v>0.219560315034159</v>
      </c>
      <c r="T315" s="67">
        <f t="shared" si="266"/>
        <v>0.246810226779557</v>
      </c>
      <c r="U315" s="67">
        <f t="shared" si="266"/>
        <v>0.300533023750991</v>
      </c>
      <c r="V315" s="67">
        <f t="shared" si="266"/>
        <v>0.276844998124344</v>
      </c>
      <c r="W315" s="67">
        <f t="shared" si="266"/>
        <v>0.280843154703181</v>
      </c>
      <c r="X315" s="67">
        <f t="shared" si="266"/>
        <v>0.298614130813916</v>
      </c>
      <c r="Y315" s="67">
        <f t="shared" si="266"/>
        <v>0.248289789044663</v>
      </c>
      <c r="Z315" s="67">
        <f t="shared" si="266"/>
        <v>0.278975285160159</v>
      </c>
      <c r="AA315" s="67">
        <f t="shared" si="266"/>
        <v>0.26518442038631</v>
      </c>
      <c r="AB315" s="67">
        <f t="shared" si="266"/>
        <v>0.282085053572255</v>
      </c>
      <c r="AC315" s="67">
        <f t="shared" si="266"/>
        <v>0.26892269502718</v>
      </c>
      <c r="AD315" s="67">
        <f t="shared" si="266"/>
        <v>0.257768186332273</v>
      </c>
      <c r="AE315" s="67">
        <f t="shared" si="266"/>
        <v>0.254004224242841</v>
      </c>
      <c r="AF315" s="67">
        <f t="shared" si="266"/>
        <v>0.264894184282083</v>
      </c>
      <c r="AG315" s="67" t="e">
        <f t="shared" si="266"/>
        <v>#DIV/0!</v>
      </c>
      <c r="AH315" s="365" t="e">
        <f t="shared" si="264"/>
        <v>#DIV/0!</v>
      </c>
      <c r="AI315" s="28"/>
      <c r="AJ315" s="290"/>
      <c r="AK315" s="24"/>
      <c r="AL315" s="405" t="s">
        <v>375</v>
      </c>
      <c r="AM315" s="134" cm="1">
        <f t="array" ref="AM315">INDEX($C$466:$AH$466,1,$AM$176)</f>
        <v>0</v>
      </c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</row>
    <row r="316" s="7" customFormat="1" ht="30" customHeight="1" spans="1:171">
      <c r="A316" s="119"/>
      <c r="B316" s="150">
        <v>2026</v>
      </c>
      <c r="C316" s="67" t="e">
        <f t="shared" ref="C316:AG316" si="267">((C222-C194)*C308+C194)/C199</f>
        <v>#DIV/0!</v>
      </c>
      <c r="D316" s="67" t="e">
        <f t="shared" si="267"/>
        <v>#DIV/0!</v>
      </c>
      <c r="E316" s="67" t="e">
        <f t="shared" si="267"/>
        <v>#DIV/0!</v>
      </c>
      <c r="F316" s="67" t="e">
        <f t="shared" si="267"/>
        <v>#DIV/0!</v>
      </c>
      <c r="G316" s="67" t="e">
        <f t="shared" si="267"/>
        <v>#DIV/0!</v>
      </c>
      <c r="H316" s="67" t="e">
        <f t="shared" si="267"/>
        <v>#DIV/0!</v>
      </c>
      <c r="I316" s="67" t="e">
        <f t="shared" si="267"/>
        <v>#DIV/0!</v>
      </c>
      <c r="J316" s="67" t="e">
        <f t="shared" si="267"/>
        <v>#DIV/0!</v>
      </c>
      <c r="K316" s="67" t="e">
        <f t="shared" si="267"/>
        <v>#DIV/0!</v>
      </c>
      <c r="L316" s="67" t="e">
        <f t="shared" si="267"/>
        <v>#DIV/0!</v>
      </c>
      <c r="M316" s="67" t="e">
        <f t="shared" si="267"/>
        <v>#DIV/0!</v>
      </c>
      <c r="N316" s="67" t="e">
        <f t="shared" si="267"/>
        <v>#DIV/0!</v>
      </c>
      <c r="O316" s="67" t="e">
        <f t="shared" si="267"/>
        <v>#DIV/0!</v>
      </c>
      <c r="P316" s="67" t="e">
        <f t="shared" si="267"/>
        <v>#DIV/0!</v>
      </c>
      <c r="Q316" s="67" t="e">
        <f t="shared" si="267"/>
        <v>#DIV/0!</v>
      </c>
      <c r="R316" s="67" t="e">
        <f t="shared" si="267"/>
        <v>#DIV/0!</v>
      </c>
      <c r="S316" s="67" t="e">
        <f t="shared" si="267"/>
        <v>#VALUE!</v>
      </c>
      <c r="T316" s="67" t="e">
        <f t="shared" si="267"/>
        <v>#VALUE!</v>
      </c>
      <c r="U316" s="67" t="e">
        <f t="shared" si="267"/>
        <v>#VALUE!</v>
      </c>
      <c r="V316" s="67" t="e">
        <f t="shared" si="267"/>
        <v>#DIV/0!</v>
      </c>
      <c r="W316" s="67" t="e">
        <f t="shared" si="267"/>
        <v>#DIV/0!</v>
      </c>
      <c r="X316" s="67" t="e">
        <f t="shared" si="267"/>
        <v>#DIV/0!</v>
      </c>
      <c r="Y316" s="67" t="e">
        <f t="shared" si="267"/>
        <v>#DIV/0!</v>
      </c>
      <c r="Z316" s="67" t="e">
        <f t="shared" si="267"/>
        <v>#DIV/0!</v>
      </c>
      <c r="AA316" s="67" t="e">
        <f t="shared" si="267"/>
        <v>#DIV/0!</v>
      </c>
      <c r="AB316" s="67" t="e">
        <f t="shared" si="267"/>
        <v>#DIV/0!</v>
      </c>
      <c r="AC316" s="67" t="e">
        <f t="shared" si="267"/>
        <v>#DIV/0!</v>
      </c>
      <c r="AD316" s="67" t="e">
        <f t="shared" si="267"/>
        <v>#DIV/0!</v>
      </c>
      <c r="AE316" s="67" t="e">
        <f t="shared" si="267"/>
        <v>#DIV/0!</v>
      </c>
      <c r="AF316" s="67" t="e">
        <f t="shared" si="267"/>
        <v>#DIV/0!</v>
      </c>
      <c r="AG316" s="67" t="e">
        <f t="shared" si="267"/>
        <v>#DIV/0!</v>
      </c>
      <c r="AH316" s="365" t="e">
        <f t="shared" si="264"/>
        <v>#DIV/0!</v>
      </c>
      <c r="AI316" s="28"/>
      <c r="AJ316" s="290"/>
      <c r="AK316" s="24"/>
      <c r="AL316" s="405" t="s">
        <v>376</v>
      </c>
      <c r="AM316" s="134" cm="1">
        <f t="array" ref="AM316">INDEX($C$482:$AH$482,1,$AM$176)</f>
        <v>0</v>
      </c>
      <c r="AN316" s="2"/>
      <c r="AO316" s="2"/>
      <c r="AP316" s="2"/>
      <c r="AQ316" s="2"/>
      <c r="AR316" s="2"/>
      <c r="AS316" s="2"/>
      <c r="AT316" s="2"/>
      <c r="AU316" s="2"/>
      <c r="AV316" s="2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</row>
    <row r="317" s="7" customFormat="1" ht="30" customHeight="1" spans="1:171">
      <c r="A317" s="119"/>
      <c r="B317" s="117" t="s">
        <v>275</v>
      </c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365"/>
      <c r="AI317" s="28"/>
      <c r="AJ317" s="290"/>
      <c r="AK317" s="24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</row>
    <row r="318" s="7" customFormat="1" ht="30" customHeight="1" spans="1:171">
      <c r="A318" s="119"/>
      <c r="B318" s="124" t="s">
        <v>14</v>
      </c>
      <c r="C318" s="67" t="e">
        <f t="shared" ref="C318:AG318" si="268">C316-C317</f>
        <v>#DIV/0!</v>
      </c>
      <c r="D318" s="67" t="e">
        <f t="shared" si="268"/>
        <v>#DIV/0!</v>
      </c>
      <c r="E318" s="67" t="e">
        <f t="shared" si="268"/>
        <v>#DIV/0!</v>
      </c>
      <c r="F318" s="67" t="e">
        <f t="shared" si="268"/>
        <v>#DIV/0!</v>
      </c>
      <c r="G318" s="67" t="e">
        <f t="shared" si="268"/>
        <v>#DIV/0!</v>
      </c>
      <c r="H318" s="67" t="e">
        <f t="shared" si="268"/>
        <v>#DIV/0!</v>
      </c>
      <c r="I318" s="67" t="e">
        <f t="shared" si="268"/>
        <v>#DIV/0!</v>
      </c>
      <c r="J318" s="67" t="e">
        <f t="shared" si="268"/>
        <v>#DIV/0!</v>
      </c>
      <c r="K318" s="67" t="e">
        <f t="shared" si="268"/>
        <v>#DIV/0!</v>
      </c>
      <c r="L318" s="67" t="e">
        <f t="shared" si="268"/>
        <v>#DIV/0!</v>
      </c>
      <c r="M318" s="67" t="e">
        <f t="shared" si="268"/>
        <v>#DIV/0!</v>
      </c>
      <c r="N318" s="67" t="e">
        <f t="shared" si="268"/>
        <v>#DIV/0!</v>
      </c>
      <c r="O318" s="67" t="e">
        <f t="shared" si="268"/>
        <v>#DIV/0!</v>
      </c>
      <c r="P318" s="67" t="e">
        <f t="shared" si="268"/>
        <v>#DIV/0!</v>
      </c>
      <c r="Q318" s="67" t="e">
        <f t="shared" si="268"/>
        <v>#DIV/0!</v>
      </c>
      <c r="R318" s="67" t="e">
        <f t="shared" si="268"/>
        <v>#DIV/0!</v>
      </c>
      <c r="S318" s="67" t="e">
        <f t="shared" si="268"/>
        <v>#VALUE!</v>
      </c>
      <c r="T318" s="67" t="e">
        <f t="shared" si="268"/>
        <v>#VALUE!</v>
      </c>
      <c r="U318" s="67" t="e">
        <f t="shared" si="268"/>
        <v>#VALUE!</v>
      </c>
      <c r="V318" s="67" t="e">
        <f t="shared" si="268"/>
        <v>#DIV/0!</v>
      </c>
      <c r="W318" s="67" t="e">
        <f t="shared" si="268"/>
        <v>#DIV/0!</v>
      </c>
      <c r="X318" s="67" t="e">
        <f t="shared" si="268"/>
        <v>#DIV/0!</v>
      </c>
      <c r="Y318" s="67" t="e">
        <f t="shared" si="268"/>
        <v>#DIV/0!</v>
      </c>
      <c r="Z318" s="67" t="e">
        <f t="shared" si="268"/>
        <v>#DIV/0!</v>
      </c>
      <c r="AA318" s="67" t="e">
        <f t="shared" si="268"/>
        <v>#DIV/0!</v>
      </c>
      <c r="AB318" s="67" t="e">
        <f t="shared" si="268"/>
        <v>#DIV/0!</v>
      </c>
      <c r="AC318" s="67" t="e">
        <f t="shared" si="268"/>
        <v>#DIV/0!</v>
      </c>
      <c r="AD318" s="67" t="e">
        <f t="shared" si="268"/>
        <v>#DIV/0!</v>
      </c>
      <c r="AE318" s="67" t="e">
        <f t="shared" si="268"/>
        <v>#DIV/0!</v>
      </c>
      <c r="AF318" s="67" t="e">
        <f t="shared" si="268"/>
        <v>#DIV/0!</v>
      </c>
      <c r="AG318" s="67" t="e">
        <f t="shared" si="268"/>
        <v>#DIV/0!</v>
      </c>
      <c r="AH318" s="365" t="e">
        <f t="shared" ref="AH318:AH320" si="269">SUM(C318:AG318)</f>
        <v>#DIV/0!</v>
      </c>
      <c r="AI318" s="28"/>
      <c r="AJ318" s="290"/>
      <c r="AK318" s="24"/>
      <c r="AL318" s="2"/>
      <c r="AM318" s="2"/>
      <c r="AN318" s="2"/>
      <c r="AO318" s="2"/>
      <c r="AP318" s="2"/>
      <c r="AQ318" s="2"/>
      <c r="AR318" s="2"/>
      <c r="AS318" s="2"/>
      <c r="AT318" s="2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</row>
    <row r="319" s="7" customFormat="1" ht="30" customHeight="1" spans="1:171">
      <c r="A319" s="119"/>
      <c r="B319" s="125" t="s">
        <v>15</v>
      </c>
      <c r="C319" s="67" t="e">
        <f t="shared" ref="C319:AG319" si="270">C316-C315</f>
        <v>#DIV/0!</v>
      </c>
      <c r="D319" s="67" t="e">
        <f t="shared" si="270"/>
        <v>#DIV/0!</v>
      </c>
      <c r="E319" s="67" t="e">
        <f t="shared" si="270"/>
        <v>#DIV/0!</v>
      </c>
      <c r="F319" s="67" t="e">
        <f t="shared" si="270"/>
        <v>#DIV/0!</v>
      </c>
      <c r="G319" s="67" t="e">
        <f t="shared" si="270"/>
        <v>#DIV/0!</v>
      </c>
      <c r="H319" s="67" t="e">
        <f t="shared" si="270"/>
        <v>#DIV/0!</v>
      </c>
      <c r="I319" s="67" t="e">
        <f t="shared" si="270"/>
        <v>#DIV/0!</v>
      </c>
      <c r="J319" s="67" t="e">
        <f t="shared" si="270"/>
        <v>#DIV/0!</v>
      </c>
      <c r="K319" s="67" t="e">
        <f t="shared" si="270"/>
        <v>#DIV/0!</v>
      </c>
      <c r="L319" s="67" t="e">
        <f t="shared" si="270"/>
        <v>#DIV/0!</v>
      </c>
      <c r="M319" s="67" t="e">
        <f t="shared" si="270"/>
        <v>#DIV/0!</v>
      </c>
      <c r="N319" s="67" t="e">
        <f t="shared" si="270"/>
        <v>#DIV/0!</v>
      </c>
      <c r="O319" s="67" t="e">
        <f t="shared" si="270"/>
        <v>#DIV/0!</v>
      </c>
      <c r="P319" s="67" t="e">
        <f t="shared" si="270"/>
        <v>#DIV/0!</v>
      </c>
      <c r="Q319" s="67" t="e">
        <f t="shared" si="270"/>
        <v>#DIV/0!</v>
      </c>
      <c r="R319" s="67" t="e">
        <f t="shared" si="270"/>
        <v>#DIV/0!</v>
      </c>
      <c r="S319" s="67" t="e">
        <f t="shared" si="270"/>
        <v>#VALUE!</v>
      </c>
      <c r="T319" s="67" t="e">
        <f t="shared" si="270"/>
        <v>#VALUE!</v>
      </c>
      <c r="U319" s="67" t="e">
        <f t="shared" si="270"/>
        <v>#VALUE!</v>
      </c>
      <c r="V319" s="67" t="e">
        <f t="shared" si="270"/>
        <v>#DIV/0!</v>
      </c>
      <c r="W319" s="67" t="e">
        <f t="shared" si="270"/>
        <v>#DIV/0!</v>
      </c>
      <c r="X319" s="67" t="e">
        <f t="shared" si="270"/>
        <v>#DIV/0!</v>
      </c>
      <c r="Y319" s="67" t="e">
        <f t="shared" si="270"/>
        <v>#DIV/0!</v>
      </c>
      <c r="Z319" s="67" t="e">
        <f t="shared" si="270"/>
        <v>#DIV/0!</v>
      </c>
      <c r="AA319" s="67" t="e">
        <f t="shared" si="270"/>
        <v>#DIV/0!</v>
      </c>
      <c r="AB319" s="67" t="e">
        <f t="shared" si="270"/>
        <v>#DIV/0!</v>
      </c>
      <c r="AC319" s="67" t="e">
        <f t="shared" si="270"/>
        <v>#DIV/0!</v>
      </c>
      <c r="AD319" s="67" t="e">
        <f t="shared" si="270"/>
        <v>#DIV/0!</v>
      </c>
      <c r="AE319" s="67" t="e">
        <f t="shared" si="270"/>
        <v>#DIV/0!</v>
      </c>
      <c r="AF319" s="67" t="e">
        <f t="shared" si="270"/>
        <v>#DIV/0!</v>
      </c>
      <c r="AG319" s="67" t="e">
        <f t="shared" si="270"/>
        <v>#DIV/0!</v>
      </c>
      <c r="AH319" s="365" t="e">
        <f t="shared" si="269"/>
        <v>#DIV/0!</v>
      </c>
      <c r="AI319" s="28"/>
      <c r="AJ319" s="290"/>
      <c r="AK319" s="24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</row>
    <row r="320" s="7" customFormat="1" ht="30" customHeight="1" spans="1:171">
      <c r="A320" s="119" t="s">
        <v>138</v>
      </c>
      <c r="B320" s="150">
        <v>2025</v>
      </c>
      <c r="C320" s="71">
        <f t="shared" ref="C320:AG320" si="271">(C208*(1-C307)/C173)*100</f>
        <v>3965.51798833369</v>
      </c>
      <c r="D320" s="71">
        <f t="shared" si="271"/>
        <v>408.737592381825</v>
      </c>
      <c r="E320" s="71">
        <f t="shared" si="271"/>
        <v>249.339574774555</v>
      </c>
      <c r="F320" s="71">
        <f t="shared" si="271"/>
        <v>365.617551713518</v>
      </c>
      <c r="G320" s="71">
        <f t="shared" si="271"/>
        <v>420.100860255362</v>
      </c>
      <c r="H320" s="71">
        <f t="shared" si="271"/>
        <v>196.191699321472</v>
      </c>
      <c r="I320" s="71">
        <f t="shared" si="271"/>
        <v>302.834228005631</v>
      </c>
      <c r="J320" s="71">
        <f t="shared" si="271"/>
        <v>313.844990051321</v>
      </c>
      <c r="K320" s="71">
        <f t="shared" si="271"/>
        <v>194.689379511324</v>
      </c>
      <c r="L320" s="71">
        <f t="shared" si="271"/>
        <v>160.242614985147</v>
      </c>
      <c r="M320" s="71">
        <f t="shared" si="271"/>
        <v>166.368625130494</v>
      </c>
      <c r="N320" s="71">
        <f t="shared" si="271"/>
        <v>156.648311761941</v>
      </c>
      <c r="O320" s="71">
        <f t="shared" si="271"/>
        <v>171.452437601147</v>
      </c>
      <c r="P320" s="71">
        <f t="shared" si="271"/>
        <v>159.670197417644</v>
      </c>
      <c r="Q320" s="71">
        <f t="shared" si="271"/>
        <v>160.509319074433</v>
      </c>
      <c r="R320" s="71">
        <f t="shared" si="271"/>
        <v>215.868631744311</v>
      </c>
      <c r="S320" s="71">
        <f t="shared" si="271"/>
        <v>158.37628372474</v>
      </c>
      <c r="T320" s="71">
        <f t="shared" si="271"/>
        <v>156.827484688117</v>
      </c>
      <c r="U320" s="71">
        <f t="shared" si="271"/>
        <v>168.863440033962</v>
      </c>
      <c r="V320" s="71">
        <f t="shared" si="271"/>
        <v>171.434032724106</v>
      </c>
      <c r="W320" s="71">
        <f t="shared" si="271"/>
        <v>175.352086225203</v>
      </c>
      <c r="X320" s="71">
        <f t="shared" si="271"/>
        <v>155.337265580399</v>
      </c>
      <c r="Y320" s="71">
        <f t="shared" si="271"/>
        <v>153.294269081747</v>
      </c>
      <c r="Z320" s="71">
        <f t="shared" si="271"/>
        <v>165.562058896988</v>
      </c>
      <c r="AA320" s="71">
        <f t="shared" si="271"/>
        <v>161.912739310785</v>
      </c>
      <c r="AB320" s="71">
        <f t="shared" si="271"/>
        <v>160.385244026302</v>
      </c>
      <c r="AC320" s="71">
        <f t="shared" si="271"/>
        <v>154.259534450988</v>
      </c>
      <c r="AD320" s="71">
        <f t="shared" si="271"/>
        <v>154.285387158832</v>
      </c>
      <c r="AE320" s="71">
        <f t="shared" si="271"/>
        <v>149.694768803194</v>
      </c>
      <c r="AF320" s="71">
        <f t="shared" si="271"/>
        <v>157.786091307726</v>
      </c>
      <c r="AG320" s="71" t="e">
        <f t="shared" si="271"/>
        <v>#DIV/0!</v>
      </c>
      <c r="AH320" s="156" t="e">
        <f t="shared" si="269"/>
        <v>#DIV/0!</v>
      </c>
      <c r="AI320" s="28"/>
      <c r="AJ320" s="290"/>
      <c r="AK320" s="24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</row>
    <row r="321" s="7" customFormat="1" ht="30" customHeight="1" spans="1:171">
      <c r="A321" s="119"/>
      <c r="B321" s="150">
        <v>2026</v>
      </c>
      <c r="C321" s="71" t="e">
        <f t="shared" ref="C321:AH321" si="272">(C209*(1-C308)/C174)*100</f>
        <v>#DIV/0!</v>
      </c>
      <c r="D321" s="71" t="e">
        <f t="shared" si="272"/>
        <v>#DIV/0!</v>
      </c>
      <c r="E321" s="71" t="e">
        <f t="shared" si="272"/>
        <v>#DIV/0!</v>
      </c>
      <c r="F321" s="71" t="e">
        <f t="shared" si="272"/>
        <v>#DIV/0!</v>
      </c>
      <c r="G321" s="71" t="e">
        <f t="shared" si="272"/>
        <v>#DIV/0!</v>
      </c>
      <c r="H321" s="71" t="e">
        <f t="shared" si="272"/>
        <v>#DIV/0!</v>
      </c>
      <c r="I321" s="71" t="e">
        <f t="shared" si="272"/>
        <v>#DIV/0!</v>
      </c>
      <c r="J321" s="71" t="e">
        <f t="shared" si="272"/>
        <v>#DIV/0!</v>
      </c>
      <c r="K321" s="71" t="e">
        <f t="shared" si="272"/>
        <v>#DIV/0!</v>
      </c>
      <c r="L321" s="71" t="e">
        <f t="shared" si="272"/>
        <v>#DIV/0!</v>
      </c>
      <c r="M321" s="71" t="e">
        <f t="shared" si="272"/>
        <v>#DIV/0!</v>
      </c>
      <c r="N321" s="71" t="e">
        <f t="shared" si="272"/>
        <v>#DIV/0!</v>
      </c>
      <c r="O321" s="71" t="e">
        <f t="shared" si="272"/>
        <v>#DIV/0!</v>
      </c>
      <c r="P321" s="71" t="e">
        <f t="shared" si="272"/>
        <v>#DIV/0!</v>
      </c>
      <c r="Q321" s="71" t="e">
        <f t="shared" si="272"/>
        <v>#DIV/0!</v>
      </c>
      <c r="R321" s="71" t="e">
        <f t="shared" si="272"/>
        <v>#DIV/0!</v>
      </c>
      <c r="S321" s="71" t="e">
        <f t="shared" si="272"/>
        <v>#DIV/0!</v>
      </c>
      <c r="T321" s="71" t="e">
        <f t="shared" si="272"/>
        <v>#DIV/0!</v>
      </c>
      <c r="U321" s="71" t="e">
        <f t="shared" si="272"/>
        <v>#DIV/0!</v>
      </c>
      <c r="V321" s="71" t="e">
        <f t="shared" si="272"/>
        <v>#DIV/0!</v>
      </c>
      <c r="W321" s="71" t="e">
        <f t="shared" si="272"/>
        <v>#DIV/0!</v>
      </c>
      <c r="X321" s="71" t="e">
        <f t="shared" si="272"/>
        <v>#DIV/0!</v>
      </c>
      <c r="Y321" s="71" t="e">
        <f t="shared" si="272"/>
        <v>#DIV/0!</v>
      </c>
      <c r="Z321" s="71" t="e">
        <f t="shared" si="272"/>
        <v>#DIV/0!</v>
      </c>
      <c r="AA321" s="71" t="e">
        <f t="shared" si="272"/>
        <v>#DIV/0!</v>
      </c>
      <c r="AB321" s="71" t="e">
        <f t="shared" si="272"/>
        <v>#DIV/0!</v>
      </c>
      <c r="AC321" s="71" t="e">
        <f t="shared" si="272"/>
        <v>#DIV/0!</v>
      </c>
      <c r="AD321" s="71" t="e">
        <f t="shared" si="272"/>
        <v>#DIV/0!</v>
      </c>
      <c r="AE321" s="71" t="e">
        <f t="shared" si="272"/>
        <v>#DIV/0!</v>
      </c>
      <c r="AF321" s="71" t="e">
        <f t="shared" si="272"/>
        <v>#DIV/0!</v>
      </c>
      <c r="AG321" s="71" t="e">
        <f t="shared" si="272"/>
        <v>#DIV/0!</v>
      </c>
      <c r="AH321" s="156" t="e">
        <f t="shared" si="272"/>
        <v>#DIV/0!</v>
      </c>
      <c r="AI321" s="28"/>
      <c r="AJ321" s="290"/>
      <c r="AK321" s="24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</row>
    <row r="322" s="7" customFormat="1" ht="30" customHeight="1" spans="1:171">
      <c r="A322" s="119"/>
      <c r="B322" s="117" t="s">
        <v>275</v>
      </c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156"/>
      <c r="AI322" s="28"/>
      <c r="AJ322" s="290"/>
      <c r="AK322" s="24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</row>
    <row r="323" s="7" customFormat="1" ht="30" customHeight="1" spans="1:171">
      <c r="A323" s="119"/>
      <c r="B323" s="124" t="s">
        <v>14</v>
      </c>
      <c r="C323" s="71" t="e">
        <f t="shared" ref="C323:AG323" si="273">C321-C322</f>
        <v>#DIV/0!</v>
      </c>
      <c r="D323" s="71" t="e">
        <f t="shared" si="273"/>
        <v>#DIV/0!</v>
      </c>
      <c r="E323" s="71" t="e">
        <f t="shared" si="273"/>
        <v>#DIV/0!</v>
      </c>
      <c r="F323" s="71" t="e">
        <f t="shared" si="273"/>
        <v>#DIV/0!</v>
      </c>
      <c r="G323" s="71" t="e">
        <f t="shared" si="273"/>
        <v>#DIV/0!</v>
      </c>
      <c r="H323" s="71" t="e">
        <f t="shared" si="273"/>
        <v>#DIV/0!</v>
      </c>
      <c r="I323" s="71" t="e">
        <f t="shared" si="273"/>
        <v>#DIV/0!</v>
      </c>
      <c r="J323" s="71" t="e">
        <f t="shared" si="273"/>
        <v>#DIV/0!</v>
      </c>
      <c r="K323" s="71" t="e">
        <f t="shared" si="273"/>
        <v>#DIV/0!</v>
      </c>
      <c r="L323" s="71" t="e">
        <f t="shared" si="273"/>
        <v>#DIV/0!</v>
      </c>
      <c r="M323" s="71" t="e">
        <f t="shared" si="273"/>
        <v>#DIV/0!</v>
      </c>
      <c r="N323" s="71" t="e">
        <f t="shared" si="273"/>
        <v>#DIV/0!</v>
      </c>
      <c r="O323" s="71" t="e">
        <f t="shared" si="273"/>
        <v>#DIV/0!</v>
      </c>
      <c r="P323" s="71" t="e">
        <f t="shared" si="273"/>
        <v>#DIV/0!</v>
      </c>
      <c r="Q323" s="71" t="e">
        <f t="shared" si="273"/>
        <v>#DIV/0!</v>
      </c>
      <c r="R323" s="71" t="e">
        <f t="shared" si="273"/>
        <v>#DIV/0!</v>
      </c>
      <c r="S323" s="71" t="e">
        <f t="shared" si="273"/>
        <v>#DIV/0!</v>
      </c>
      <c r="T323" s="71" t="e">
        <f t="shared" si="273"/>
        <v>#DIV/0!</v>
      </c>
      <c r="U323" s="71" t="e">
        <f t="shared" si="273"/>
        <v>#DIV/0!</v>
      </c>
      <c r="V323" s="71" t="e">
        <f t="shared" si="273"/>
        <v>#DIV/0!</v>
      </c>
      <c r="W323" s="71" t="e">
        <f t="shared" si="273"/>
        <v>#DIV/0!</v>
      </c>
      <c r="X323" s="71" t="e">
        <f t="shared" si="273"/>
        <v>#DIV/0!</v>
      </c>
      <c r="Y323" s="71" t="e">
        <f t="shared" si="273"/>
        <v>#DIV/0!</v>
      </c>
      <c r="Z323" s="71" t="e">
        <f t="shared" si="273"/>
        <v>#DIV/0!</v>
      </c>
      <c r="AA323" s="71" t="e">
        <f t="shared" si="273"/>
        <v>#DIV/0!</v>
      </c>
      <c r="AB323" s="71" t="e">
        <f t="shared" si="273"/>
        <v>#DIV/0!</v>
      </c>
      <c r="AC323" s="71" t="e">
        <f t="shared" si="273"/>
        <v>#DIV/0!</v>
      </c>
      <c r="AD323" s="71" t="e">
        <f t="shared" si="273"/>
        <v>#DIV/0!</v>
      </c>
      <c r="AE323" s="71" t="e">
        <f t="shared" si="273"/>
        <v>#DIV/0!</v>
      </c>
      <c r="AF323" s="71" t="e">
        <f t="shared" si="273"/>
        <v>#DIV/0!</v>
      </c>
      <c r="AG323" s="71" t="e">
        <f t="shared" si="273"/>
        <v>#DIV/0!</v>
      </c>
      <c r="AH323" s="156" t="e">
        <f t="shared" ref="AH323:AH326" si="274">SUM(C323:AG323)</f>
        <v>#DIV/0!</v>
      </c>
      <c r="AI323" s="28"/>
      <c r="AJ323" s="290"/>
      <c r="AK323" s="24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</row>
    <row r="324" s="7" customFormat="1" ht="30" customHeight="1" spans="1:171">
      <c r="A324" s="119"/>
      <c r="B324" s="125" t="s">
        <v>15</v>
      </c>
      <c r="C324" s="71" t="e">
        <f t="shared" ref="C324:AG324" si="275">C321-C320</f>
        <v>#DIV/0!</v>
      </c>
      <c r="D324" s="71" t="e">
        <f t="shared" si="275"/>
        <v>#DIV/0!</v>
      </c>
      <c r="E324" s="71" t="e">
        <f t="shared" si="275"/>
        <v>#DIV/0!</v>
      </c>
      <c r="F324" s="71" t="e">
        <f t="shared" si="275"/>
        <v>#DIV/0!</v>
      </c>
      <c r="G324" s="71" t="e">
        <f t="shared" si="275"/>
        <v>#DIV/0!</v>
      </c>
      <c r="H324" s="71" t="e">
        <f t="shared" si="275"/>
        <v>#DIV/0!</v>
      </c>
      <c r="I324" s="71" t="e">
        <f t="shared" si="275"/>
        <v>#DIV/0!</v>
      </c>
      <c r="J324" s="71" t="e">
        <f t="shared" si="275"/>
        <v>#DIV/0!</v>
      </c>
      <c r="K324" s="71" t="e">
        <f t="shared" si="275"/>
        <v>#DIV/0!</v>
      </c>
      <c r="L324" s="71" t="e">
        <f t="shared" si="275"/>
        <v>#DIV/0!</v>
      </c>
      <c r="M324" s="71" t="e">
        <f t="shared" si="275"/>
        <v>#DIV/0!</v>
      </c>
      <c r="N324" s="71" t="e">
        <f t="shared" si="275"/>
        <v>#DIV/0!</v>
      </c>
      <c r="O324" s="71" t="e">
        <f t="shared" si="275"/>
        <v>#DIV/0!</v>
      </c>
      <c r="P324" s="71" t="e">
        <f t="shared" si="275"/>
        <v>#DIV/0!</v>
      </c>
      <c r="Q324" s="71" t="e">
        <f t="shared" si="275"/>
        <v>#DIV/0!</v>
      </c>
      <c r="R324" s="71" t="e">
        <f t="shared" si="275"/>
        <v>#DIV/0!</v>
      </c>
      <c r="S324" s="71" t="e">
        <f t="shared" si="275"/>
        <v>#DIV/0!</v>
      </c>
      <c r="T324" s="71" t="e">
        <f t="shared" si="275"/>
        <v>#DIV/0!</v>
      </c>
      <c r="U324" s="71" t="e">
        <f t="shared" si="275"/>
        <v>#DIV/0!</v>
      </c>
      <c r="V324" s="71" t="e">
        <f t="shared" si="275"/>
        <v>#DIV/0!</v>
      </c>
      <c r="W324" s="71" t="e">
        <f t="shared" si="275"/>
        <v>#DIV/0!</v>
      </c>
      <c r="X324" s="71" t="e">
        <f t="shared" si="275"/>
        <v>#DIV/0!</v>
      </c>
      <c r="Y324" s="71" t="e">
        <f t="shared" si="275"/>
        <v>#DIV/0!</v>
      </c>
      <c r="Z324" s="71" t="e">
        <f t="shared" si="275"/>
        <v>#DIV/0!</v>
      </c>
      <c r="AA324" s="71" t="e">
        <f t="shared" si="275"/>
        <v>#DIV/0!</v>
      </c>
      <c r="AB324" s="71" t="e">
        <f t="shared" si="275"/>
        <v>#DIV/0!</v>
      </c>
      <c r="AC324" s="71" t="e">
        <f t="shared" si="275"/>
        <v>#DIV/0!</v>
      </c>
      <c r="AD324" s="71" t="e">
        <f t="shared" si="275"/>
        <v>#DIV/0!</v>
      </c>
      <c r="AE324" s="71" t="e">
        <f t="shared" si="275"/>
        <v>#DIV/0!</v>
      </c>
      <c r="AF324" s="71" t="e">
        <f t="shared" si="275"/>
        <v>#DIV/0!</v>
      </c>
      <c r="AG324" s="71" t="e">
        <f t="shared" si="275"/>
        <v>#DIV/0!</v>
      </c>
      <c r="AH324" s="156" t="e">
        <f t="shared" si="274"/>
        <v>#DIV/0!</v>
      </c>
      <c r="AI324" s="28"/>
      <c r="AJ324" s="290"/>
      <c r="AK324" s="24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</row>
    <row r="325" s="7" customFormat="1" ht="30" customHeight="1" spans="1:171">
      <c r="A325" s="119" t="s">
        <v>139</v>
      </c>
      <c r="B325" s="150">
        <v>2025</v>
      </c>
      <c r="C325" s="71">
        <f t="shared" ref="C325:AG325" si="276">(C208*C307/C198)*1000</f>
        <v>61.7854501101948</v>
      </c>
      <c r="D325" s="71">
        <f t="shared" si="276"/>
        <v>38.2510850407515</v>
      </c>
      <c r="E325" s="71">
        <f t="shared" si="276"/>
        <v>38.0584326049727</v>
      </c>
      <c r="F325" s="71">
        <f t="shared" si="276"/>
        <v>39.8624319891793</v>
      </c>
      <c r="G325" s="71">
        <f t="shared" si="276"/>
        <v>40.4562001559115</v>
      </c>
      <c r="H325" s="71">
        <f t="shared" si="276"/>
        <v>40.3077318826521</v>
      </c>
      <c r="I325" s="71">
        <f t="shared" si="276"/>
        <v>38.7390161306188</v>
      </c>
      <c r="J325" s="71">
        <f t="shared" si="276"/>
        <v>38.8599771875293</v>
      </c>
      <c r="K325" s="71">
        <f t="shared" si="276"/>
        <v>38.9511831624165</v>
      </c>
      <c r="L325" s="71">
        <f t="shared" si="276"/>
        <v>37.7892172996783</v>
      </c>
      <c r="M325" s="71">
        <f t="shared" si="276"/>
        <v>38.3662068735807</v>
      </c>
      <c r="N325" s="71">
        <f t="shared" si="276"/>
        <v>38.1693586994474</v>
      </c>
      <c r="O325" s="71">
        <f t="shared" si="276"/>
        <v>37.971342329489</v>
      </c>
      <c r="P325" s="71">
        <f t="shared" si="276"/>
        <v>38.1189051269372</v>
      </c>
      <c r="Q325" s="71">
        <f t="shared" si="276"/>
        <v>38.4604469422649</v>
      </c>
      <c r="R325" s="71">
        <f t="shared" si="276"/>
        <v>38.0841174080907</v>
      </c>
      <c r="S325" s="71">
        <f t="shared" si="276"/>
        <v>38.3929905487907</v>
      </c>
      <c r="T325" s="71">
        <f t="shared" si="276"/>
        <v>38.1649250197905</v>
      </c>
      <c r="U325" s="71">
        <f t="shared" si="276"/>
        <v>38.0610633244659</v>
      </c>
      <c r="V325" s="71">
        <f t="shared" si="276"/>
        <v>38.485504667579</v>
      </c>
      <c r="W325" s="71">
        <f t="shared" si="276"/>
        <v>38.2990651169955</v>
      </c>
      <c r="X325" s="71">
        <f t="shared" si="276"/>
        <v>39.1587152812543</v>
      </c>
      <c r="Y325" s="71">
        <f t="shared" si="276"/>
        <v>38.0915073757628</v>
      </c>
      <c r="Z325" s="71">
        <f t="shared" si="276"/>
        <v>38.5312077663434</v>
      </c>
      <c r="AA325" s="71">
        <f t="shared" si="276"/>
        <v>38.0751972248414</v>
      </c>
      <c r="AB325" s="71">
        <f t="shared" si="276"/>
        <v>38.5399757209784</v>
      </c>
      <c r="AC325" s="71">
        <f t="shared" si="276"/>
        <v>38.7375587604135</v>
      </c>
      <c r="AD325" s="71">
        <f t="shared" si="276"/>
        <v>38.1961348380477</v>
      </c>
      <c r="AE325" s="71">
        <f t="shared" si="276"/>
        <v>38.4961429108369</v>
      </c>
      <c r="AF325" s="71">
        <f t="shared" si="276"/>
        <v>37.8372100168068</v>
      </c>
      <c r="AG325" s="71" t="e">
        <f t="shared" si="276"/>
        <v>#DIV/0!</v>
      </c>
      <c r="AH325" s="156" t="e">
        <f t="shared" si="274"/>
        <v>#DIV/0!</v>
      </c>
      <c r="AI325" s="28"/>
      <c r="AJ325" s="290"/>
      <c r="AK325" s="24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</row>
    <row r="326" s="7" customFormat="1" ht="30" customHeight="1" spans="1:171">
      <c r="A326" s="119"/>
      <c r="B326" s="150">
        <v>2026</v>
      </c>
      <c r="C326" s="71" t="e">
        <f t="shared" ref="C326:AG326" si="277">C209*C308/C199*1000</f>
        <v>#DIV/0!</v>
      </c>
      <c r="D326" s="71" t="e">
        <f t="shared" si="277"/>
        <v>#DIV/0!</v>
      </c>
      <c r="E326" s="71" t="e">
        <f t="shared" si="277"/>
        <v>#DIV/0!</v>
      </c>
      <c r="F326" s="71" t="e">
        <f t="shared" si="277"/>
        <v>#DIV/0!</v>
      </c>
      <c r="G326" s="71" t="e">
        <f t="shared" si="277"/>
        <v>#DIV/0!</v>
      </c>
      <c r="H326" s="71" t="e">
        <f t="shared" si="277"/>
        <v>#DIV/0!</v>
      </c>
      <c r="I326" s="71" t="e">
        <f t="shared" si="277"/>
        <v>#DIV/0!</v>
      </c>
      <c r="J326" s="71" t="e">
        <f t="shared" si="277"/>
        <v>#DIV/0!</v>
      </c>
      <c r="K326" s="71" t="e">
        <f t="shared" si="277"/>
        <v>#DIV/0!</v>
      </c>
      <c r="L326" s="71" t="e">
        <f t="shared" si="277"/>
        <v>#DIV/0!</v>
      </c>
      <c r="M326" s="71" t="e">
        <f t="shared" si="277"/>
        <v>#DIV/0!</v>
      </c>
      <c r="N326" s="71" t="e">
        <f t="shared" si="277"/>
        <v>#DIV/0!</v>
      </c>
      <c r="O326" s="71" t="e">
        <f t="shared" si="277"/>
        <v>#DIV/0!</v>
      </c>
      <c r="P326" s="71" t="e">
        <f t="shared" si="277"/>
        <v>#DIV/0!</v>
      </c>
      <c r="Q326" s="71" t="e">
        <f t="shared" si="277"/>
        <v>#DIV/0!</v>
      </c>
      <c r="R326" s="71" t="e">
        <f t="shared" si="277"/>
        <v>#DIV/0!</v>
      </c>
      <c r="S326" s="71" t="e">
        <f t="shared" si="277"/>
        <v>#DIV/0!</v>
      </c>
      <c r="T326" s="71" t="e">
        <f t="shared" si="277"/>
        <v>#DIV/0!</v>
      </c>
      <c r="U326" s="71" t="e">
        <f t="shared" si="277"/>
        <v>#DIV/0!</v>
      </c>
      <c r="V326" s="71" t="e">
        <f t="shared" si="277"/>
        <v>#DIV/0!</v>
      </c>
      <c r="W326" s="71" t="e">
        <f t="shared" si="277"/>
        <v>#DIV/0!</v>
      </c>
      <c r="X326" s="71" t="e">
        <f t="shared" si="277"/>
        <v>#DIV/0!</v>
      </c>
      <c r="Y326" s="71" t="e">
        <f t="shared" si="277"/>
        <v>#DIV/0!</v>
      </c>
      <c r="Z326" s="71" t="e">
        <f t="shared" si="277"/>
        <v>#DIV/0!</v>
      </c>
      <c r="AA326" s="71" t="e">
        <f t="shared" si="277"/>
        <v>#DIV/0!</v>
      </c>
      <c r="AB326" s="71" t="e">
        <f t="shared" si="277"/>
        <v>#DIV/0!</v>
      </c>
      <c r="AC326" s="71" t="e">
        <f t="shared" si="277"/>
        <v>#DIV/0!</v>
      </c>
      <c r="AD326" s="71" t="e">
        <f t="shared" si="277"/>
        <v>#DIV/0!</v>
      </c>
      <c r="AE326" s="71" t="e">
        <f t="shared" si="277"/>
        <v>#DIV/0!</v>
      </c>
      <c r="AF326" s="71" t="e">
        <f t="shared" si="277"/>
        <v>#DIV/0!</v>
      </c>
      <c r="AG326" s="71" t="e">
        <f t="shared" si="277"/>
        <v>#DIV/0!</v>
      </c>
      <c r="AH326" s="156" t="e">
        <f t="shared" si="274"/>
        <v>#DIV/0!</v>
      </c>
      <c r="AI326" s="28"/>
      <c r="AJ326" s="290"/>
      <c r="AK326" s="24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</row>
    <row r="327" s="7" customFormat="1" ht="30" customHeight="1" spans="1:171">
      <c r="A327" s="119"/>
      <c r="B327" s="117" t="s">
        <v>275</v>
      </c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156"/>
      <c r="AI327" s="28"/>
      <c r="AJ327" s="290"/>
      <c r="AK327" s="24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</row>
    <row r="328" s="7" customFormat="1" ht="30" customHeight="1" spans="1:171">
      <c r="A328" s="119"/>
      <c r="B328" s="124" t="s">
        <v>14</v>
      </c>
      <c r="C328" s="71" t="e">
        <f t="shared" ref="C328:AG328" si="278">C326-C327</f>
        <v>#DIV/0!</v>
      </c>
      <c r="D328" s="71" t="e">
        <f t="shared" si="278"/>
        <v>#DIV/0!</v>
      </c>
      <c r="E328" s="71" t="e">
        <f t="shared" si="278"/>
        <v>#DIV/0!</v>
      </c>
      <c r="F328" s="71" t="e">
        <f t="shared" si="278"/>
        <v>#DIV/0!</v>
      </c>
      <c r="G328" s="71" t="e">
        <f t="shared" si="278"/>
        <v>#DIV/0!</v>
      </c>
      <c r="H328" s="71" t="e">
        <f t="shared" si="278"/>
        <v>#DIV/0!</v>
      </c>
      <c r="I328" s="71" t="e">
        <f t="shared" si="278"/>
        <v>#DIV/0!</v>
      </c>
      <c r="J328" s="71" t="e">
        <f t="shared" si="278"/>
        <v>#DIV/0!</v>
      </c>
      <c r="K328" s="71" t="e">
        <f t="shared" si="278"/>
        <v>#DIV/0!</v>
      </c>
      <c r="L328" s="71" t="e">
        <f t="shared" si="278"/>
        <v>#DIV/0!</v>
      </c>
      <c r="M328" s="71" t="e">
        <f t="shared" si="278"/>
        <v>#DIV/0!</v>
      </c>
      <c r="N328" s="71" t="e">
        <f t="shared" si="278"/>
        <v>#DIV/0!</v>
      </c>
      <c r="O328" s="71" t="e">
        <f t="shared" si="278"/>
        <v>#DIV/0!</v>
      </c>
      <c r="P328" s="71" t="e">
        <f t="shared" si="278"/>
        <v>#DIV/0!</v>
      </c>
      <c r="Q328" s="71" t="e">
        <f t="shared" si="278"/>
        <v>#DIV/0!</v>
      </c>
      <c r="R328" s="71" t="e">
        <f t="shared" si="278"/>
        <v>#DIV/0!</v>
      </c>
      <c r="S328" s="71" t="e">
        <f t="shared" si="278"/>
        <v>#DIV/0!</v>
      </c>
      <c r="T328" s="71" t="e">
        <f t="shared" si="278"/>
        <v>#DIV/0!</v>
      </c>
      <c r="U328" s="71" t="e">
        <f t="shared" si="278"/>
        <v>#DIV/0!</v>
      </c>
      <c r="V328" s="71" t="e">
        <f t="shared" si="278"/>
        <v>#DIV/0!</v>
      </c>
      <c r="W328" s="71" t="e">
        <f t="shared" si="278"/>
        <v>#DIV/0!</v>
      </c>
      <c r="X328" s="71" t="e">
        <f t="shared" si="278"/>
        <v>#DIV/0!</v>
      </c>
      <c r="Y328" s="71" t="e">
        <f t="shared" si="278"/>
        <v>#DIV/0!</v>
      </c>
      <c r="Z328" s="71" t="e">
        <f t="shared" si="278"/>
        <v>#DIV/0!</v>
      </c>
      <c r="AA328" s="71" t="e">
        <f t="shared" si="278"/>
        <v>#DIV/0!</v>
      </c>
      <c r="AB328" s="71" t="e">
        <f t="shared" si="278"/>
        <v>#DIV/0!</v>
      </c>
      <c r="AC328" s="71" t="e">
        <f t="shared" si="278"/>
        <v>#DIV/0!</v>
      </c>
      <c r="AD328" s="71" t="e">
        <f t="shared" si="278"/>
        <v>#DIV/0!</v>
      </c>
      <c r="AE328" s="71" t="e">
        <f t="shared" si="278"/>
        <v>#DIV/0!</v>
      </c>
      <c r="AF328" s="71" t="e">
        <f t="shared" si="278"/>
        <v>#DIV/0!</v>
      </c>
      <c r="AG328" s="71" t="e">
        <f t="shared" si="278"/>
        <v>#DIV/0!</v>
      </c>
      <c r="AH328" s="156" t="e">
        <f t="shared" ref="AH328:AH331" si="279">SUM(C328:AG328)</f>
        <v>#DIV/0!</v>
      </c>
      <c r="AI328" s="28"/>
      <c r="AJ328" s="290"/>
      <c r="AK328" s="24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</row>
    <row r="329" s="7" customFormat="1" ht="30" customHeight="1" spans="1:171">
      <c r="A329" s="119"/>
      <c r="B329" s="125" t="s">
        <v>15</v>
      </c>
      <c r="C329" s="71" t="e">
        <f t="shared" ref="C329:AG329" si="280">C326-C325</f>
        <v>#DIV/0!</v>
      </c>
      <c r="D329" s="71" t="e">
        <f t="shared" si="280"/>
        <v>#DIV/0!</v>
      </c>
      <c r="E329" s="71" t="e">
        <f t="shared" si="280"/>
        <v>#DIV/0!</v>
      </c>
      <c r="F329" s="71" t="e">
        <f t="shared" si="280"/>
        <v>#DIV/0!</v>
      </c>
      <c r="G329" s="71" t="e">
        <f t="shared" si="280"/>
        <v>#DIV/0!</v>
      </c>
      <c r="H329" s="71" t="e">
        <f t="shared" si="280"/>
        <v>#DIV/0!</v>
      </c>
      <c r="I329" s="71" t="e">
        <f t="shared" si="280"/>
        <v>#DIV/0!</v>
      </c>
      <c r="J329" s="71" t="e">
        <f t="shared" si="280"/>
        <v>#DIV/0!</v>
      </c>
      <c r="K329" s="71" t="e">
        <f t="shared" si="280"/>
        <v>#DIV/0!</v>
      </c>
      <c r="L329" s="71" t="e">
        <f t="shared" si="280"/>
        <v>#DIV/0!</v>
      </c>
      <c r="M329" s="71" t="e">
        <f t="shared" si="280"/>
        <v>#DIV/0!</v>
      </c>
      <c r="N329" s="71" t="e">
        <f t="shared" si="280"/>
        <v>#DIV/0!</v>
      </c>
      <c r="O329" s="71" t="e">
        <f t="shared" si="280"/>
        <v>#DIV/0!</v>
      </c>
      <c r="P329" s="71" t="e">
        <f t="shared" si="280"/>
        <v>#DIV/0!</v>
      </c>
      <c r="Q329" s="71" t="e">
        <f t="shared" si="280"/>
        <v>#DIV/0!</v>
      </c>
      <c r="R329" s="71" t="e">
        <f t="shared" si="280"/>
        <v>#DIV/0!</v>
      </c>
      <c r="S329" s="71" t="e">
        <f t="shared" si="280"/>
        <v>#DIV/0!</v>
      </c>
      <c r="T329" s="71" t="e">
        <f t="shared" si="280"/>
        <v>#DIV/0!</v>
      </c>
      <c r="U329" s="71" t="e">
        <f t="shared" si="280"/>
        <v>#DIV/0!</v>
      </c>
      <c r="V329" s="71" t="e">
        <f t="shared" si="280"/>
        <v>#DIV/0!</v>
      </c>
      <c r="W329" s="71" t="e">
        <f t="shared" si="280"/>
        <v>#DIV/0!</v>
      </c>
      <c r="X329" s="71" t="e">
        <f t="shared" si="280"/>
        <v>#DIV/0!</v>
      </c>
      <c r="Y329" s="71" t="e">
        <f t="shared" si="280"/>
        <v>#DIV/0!</v>
      </c>
      <c r="Z329" s="71" t="e">
        <f t="shared" si="280"/>
        <v>#DIV/0!</v>
      </c>
      <c r="AA329" s="71" t="e">
        <f t="shared" si="280"/>
        <v>#DIV/0!</v>
      </c>
      <c r="AB329" s="71" t="e">
        <f t="shared" si="280"/>
        <v>#DIV/0!</v>
      </c>
      <c r="AC329" s="71" t="e">
        <f t="shared" si="280"/>
        <v>#DIV/0!</v>
      </c>
      <c r="AD329" s="71" t="e">
        <f t="shared" si="280"/>
        <v>#DIV/0!</v>
      </c>
      <c r="AE329" s="71" t="e">
        <f t="shared" si="280"/>
        <v>#DIV/0!</v>
      </c>
      <c r="AF329" s="71" t="e">
        <f t="shared" si="280"/>
        <v>#DIV/0!</v>
      </c>
      <c r="AG329" s="71" t="e">
        <f t="shared" si="280"/>
        <v>#DIV/0!</v>
      </c>
      <c r="AH329" s="156" t="e">
        <f t="shared" si="279"/>
        <v>#DIV/0!</v>
      </c>
      <c r="AI329" s="28"/>
      <c r="AJ329" s="290"/>
      <c r="AK329" s="24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</row>
    <row r="330" s="7" customFormat="1" ht="30" customHeight="1" spans="1:171">
      <c r="A330" s="248" t="s">
        <v>140</v>
      </c>
      <c r="B330" s="150">
        <v>2025</v>
      </c>
      <c r="C330" s="67" t="e">
        <f>MID(C170,FIND("炉",C170)+1,FIND("机",C170)-FIND("炉",C170)-1)</f>
        <v>#VALUE!</v>
      </c>
      <c r="D330" s="67" t="str">
        <f t="shared" ref="C330:AG330" si="281">MID(D170,FIND("炉",D170)+1,FIND("机",D170)-FIND("炉",D170)-1)</f>
        <v>#2</v>
      </c>
      <c r="E330" s="67" t="str">
        <f t="shared" si="281"/>
        <v>#2</v>
      </c>
      <c r="F330" s="67" t="str">
        <f t="shared" si="281"/>
        <v>#2</v>
      </c>
      <c r="G330" s="67" t="str">
        <f t="shared" si="281"/>
        <v>#2</v>
      </c>
      <c r="H330" s="67" t="str">
        <f t="shared" si="281"/>
        <v>
#1#2</v>
      </c>
      <c r="I330" s="67" t="str">
        <f t="shared" si="281"/>
        <v>#3</v>
      </c>
      <c r="J330" s="67" t="str">
        <f t="shared" si="281"/>
        <v>
#3</v>
      </c>
      <c r="K330" s="67" t="str">
        <f t="shared" si="281"/>
        <v>
#3</v>
      </c>
      <c r="L330" s="67" t="str">
        <f t="shared" si="281"/>
        <v>
#3</v>
      </c>
      <c r="M330" s="67" t="str">
        <f t="shared" si="281"/>
        <v>
#2#3</v>
      </c>
      <c r="N330" s="67" t="str">
        <f t="shared" si="281"/>
        <v>
#2#3</v>
      </c>
      <c r="O330" s="67" t="str">
        <f t="shared" si="281"/>
        <v>
#2#3</v>
      </c>
      <c r="P330" s="67" t="str">
        <f t="shared" si="281"/>
        <v>
#2#3</v>
      </c>
      <c r="Q330" s="67" t="str">
        <f t="shared" si="281"/>
        <v>
#2#3</v>
      </c>
      <c r="R330" s="67" t="str">
        <f t="shared" si="281"/>
        <v>
#2#3</v>
      </c>
      <c r="S330" s="67" t="str">
        <f t="shared" si="281"/>
        <v>
#2#3</v>
      </c>
      <c r="T330" s="67" t="str">
        <f t="shared" si="281"/>
        <v>
#2#3</v>
      </c>
      <c r="U330" s="67" t="str">
        <f t="shared" si="281"/>
        <v>
#2#3</v>
      </c>
      <c r="V330" s="67" t="str">
        <f t="shared" si="281"/>
        <v>
#2#3</v>
      </c>
      <c r="W330" s="67" t="str">
        <f t="shared" si="281"/>
        <v>
#2#3</v>
      </c>
      <c r="X330" s="67" t="str">
        <f t="shared" si="281"/>
        <v>
#2#3</v>
      </c>
      <c r="Y330" s="67" t="str">
        <f t="shared" si="281"/>
        <v>
#2#3</v>
      </c>
      <c r="Z330" s="67" t="str">
        <f t="shared" si="281"/>
        <v>
#2#3</v>
      </c>
      <c r="AA330" s="67" t="str">
        <f t="shared" si="281"/>
        <v>
#2#3</v>
      </c>
      <c r="AB330" s="67" t="str">
        <f t="shared" si="281"/>
        <v>
#2#3</v>
      </c>
      <c r="AC330" s="67" t="str">
        <f t="shared" si="281"/>
        <v>
#2#3</v>
      </c>
      <c r="AD330" s="67" t="str">
        <f t="shared" si="281"/>
        <v>
#2#3</v>
      </c>
      <c r="AE330" s="67" t="str">
        <f t="shared" si="281"/>
        <v>
#2#3</v>
      </c>
      <c r="AF330" s="67" t="str">
        <f t="shared" si="281"/>
        <v>
#2#3</v>
      </c>
      <c r="AG330" s="67" t="e">
        <f t="shared" si="281"/>
        <v>#VALUE!</v>
      </c>
      <c r="AH330" s="365" t="e">
        <f t="shared" si="279"/>
        <v>#VALUE!</v>
      </c>
      <c r="AI330" s="28"/>
      <c r="AJ330" s="290"/>
      <c r="AK330" s="24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</row>
    <row r="331" s="7" customFormat="1" ht="30" customHeight="1" spans="1:171">
      <c r="A331" s="249"/>
      <c r="B331" s="150">
        <v>2026</v>
      </c>
      <c r="C331" s="67" t="e">
        <f t="shared" ref="C331:AG331" si="282">MID(C171,FIND("炉",C171)+1,FIND("机",C171)-FIND("炉",C171)-1)</f>
        <v>#VALUE!</v>
      </c>
      <c r="D331" s="67" t="e">
        <f t="shared" si="282"/>
        <v>#VALUE!</v>
      </c>
      <c r="E331" s="67" t="e">
        <f t="shared" si="282"/>
        <v>#VALUE!</v>
      </c>
      <c r="F331" s="67" t="e">
        <f t="shared" si="282"/>
        <v>#VALUE!</v>
      </c>
      <c r="G331" s="67" t="e">
        <f t="shared" si="282"/>
        <v>#VALUE!</v>
      </c>
      <c r="H331" s="67" t="e">
        <f t="shared" si="282"/>
        <v>#VALUE!</v>
      </c>
      <c r="I331" s="67" t="e">
        <f t="shared" si="282"/>
        <v>#VALUE!</v>
      </c>
      <c r="J331" s="67" t="e">
        <f t="shared" si="282"/>
        <v>#VALUE!</v>
      </c>
      <c r="K331" s="67" t="e">
        <f t="shared" si="282"/>
        <v>#VALUE!</v>
      </c>
      <c r="L331" s="67" t="e">
        <f t="shared" si="282"/>
        <v>#VALUE!</v>
      </c>
      <c r="M331" s="67" t="e">
        <f t="shared" si="282"/>
        <v>#VALUE!</v>
      </c>
      <c r="N331" s="67" t="e">
        <f t="shared" si="282"/>
        <v>#VALUE!</v>
      </c>
      <c r="O331" s="67" t="e">
        <f t="shared" si="282"/>
        <v>#VALUE!</v>
      </c>
      <c r="P331" s="67" t="e">
        <f t="shared" si="282"/>
        <v>#VALUE!</v>
      </c>
      <c r="Q331" s="67" t="e">
        <f t="shared" si="282"/>
        <v>#VALUE!</v>
      </c>
      <c r="R331" s="67" t="e">
        <f t="shared" si="282"/>
        <v>#VALUE!</v>
      </c>
      <c r="S331" s="67" t="e">
        <f t="shared" si="282"/>
        <v>#VALUE!</v>
      </c>
      <c r="T331" s="67" t="e">
        <f t="shared" si="282"/>
        <v>#VALUE!</v>
      </c>
      <c r="U331" s="67" t="e">
        <f t="shared" si="282"/>
        <v>#VALUE!</v>
      </c>
      <c r="V331" s="67" t="e">
        <f t="shared" si="282"/>
        <v>#VALUE!</v>
      </c>
      <c r="W331" s="67" t="e">
        <f t="shared" si="282"/>
        <v>#VALUE!</v>
      </c>
      <c r="X331" s="67" t="e">
        <f t="shared" si="282"/>
        <v>#VALUE!</v>
      </c>
      <c r="Y331" s="67" t="e">
        <f t="shared" si="282"/>
        <v>#VALUE!</v>
      </c>
      <c r="Z331" s="67" t="e">
        <f t="shared" si="282"/>
        <v>#VALUE!</v>
      </c>
      <c r="AA331" s="67" t="e">
        <f t="shared" si="282"/>
        <v>#VALUE!</v>
      </c>
      <c r="AB331" s="67" t="e">
        <f t="shared" si="282"/>
        <v>#VALUE!</v>
      </c>
      <c r="AC331" s="67" t="e">
        <f t="shared" si="282"/>
        <v>#VALUE!</v>
      </c>
      <c r="AD331" s="67" t="e">
        <f t="shared" si="282"/>
        <v>#VALUE!</v>
      </c>
      <c r="AE331" s="67" t="e">
        <f t="shared" si="282"/>
        <v>#VALUE!</v>
      </c>
      <c r="AF331" s="67" t="e">
        <f t="shared" si="282"/>
        <v>#VALUE!</v>
      </c>
      <c r="AG331" s="67" t="e">
        <f t="shared" si="282"/>
        <v>#VALUE!</v>
      </c>
      <c r="AH331" s="365" t="e">
        <f t="shared" si="279"/>
        <v>#VALUE!</v>
      </c>
      <c r="AI331" s="28"/>
      <c r="AJ331" s="290"/>
      <c r="AK331" s="24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</row>
    <row r="332" s="7" customFormat="1" ht="30" customHeight="1" spans="1:171">
      <c r="A332" s="250" t="s">
        <v>141</v>
      </c>
      <c r="B332" s="49">
        <v>2025</v>
      </c>
      <c r="C332" s="112">
        <v>125</v>
      </c>
      <c r="D332" s="112">
        <v>190</v>
      </c>
      <c r="E332" s="112">
        <v>200</v>
      </c>
      <c r="F332" s="112">
        <v>190</v>
      </c>
      <c r="G332" s="112">
        <v>180</v>
      </c>
      <c r="H332" s="112">
        <v>165</v>
      </c>
      <c r="I332" s="112">
        <v>190</v>
      </c>
      <c r="J332" s="112">
        <v>180</v>
      </c>
      <c r="K332" s="112">
        <v>200</v>
      </c>
      <c r="L332" s="112">
        <v>200</v>
      </c>
      <c r="M332" s="112">
        <v>200</v>
      </c>
      <c r="N332" s="112">
        <v>200</v>
      </c>
      <c r="O332" s="112">
        <v>210</v>
      </c>
      <c r="P332" s="112">
        <v>190</v>
      </c>
      <c r="Q332" s="112">
        <v>190</v>
      </c>
      <c r="R332" s="112">
        <v>200</v>
      </c>
      <c r="S332" s="112">
        <v>180</v>
      </c>
      <c r="T332" s="112">
        <v>200</v>
      </c>
      <c r="U332" s="112">
        <v>200</v>
      </c>
      <c r="V332" s="112">
        <v>215</v>
      </c>
      <c r="W332" s="112">
        <v>190</v>
      </c>
      <c r="X332" s="112">
        <v>180</v>
      </c>
      <c r="Y332" s="112">
        <v>170</v>
      </c>
      <c r="Z332" s="112">
        <v>180</v>
      </c>
      <c r="AA332" s="112">
        <v>190</v>
      </c>
      <c r="AB332" s="112">
        <v>190</v>
      </c>
      <c r="AC332" s="112">
        <v>190</v>
      </c>
      <c r="AD332" s="112">
        <v>215</v>
      </c>
      <c r="AE332" s="112">
        <v>180</v>
      </c>
      <c r="AF332" s="112">
        <v>190</v>
      </c>
      <c r="AG332" s="112"/>
      <c r="AH332" s="112"/>
      <c r="AI332" s="28"/>
      <c r="AJ332" s="290"/>
      <c r="AK332" s="24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</row>
    <row r="333" s="7" customFormat="1" ht="30" customHeight="1" spans="1:171">
      <c r="A333" s="250"/>
      <c r="B333" s="114">
        <v>2026</v>
      </c>
      <c r="C333" s="188"/>
      <c r="D333" s="188"/>
      <c r="E333" s="188"/>
      <c r="F333" s="408"/>
      <c r="G333" s="408"/>
      <c r="H333" s="408"/>
      <c r="I333" s="408"/>
      <c r="J333" s="408"/>
      <c r="K333" s="408"/>
      <c r="L333" s="408"/>
      <c r="M333" s="408"/>
      <c r="N333" s="408"/>
      <c r="O333" s="408"/>
      <c r="P333" s="408"/>
      <c r="Q333" s="408"/>
      <c r="R333" s="408"/>
      <c r="S333" s="408"/>
      <c r="T333" s="408"/>
      <c r="U333" s="408"/>
      <c r="V333" s="408"/>
      <c r="W333" s="408"/>
      <c r="X333" s="408"/>
      <c r="Y333" s="188"/>
      <c r="Z333" s="188"/>
      <c r="AA333" s="188"/>
      <c r="AB333" s="188"/>
      <c r="AC333" s="188"/>
      <c r="AD333" s="188"/>
      <c r="AE333" s="188"/>
      <c r="AF333" s="188"/>
      <c r="AG333" s="188"/>
      <c r="AH333" s="152">
        <f t="shared" ref="AH333:AH337" si="283">SUM(C333:AG333)</f>
        <v>0</v>
      </c>
      <c r="AI333" s="28"/>
      <c r="AJ333" s="290"/>
      <c r="AK333" s="24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</row>
    <row r="334" s="9" customFormat="1" ht="30" customHeight="1" spans="1:171">
      <c r="A334" s="251" t="s">
        <v>142</v>
      </c>
      <c r="B334" s="252">
        <v>2026</v>
      </c>
      <c r="C334" s="188"/>
      <c r="D334" s="188"/>
      <c r="E334" s="188"/>
      <c r="F334" s="408"/>
      <c r="G334" s="408"/>
      <c r="H334" s="408"/>
      <c r="I334" s="408"/>
      <c r="J334" s="408"/>
      <c r="K334" s="408"/>
      <c r="L334" s="408"/>
      <c r="M334" s="408"/>
      <c r="N334" s="408"/>
      <c r="O334" s="408"/>
      <c r="P334" s="408"/>
      <c r="Q334" s="408"/>
      <c r="R334" s="408"/>
      <c r="S334" s="408"/>
      <c r="T334" s="408"/>
      <c r="U334" s="408"/>
      <c r="V334" s="408"/>
      <c r="W334" s="408"/>
      <c r="X334" s="408"/>
      <c r="Y334" s="188"/>
      <c r="Z334" s="188"/>
      <c r="AA334" s="188"/>
      <c r="AB334" s="188"/>
      <c r="AC334" s="188"/>
      <c r="AD334" s="188"/>
      <c r="AE334" s="188"/>
      <c r="AF334" s="188"/>
      <c r="AG334" s="188"/>
      <c r="AH334" s="152">
        <f t="shared" si="283"/>
        <v>0</v>
      </c>
      <c r="AI334" s="87"/>
      <c r="AJ334" s="370"/>
      <c r="AK334" s="88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</row>
    <row r="335" s="7" customFormat="1" ht="30" customHeight="1" spans="1:171">
      <c r="A335" s="250" t="s">
        <v>143</v>
      </c>
      <c r="B335" s="49">
        <v>2025</v>
      </c>
      <c r="C335" s="112">
        <v>1194</v>
      </c>
      <c r="D335" s="112">
        <v>3887</v>
      </c>
      <c r="E335" s="112">
        <v>4437</v>
      </c>
      <c r="F335" s="112">
        <v>4512</v>
      </c>
      <c r="G335" s="112">
        <v>4728</v>
      </c>
      <c r="H335" s="112">
        <v>5898</v>
      </c>
      <c r="I335" s="112">
        <v>4513</v>
      </c>
      <c r="J335" s="112">
        <v>4814</v>
      </c>
      <c r="K335" s="112">
        <v>7208</v>
      </c>
      <c r="L335" s="112">
        <v>8598</v>
      </c>
      <c r="M335" s="112">
        <v>8876</v>
      </c>
      <c r="N335" s="112">
        <v>8231</v>
      </c>
      <c r="O335" s="112">
        <v>8110</v>
      </c>
      <c r="P335" s="112">
        <v>7841</v>
      </c>
      <c r="Q335" s="112">
        <v>7815</v>
      </c>
      <c r="R335" s="112">
        <v>9936</v>
      </c>
      <c r="S335" s="112">
        <v>12228</v>
      </c>
      <c r="T335" s="112">
        <v>12557</v>
      </c>
      <c r="U335" s="112">
        <v>8524</v>
      </c>
      <c r="V335" s="112">
        <v>8693</v>
      </c>
      <c r="W335" s="112">
        <v>9596</v>
      </c>
      <c r="X335" s="112">
        <v>9333</v>
      </c>
      <c r="Y335" s="112">
        <v>9103</v>
      </c>
      <c r="Z335" s="112">
        <v>9910</v>
      </c>
      <c r="AA335" s="112">
        <v>13155</v>
      </c>
      <c r="AB335" s="112">
        <v>12325</v>
      </c>
      <c r="AC335" s="112">
        <v>12080</v>
      </c>
      <c r="AD335" s="112">
        <v>11201</v>
      </c>
      <c r="AE335" s="112">
        <v>8602</v>
      </c>
      <c r="AF335" s="112">
        <v>9610</v>
      </c>
      <c r="AG335" s="112"/>
      <c r="AH335" s="112"/>
      <c r="AI335" s="28"/>
      <c r="AJ335" s="290"/>
      <c r="AK335" s="24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6"/>
      <c r="AY335" s="6"/>
      <c r="AZ335" s="6"/>
      <c r="BA335" s="6"/>
      <c r="BB335" s="6"/>
      <c r="BC335" s="6"/>
      <c r="BD335" s="6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</row>
    <row r="336" s="7" customFormat="1" ht="30" customHeight="1" spans="1:171">
      <c r="A336" s="250"/>
      <c r="B336" s="114">
        <v>2026</v>
      </c>
      <c r="C336" s="71">
        <f t="shared" ref="C336:AG336" si="284">C504+C505+C506+C507</f>
        <v>0</v>
      </c>
      <c r="D336" s="71">
        <f t="shared" si="284"/>
        <v>0</v>
      </c>
      <c r="E336" s="71">
        <f t="shared" si="284"/>
        <v>0</v>
      </c>
      <c r="F336" s="71">
        <f t="shared" si="284"/>
        <v>0</v>
      </c>
      <c r="G336" s="71">
        <f t="shared" si="284"/>
        <v>0</v>
      </c>
      <c r="H336" s="71">
        <f t="shared" si="284"/>
        <v>0</v>
      </c>
      <c r="I336" s="71">
        <f t="shared" si="284"/>
        <v>0</v>
      </c>
      <c r="J336" s="71">
        <f t="shared" si="284"/>
        <v>0</v>
      </c>
      <c r="K336" s="71">
        <f t="shared" si="284"/>
        <v>0</v>
      </c>
      <c r="L336" s="71">
        <f t="shared" si="284"/>
        <v>0</v>
      </c>
      <c r="M336" s="71">
        <f t="shared" si="284"/>
        <v>0</v>
      </c>
      <c r="N336" s="71">
        <f t="shared" si="284"/>
        <v>0</v>
      </c>
      <c r="O336" s="71">
        <f t="shared" si="284"/>
        <v>0</v>
      </c>
      <c r="P336" s="71">
        <f t="shared" si="284"/>
        <v>0</v>
      </c>
      <c r="Q336" s="71">
        <f t="shared" si="284"/>
        <v>0</v>
      </c>
      <c r="R336" s="71">
        <f t="shared" si="284"/>
        <v>0</v>
      </c>
      <c r="S336" s="71">
        <f t="shared" si="284"/>
        <v>0</v>
      </c>
      <c r="T336" s="71">
        <f t="shared" si="284"/>
        <v>0</v>
      </c>
      <c r="U336" s="71">
        <f t="shared" si="284"/>
        <v>0</v>
      </c>
      <c r="V336" s="71">
        <f t="shared" si="284"/>
        <v>0</v>
      </c>
      <c r="W336" s="71">
        <f t="shared" si="284"/>
        <v>0</v>
      </c>
      <c r="X336" s="71">
        <f t="shared" si="284"/>
        <v>0</v>
      </c>
      <c r="Y336" s="71">
        <f t="shared" si="284"/>
        <v>0</v>
      </c>
      <c r="Z336" s="71">
        <f t="shared" si="284"/>
        <v>0</v>
      </c>
      <c r="AA336" s="71">
        <f t="shared" si="284"/>
        <v>0</v>
      </c>
      <c r="AB336" s="71">
        <f t="shared" si="284"/>
        <v>0</v>
      </c>
      <c r="AC336" s="71">
        <f t="shared" si="284"/>
        <v>0</v>
      </c>
      <c r="AD336" s="71">
        <f t="shared" si="284"/>
        <v>0</v>
      </c>
      <c r="AE336" s="71">
        <f t="shared" si="284"/>
        <v>0</v>
      </c>
      <c r="AF336" s="71">
        <f t="shared" si="284"/>
        <v>0</v>
      </c>
      <c r="AG336" s="71">
        <f t="shared" si="284"/>
        <v>0</v>
      </c>
      <c r="AH336" s="156">
        <f t="shared" si="283"/>
        <v>0</v>
      </c>
      <c r="AI336" s="28"/>
      <c r="AJ336" s="290"/>
      <c r="AK336" s="24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6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</row>
    <row r="337" s="7" customFormat="1" ht="30" customHeight="1" spans="1:171">
      <c r="A337" s="250" t="s">
        <v>144</v>
      </c>
      <c r="B337" s="150">
        <v>2025</v>
      </c>
      <c r="C337" s="69">
        <f t="shared" ref="C337:AG337" si="285">C335*(3466.52-900.6)/(C203*C213)</f>
        <v>0.488916697519437</v>
      </c>
      <c r="D337" s="69">
        <f t="shared" si="285"/>
        <v>0.878527641687763</v>
      </c>
      <c r="E337" s="69">
        <f t="shared" si="285"/>
        <v>0.898915302895719</v>
      </c>
      <c r="F337" s="69">
        <f t="shared" si="285"/>
        <v>0.843015186378279</v>
      </c>
      <c r="G337" s="69">
        <f t="shared" si="285"/>
        <v>0.81616921238738</v>
      </c>
      <c r="H337" s="69">
        <f t="shared" si="285"/>
        <v>0.798618897348596</v>
      </c>
      <c r="I337" s="69">
        <f t="shared" si="285"/>
        <v>0.867462287104623</v>
      </c>
      <c r="J337" s="69">
        <f t="shared" si="285"/>
        <v>0.849694400439144</v>
      </c>
      <c r="K337" s="69">
        <f t="shared" si="285"/>
        <v>0.878312407871742</v>
      </c>
      <c r="L337" s="69">
        <f t="shared" si="285"/>
        <v>0.905319292578376</v>
      </c>
      <c r="M337" s="69">
        <f t="shared" si="285"/>
        <v>0.891704191283852</v>
      </c>
      <c r="N337" s="69">
        <f t="shared" si="285"/>
        <v>0.8963029151792</v>
      </c>
      <c r="O337" s="69">
        <f t="shared" si="285"/>
        <v>0.919077742798288</v>
      </c>
      <c r="P337" s="69">
        <f t="shared" si="285"/>
        <v>0.881573996444676</v>
      </c>
      <c r="Q337" s="69">
        <f t="shared" si="285"/>
        <v>0.873745320310376</v>
      </c>
      <c r="R337" s="69">
        <f t="shared" si="285"/>
        <v>0.89830905377808</v>
      </c>
      <c r="S337" s="69">
        <f t="shared" si="285"/>
        <v>0.860029514384274</v>
      </c>
      <c r="T337" s="69">
        <f t="shared" si="285"/>
        <v>0.896407040105409</v>
      </c>
      <c r="U337" s="69">
        <f t="shared" si="285"/>
        <v>0.898853171315475</v>
      </c>
      <c r="V337" s="69">
        <f t="shared" si="285"/>
        <v>0.914067925827272</v>
      </c>
      <c r="W337" s="69">
        <f t="shared" si="285"/>
        <v>0.877427045025629</v>
      </c>
      <c r="X337" s="69">
        <f t="shared" si="285"/>
        <v>0.843212163123314</v>
      </c>
      <c r="Y337" s="69">
        <f t="shared" si="285"/>
        <v>0.852322958919306</v>
      </c>
      <c r="Z337" s="69">
        <f t="shared" si="285"/>
        <v>0.856944459609654</v>
      </c>
      <c r="AA337" s="69">
        <f t="shared" si="285"/>
        <v>0.882585987261147</v>
      </c>
      <c r="AB337" s="69">
        <f t="shared" si="285"/>
        <v>0.871942311955259</v>
      </c>
      <c r="AC337" s="69">
        <f t="shared" si="285"/>
        <v>0.867494922452123</v>
      </c>
      <c r="AD337" s="69">
        <f t="shared" si="285"/>
        <v>0.920992806603774</v>
      </c>
      <c r="AE337" s="69">
        <f t="shared" si="285"/>
        <v>0.857725021800597</v>
      </c>
      <c r="AF337" s="69">
        <f t="shared" si="285"/>
        <v>0.88813724685099</v>
      </c>
      <c r="AG337" s="69" t="e">
        <f t="shared" si="285"/>
        <v>#DIV/0!</v>
      </c>
      <c r="AH337" s="366" t="e">
        <f t="shared" si="283"/>
        <v>#DIV/0!</v>
      </c>
      <c r="AI337" s="28"/>
      <c r="AJ337" s="290"/>
      <c r="AK337" s="24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</row>
    <row r="338" s="7" customFormat="1" ht="30" customHeight="1" spans="1:171">
      <c r="A338" s="253"/>
      <c r="B338" s="150">
        <v>2026</v>
      </c>
      <c r="C338" s="254" t="e">
        <f t="shared" ref="C338:AG338" si="286">C336*(3466.52-C334)/((C204*C214))</f>
        <v>#DIV/0!</v>
      </c>
      <c r="D338" s="254" t="e">
        <f t="shared" si="286"/>
        <v>#DIV/0!</v>
      </c>
      <c r="E338" s="254" t="e">
        <f t="shared" si="286"/>
        <v>#DIV/0!</v>
      </c>
      <c r="F338" s="254" t="e">
        <f t="shared" si="286"/>
        <v>#DIV/0!</v>
      </c>
      <c r="G338" s="254" t="e">
        <f t="shared" si="286"/>
        <v>#DIV/0!</v>
      </c>
      <c r="H338" s="254" t="e">
        <f t="shared" si="286"/>
        <v>#DIV/0!</v>
      </c>
      <c r="I338" s="254" t="e">
        <f t="shared" si="286"/>
        <v>#DIV/0!</v>
      </c>
      <c r="J338" s="254" t="e">
        <f t="shared" si="286"/>
        <v>#DIV/0!</v>
      </c>
      <c r="K338" s="254" t="e">
        <f t="shared" si="286"/>
        <v>#DIV/0!</v>
      </c>
      <c r="L338" s="254" t="e">
        <f t="shared" si="286"/>
        <v>#DIV/0!</v>
      </c>
      <c r="M338" s="254" t="e">
        <f t="shared" si="286"/>
        <v>#DIV/0!</v>
      </c>
      <c r="N338" s="254" t="e">
        <f t="shared" si="286"/>
        <v>#DIV/0!</v>
      </c>
      <c r="O338" s="254" t="e">
        <f t="shared" si="286"/>
        <v>#DIV/0!</v>
      </c>
      <c r="P338" s="254" t="e">
        <f t="shared" si="286"/>
        <v>#DIV/0!</v>
      </c>
      <c r="Q338" s="254" t="e">
        <f t="shared" si="286"/>
        <v>#DIV/0!</v>
      </c>
      <c r="R338" s="254" t="e">
        <f t="shared" si="286"/>
        <v>#DIV/0!</v>
      </c>
      <c r="S338" s="254" t="e">
        <f t="shared" si="286"/>
        <v>#DIV/0!</v>
      </c>
      <c r="T338" s="254" t="e">
        <f t="shared" si="286"/>
        <v>#DIV/0!</v>
      </c>
      <c r="U338" s="254" t="e">
        <f t="shared" si="286"/>
        <v>#DIV/0!</v>
      </c>
      <c r="V338" s="254" t="e">
        <f t="shared" si="286"/>
        <v>#DIV/0!</v>
      </c>
      <c r="W338" s="254" t="e">
        <f t="shared" si="286"/>
        <v>#DIV/0!</v>
      </c>
      <c r="X338" s="254" t="e">
        <f t="shared" si="286"/>
        <v>#DIV/0!</v>
      </c>
      <c r="Y338" s="254" t="e">
        <f t="shared" si="286"/>
        <v>#DIV/0!</v>
      </c>
      <c r="Z338" s="254" t="e">
        <f t="shared" si="286"/>
        <v>#DIV/0!</v>
      </c>
      <c r="AA338" s="254" t="e">
        <f t="shared" si="286"/>
        <v>#DIV/0!</v>
      </c>
      <c r="AB338" s="69" t="e">
        <f t="shared" si="286"/>
        <v>#DIV/0!</v>
      </c>
      <c r="AC338" s="254" t="e">
        <f t="shared" si="286"/>
        <v>#DIV/0!</v>
      </c>
      <c r="AD338" s="254" t="e">
        <f t="shared" si="286"/>
        <v>#DIV/0!</v>
      </c>
      <c r="AE338" s="254" t="e">
        <f t="shared" si="286"/>
        <v>#DIV/0!</v>
      </c>
      <c r="AF338" s="254" t="e">
        <f t="shared" si="286"/>
        <v>#DIV/0!</v>
      </c>
      <c r="AG338" s="254" t="e">
        <f t="shared" si="286"/>
        <v>#DIV/0!</v>
      </c>
      <c r="AH338" s="409" t="e">
        <f>AH336*(3466.52-AH334)/(AH204*AH214)</f>
        <v>#DIV/0!</v>
      </c>
      <c r="AI338" s="28"/>
      <c r="AJ338" s="290"/>
      <c r="AK338" s="24"/>
      <c r="AL338" s="6"/>
      <c r="AM338" s="6"/>
      <c r="AN338" s="6"/>
      <c r="AO338" s="6"/>
      <c r="AP338" s="6"/>
      <c r="AQ338" s="6"/>
      <c r="AR338" s="6"/>
      <c r="AS338" s="6"/>
      <c r="AT338" s="1"/>
      <c r="AU338" s="6"/>
      <c r="AV338" s="6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</row>
    <row r="339" s="7" customFormat="1" ht="30" customHeight="1" spans="1:171">
      <c r="A339" s="250" t="s">
        <v>145</v>
      </c>
      <c r="B339" s="255">
        <v>2026</v>
      </c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366">
        <f t="shared" ref="AH339:AH341" si="287">SUM(C339:AG339)</f>
        <v>0</v>
      </c>
      <c r="AI339" s="28"/>
      <c r="AJ339" s="290"/>
      <c r="AK339" s="24"/>
      <c r="AL339" s="1"/>
      <c r="AM339" s="1"/>
      <c r="AN339" s="1"/>
      <c r="AO339" s="1"/>
      <c r="AP339" s="1"/>
      <c r="AQ339" s="1"/>
      <c r="AR339" s="1"/>
      <c r="AS339" s="1"/>
      <c r="AT339" s="6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</row>
    <row r="340" s="7" customFormat="1" ht="30" customHeight="1" spans="1:171">
      <c r="A340" s="258" t="s">
        <v>379</v>
      </c>
      <c r="B340" s="255">
        <v>2026</v>
      </c>
      <c r="C340" s="69" t="e">
        <f t="shared" ref="C340:AG340" si="288">((C179-C235)*36+C199)/((C204*C214/1000)+(C230*1.4571))</f>
        <v>#DIV/0!</v>
      </c>
      <c r="D340" s="69" t="e">
        <f t="shared" si="288"/>
        <v>#DIV/0!</v>
      </c>
      <c r="E340" s="69" t="e">
        <f t="shared" si="288"/>
        <v>#DIV/0!</v>
      </c>
      <c r="F340" s="69" t="e">
        <f t="shared" si="288"/>
        <v>#DIV/0!</v>
      </c>
      <c r="G340" s="69" t="e">
        <f t="shared" si="288"/>
        <v>#DIV/0!</v>
      </c>
      <c r="H340" s="69" t="e">
        <f t="shared" si="288"/>
        <v>#DIV/0!</v>
      </c>
      <c r="I340" s="69" t="e">
        <f t="shared" si="288"/>
        <v>#DIV/0!</v>
      </c>
      <c r="J340" s="69" t="e">
        <f t="shared" si="288"/>
        <v>#DIV/0!</v>
      </c>
      <c r="K340" s="69" t="e">
        <f t="shared" si="288"/>
        <v>#DIV/0!</v>
      </c>
      <c r="L340" s="259" t="e">
        <f t="shared" si="288"/>
        <v>#DIV/0!</v>
      </c>
      <c r="M340" s="259" t="e">
        <f t="shared" si="288"/>
        <v>#DIV/0!</v>
      </c>
      <c r="N340" s="259" t="e">
        <f t="shared" si="288"/>
        <v>#DIV/0!</v>
      </c>
      <c r="O340" s="259" t="e">
        <f t="shared" si="288"/>
        <v>#DIV/0!</v>
      </c>
      <c r="P340" s="259" t="e">
        <f t="shared" si="288"/>
        <v>#DIV/0!</v>
      </c>
      <c r="Q340" s="259" t="e">
        <f t="shared" si="288"/>
        <v>#DIV/0!</v>
      </c>
      <c r="R340" s="259" t="e">
        <f t="shared" si="288"/>
        <v>#DIV/0!</v>
      </c>
      <c r="S340" s="259" t="e">
        <f t="shared" si="288"/>
        <v>#DIV/0!</v>
      </c>
      <c r="T340" s="259" t="e">
        <f t="shared" si="288"/>
        <v>#DIV/0!</v>
      </c>
      <c r="U340" s="259" t="e">
        <f t="shared" si="288"/>
        <v>#DIV/0!</v>
      </c>
      <c r="V340" s="259" t="e">
        <f t="shared" si="288"/>
        <v>#DIV/0!</v>
      </c>
      <c r="W340" s="259" t="e">
        <f t="shared" si="288"/>
        <v>#DIV/0!</v>
      </c>
      <c r="X340" s="259" t="e">
        <f t="shared" si="288"/>
        <v>#DIV/0!</v>
      </c>
      <c r="Y340" s="259" t="e">
        <f t="shared" si="288"/>
        <v>#DIV/0!</v>
      </c>
      <c r="Z340" s="259" t="e">
        <f t="shared" si="288"/>
        <v>#DIV/0!</v>
      </c>
      <c r="AA340" s="259" t="e">
        <f t="shared" si="288"/>
        <v>#DIV/0!</v>
      </c>
      <c r="AB340" s="259" t="e">
        <f t="shared" si="288"/>
        <v>#DIV/0!</v>
      </c>
      <c r="AC340" s="259" t="e">
        <f t="shared" si="288"/>
        <v>#DIV/0!</v>
      </c>
      <c r="AD340" s="259" t="e">
        <f t="shared" si="288"/>
        <v>#DIV/0!</v>
      </c>
      <c r="AE340" s="259" t="e">
        <f t="shared" si="288"/>
        <v>#DIV/0!</v>
      </c>
      <c r="AF340" s="259" t="e">
        <f t="shared" si="288"/>
        <v>#DIV/0!</v>
      </c>
      <c r="AG340" s="410" t="e">
        <f t="shared" si="288"/>
        <v>#DIV/0!</v>
      </c>
      <c r="AH340" s="366" t="e">
        <f t="shared" si="287"/>
        <v>#DIV/0!</v>
      </c>
      <c r="AI340" s="28"/>
      <c r="AJ340" s="411" t="e">
        <f>E338-E340</f>
        <v>#DIV/0!</v>
      </c>
      <c r="AK340" s="24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</row>
    <row r="341" s="3" customFormat="1" ht="30" customHeight="1" spans="1:171">
      <c r="A341" s="108" t="s">
        <v>146</v>
      </c>
      <c r="B341" s="109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223"/>
      <c r="AC341" s="110"/>
      <c r="AD341" s="110"/>
      <c r="AE341" s="110"/>
      <c r="AF341" s="110"/>
      <c r="AG341" s="110"/>
      <c r="AH341" s="375">
        <f t="shared" si="287"/>
        <v>0</v>
      </c>
      <c r="AI341" s="110"/>
      <c r="AJ341" s="290"/>
      <c r="AK341" s="24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</row>
    <row r="342" s="11" customFormat="1" ht="30" customHeight="1" spans="1:171">
      <c r="A342" s="262" t="s">
        <v>10</v>
      </c>
      <c r="B342" s="49">
        <v>2025</v>
      </c>
      <c r="C342" s="112" t="s">
        <v>417</v>
      </c>
      <c r="D342" s="112" t="s">
        <v>417</v>
      </c>
      <c r="E342" s="112" t="s">
        <v>417</v>
      </c>
      <c r="F342" s="112" t="s">
        <v>430</v>
      </c>
      <c r="G342" s="112" t="s">
        <v>431</v>
      </c>
      <c r="H342" s="112" t="s">
        <v>431</v>
      </c>
      <c r="I342" s="112" t="s">
        <v>430</v>
      </c>
      <c r="J342" s="112" t="s">
        <v>432</v>
      </c>
      <c r="K342" s="112">
        <v>0</v>
      </c>
      <c r="L342" s="112">
        <v>0</v>
      </c>
      <c r="M342" s="112">
        <v>0</v>
      </c>
      <c r="N342" s="112">
        <v>0</v>
      </c>
      <c r="O342" s="112">
        <v>0</v>
      </c>
      <c r="P342" s="112">
        <v>0</v>
      </c>
      <c r="Q342" s="112">
        <v>0</v>
      </c>
      <c r="R342" s="112">
        <v>0</v>
      </c>
      <c r="S342" s="112" t="s">
        <v>433</v>
      </c>
      <c r="T342" s="112" t="s">
        <v>433</v>
      </c>
      <c r="U342" s="112" t="s">
        <v>433</v>
      </c>
      <c r="V342" s="112" t="s">
        <v>433</v>
      </c>
      <c r="W342" s="112">
        <v>0</v>
      </c>
      <c r="X342" s="112">
        <v>0</v>
      </c>
      <c r="Y342" s="112" t="s">
        <v>434</v>
      </c>
      <c r="Z342" s="112" t="s">
        <v>434</v>
      </c>
      <c r="AA342" s="112" t="s">
        <v>434</v>
      </c>
      <c r="AB342" s="112" t="s">
        <v>434</v>
      </c>
      <c r="AC342" s="112" t="s">
        <v>434</v>
      </c>
      <c r="AD342" s="112" t="s">
        <v>434</v>
      </c>
      <c r="AE342" s="112" t="s">
        <v>434</v>
      </c>
      <c r="AF342" s="112" t="s">
        <v>434</v>
      </c>
      <c r="AG342" s="112" t="s">
        <v>380</v>
      </c>
      <c r="AH342" s="112"/>
      <c r="AI342" s="28"/>
      <c r="AJ342" s="290"/>
      <c r="AK342" s="24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</row>
    <row r="343" s="12" customFormat="1" ht="30" customHeight="1" spans="1:171">
      <c r="A343" s="265"/>
      <c r="B343" s="266">
        <v>2026</v>
      </c>
      <c r="C343" s="412"/>
      <c r="D343" s="412"/>
      <c r="E343" s="413"/>
      <c r="F343" s="413"/>
      <c r="G343" s="413"/>
      <c r="H343" s="413"/>
      <c r="I343" s="413"/>
      <c r="J343" s="413"/>
      <c r="K343" s="413"/>
      <c r="L343" s="413"/>
      <c r="M343" s="413"/>
      <c r="N343" s="413"/>
      <c r="O343" s="413"/>
      <c r="P343" s="413"/>
      <c r="Q343" s="413"/>
      <c r="R343" s="413"/>
      <c r="S343" s="413"/>
      <c r="T343" s="413"/>
      <c r="U343" s="413"/>
      <c r="V343" s="413"/>
      <c r="W343" s="413"/>
      <c r="X343" s="414"/>
      <c r="Y343" s="412"/>
      <c r="Z343" s="412"/>
      <c r="AA343" s="412"/>
      <c r="AB343" s="415"/>
      <c r="AC343" s="412"/>
      <c r="AD343" s="412"/>
      <c r="AE343" s="412"/>
      <c r="AF343" s="412"/>
      <c r="AG343" s="412"/>
      <c r="AH343" s="87"/>
      <c r="AI343" s="28"/>
      <c r="AJ343" s="290"/>
      <c r="AK343" s="19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</row>
    <row r="344" s="11" customFormat="1" ht="30" customHeight="1" spans="1:171">
      <c r="A344" s="262"/>
      <c r="B344" s="56" t="s">
        <v>11</v>
      </c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  <c r="AA344" s="269"/>
      <c r="AB344" s="269"/>
      <c r="AC344" s="269"/>
      <c r="AD344" s="269"/>
      <c r="AE344" s="269"/>
      <c r="AF344" s="269"/>
      <c r="AG344" s="269"/>
      <c r="AH344" s="416"/>
      <c r="AI344" s="28"/>
      <c r="AJ344" s="290"/>
      <c r="AK344" s="19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2"/>
      <c r="AY344" s="2"/>
      <c r="AZ344" s="2"/>
      <c r="BA344" s="2"/>
      <c r="BB344" s="2"/>
      <c r="BC344" s="2"/>
      <c r="BD344" s="2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</row>
    <row r="345" s="11" customFormat="1" ht="30" customHeight="1" spans="1:171">
      <c r="A345" s="270" t="s">
        <v>147</v>
      </c>
      <c r="B345" s="49">
        <v>2025</v>
      </c>
      <c r="C345" s="112">
        <v>7235</v>
      </c>
      <c r="D345" s="112">
        <v>7851</v>
      </c>
      <c r="E345" s="112">
        <v>8296</v>
      </c>
      <c r="F345" s="112">
        <v>9329</v>
      </c>
      <c r="G345" s="112">
        <v>13839</v>
      </c>
      <c r="H345" s="112">
        <v>8609</v>
      </c>
      <c r="I345" s="112">
        <v>12178</v>
      </c>
      <c r="J345" s="112">
        <v>11203</v>
      </c>
      <c r="K345" s="112">
        <v>0</v>
      </c>
      <c r="L345" s="112">
        <v>0</v>
      </c>
      <c r="M345" s="112">
        <v>0</v>
      </c>
      <c r="N345" s="112">
        <v>0</v>
      </c>
      <c r="O345" s="112">
        <v>0</v>
      </c>
      <c r="P345" s="112">
        <v>0</v>
      </c>
      <c r="Q345" s="112">
        <v>0</v>
      </c>
      <c r="R345" s="112">
        <v>0</v>
      </c>
      <c r="S345" s="112">
        <v>1074</v>
      </c>
      <c r="T345" s="112">
        <v>7754</v>
      </c>
      <c r="U345" s="112">
        <v>7696</v>
      </c>
      <c r="V345" s="112">
        <v>8010</v>
      </c>
      <c r="W345" s="112">
        <v>183</v>
      </c>
      <c r="X345" s="112">
        <v>0</v>
      </c>
      <c r="Y345" s="112">
        <v>4733</v>
      </c>
      <c r="Z345" s="112">
        <v>9266</v>
      </c>
      <c r="AA345" s="112">
        <v>9501</v>
      </c>
      <c r="AB345" s="112">
        <v>8653</v>
      </c>
      <c r="AC345" s="112">
        <v>10055</v>
      </c>
      <c r="AD345" s="112">
        <v>9517</v>
      </c>
      <c r="AE345" s="112">
        <v>8863</v>
      </c>
      <c r="AF345" s="112">
        <v>8932</v>
      </c>
      <c r="AG345" s="112"/>
      <c r="AH345" s="112"/>
      <c r="AI345" s="28"/>
      <c r="AJ345" s="290">
        <v>0</v>
      </c>
      <c r="AK345" s="19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2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</row>
    <row r="346" s="12" customFormat="1" ht="30" customHeight="1" spans="1:171">
      <c r="A346" s="271"/>
      <c r="B346" s="266">
        <v>2026</v>
      </c>
      <c r="C346" s="380">
        <f>'2026底表'!C346</f>
        <v>0</v>
      </c>
      <c r="D346" s="380">
        <f>'2026底表'!D346</f>
        <v>0</v>
      </c>
      <c r="E346" s="380">
        <f>'2026底表'!E346</f>
        <v>0</v>
      </c>
      <c r="F346" s="380">
        <f>'2026底表'!F346</f>
        <v>0</v>
      </c>
      <c r="G346" s="380">
        <f>'2026底表'!G346</f>
        <v>0</v>
      </c>
      <c r="H346" s="380">
        <f>'2026底表'!H346</f>
        <v>0</v>
      </c>
      <c r="I346" s="380">
        <f>'2026底表'!I346</f>
        <v>0</v>
      </c>
      <c r="J346" s="380">
        <f>'2026底表'!J346</f>
        <v>0</v>
      </c>
      <c r="K346" s="380">
        <f>'2026底表'!K346</f>
        <v>0</v>
      </c>
      <c r="L346" s="380">
        <f>'2026底表'!L346</f>
        <v>0</v>
      </c>
      <c r="M346" s="380">
        <f>'2026底表'!M346</f>
        <v>0</v>
      </c>
      <c r="N346" s="380">
        <f>'2026底表'!N346</f>
        <v>0</v>
      </c>
      <c r="O346" s="380">
        <f>'2026底表'!O346</f>
        <v>0</v>
      </c>
      <c r="P346" s="380">
        <f>'2026底表'!P346</f>
        <v>0</v>
      </c>
      <c r="Q346" s="380">
        <f>'2026底表'!Q346</f>
        <v>0</v>
      </c>
      <c r="R346" s="380">
        <f>'2026底表'!R346</f>
        <v>0</v>
      </c>
      <c r="S346" s="380">
        <f>'2026底表'!S346</f>
        <v>0</v>
      </c>
      <c r="T346" s="380">
        <f>'2026底表'!T346</f>
        <v>0</v>
      </c>
      <c r="U346" s="380">
        <f>'2026底表'!U346</f>
        <v>0</v>
      </c>
      <c r="V346" s="380">
        <f>'2026底表'!V346</f>
        <v>0</v>
      </c>
      <c r="W346" s="380">
        <f>'2026底表'!W346</f>
        <v>0</v>
      </c>
      <c r="X346" s="380">
        <f>'2026底表'!X346</f>
        <v>0</v>
      </c>
      <c r="Y346" s="380">
        <f>'2026底表'!Y346</f>
        <v>0</v>
      </c>
      <c r="Z346" s="380">
        <f>'2026底表'!Z346</f>
        <v>0</v>
      </c>
      <c r="AA346" s="380">
        <f>'2026底表'!AA346</f>
        <v>2240</v>
      </c>
      <c r="AB346" s="380">
        <f>'2026底表'!AB346</f>
        <v>6409</v>
      </c>
      <c r="AC346" s="380">
        <f>'2026底表'!AC346</f>
        <v>6561</v>
      </c>
      <c r="AD346" s="380">
        <f>'2026底表'!AD346</f>
        <v>0</v>
      </c>
      <c r="AE346" s="380">
        <f>'2026底表'!AE346</f>
        <v>0</v>
      </c>
      <c r="AF346" s="380">
        <f>'2026底表'!AF346</f>
        <v>0</v>
      </c>
      <c r="AG346" s="380">
        <f>'2026底表'!AG346</f>
        <v>0</v>
      </c>
      <c r="AH346" s="380">
        <f t="shared" ref="AH346:AH349" si="289">SUM(C346:AG346)</f>
        <v>15210</v>
      </c>
      <c r="AI346" s="28"/>
      <c r="AJ346" s="290">
        <f>E346-AI346</f>
        <v>0</v>
      </c>
      <c r="AK346" s="40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</row>
    <row r="347" s="11" customFormat="1" ht="30" customHeight="1" spans="1:171">
      <c r="A347" s="270"/>
      <c r="B347" s="199" t="s">
        <v>275</v>
      </c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156"/>
      <c r="AI347" s="28"/>
      <c r="AJ347" s="290"/>
      <c r="AK347" s="24"/>
      <c r="AL347" s="2"/>
      <c r="AM347" s="2"/>
      <c r="AN347" s="2"/>
      <c r="AO347" s="2"/>
      <c r="AP347" s="2"/>
      <c r="AQ347" s="2"/>
      <c r="AR347" s="2"/>
      <c r="AS347" s="2"/>
      <c r="AT347" s="1"/>
      <c r="AU347" s="2"/>
      <c r="AV347" s="2"/>
      <c r="AW347" s="1"/>
      <c r="AX347" s="2"/>
      <c r="AY347" s="2"/>
      <c r="AZ347" s="2"/>
      <c r="BA347" s="2"/>
      <c r="BB347" s="2"/>
      <c r="BC347" s="2"/>
      <c r="BD347" s="2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</row>
    <row r="348" s="11" customFormat="1" ht="30" customHeight="1" spans="1:171">
      <c r="A348" s="270"/>
      <c r="B348" s="272" t="s">
        <v>14</v>
      </c>
      <c r="C348" s="71">
        <f t="shared" ref="C348:AG348" si="290">C346-C347</f>
        <v>0</v>
      </c>
      <c r="D348" s="71">
        <f t="shared" si="290"/>
        <v>0</v>
      </c>
      <c r="E348" s="71">
        <f t="shared" si="290"/>
        <v>0</v>
      </c>
      <c r="F348" s="71">
        <f t="shared" si="290"/>
        <v>0</v>
      </c>
      <c r="G348" s="71">
        <f t="shared" si="290"/>
        <v>0</v>
      </c>
      <c r="H348" s="71">
        <f t="shared" si="290"/>
        <v>0</v>
      </c>
      <c r="I348" s="71">
        <f t="shared" si="290"/>
        <v>0</v>
      </c>
      <c r="J348" s="71">
        <f t="shared" si="290"/>
        <v>0</v>
      </c>
      <c r="K348" s="71">
        <f t="shared" si="290"/>
        <v>0</v>
      </c>
      <c r="L348" s="71">
        <f t="shared" si="290"/>
        <v>0</v>
      </c>
      <c r="M348" s="71">
        <f t="shared" si="290"/>
        <v>0</v>
      </c>
      <c r="N348" s="71">
        <f t="shared" si="290"/>
        <v>0</v>
      </c>
      <c r="O348" s="71">
        <f t="shared" si="290"/>
        <v>0</v>
      </c>
      <c r="P348" s="71">
        <f t="shared" si="290"/>
        <v>0</v>
      </c>
      <c r="Q348" s="71">
        <f t="shared" si="290"/>
        <v>0</v>
      </c>
      <c r="R348" s="71">
        <f t="shared" si="290"/>
        <v>0</v>
      </c>
      <c r="S348" s="71">
        <f t="shared" si="290"/>
        <v>0</v>
      </c>
      <c r="T348" s="71">
        <f t="shared" si="290"/>
        <v>0</v>
      </c>
      <c r="U348" s="71">
        <f t="shared" si="290"/>
        <v>0</v>
      </c>
      <c r="V348" s="71">
        <f t="shared" si="290"/>
        <v>0</v>
      </c>
      <c r="W348" s="71">
        <f t="shared" si="290"/>
        <v>0</v>
      </c>
      <c r="X348" s="71">
        <f t="shared" si="290"/>
        <v>0</v>
      </c>
      <c r="Y348" s="71">
        <f t="shared" si="290"/>
        <v>0</v>
      </c>
      <c r="Z348" s="71">
        <f t="shared" si="290"/>
        <v>0</v>
      </c>
      <c r="AA348" s="71">
        <f t="shared" si="290"/>
        <v>2240</v>
      </c>
      <c r="AB348" s="71">
        <f t="shared" si="290"/>
        <v>6409</v>
      </c>
      <c r="AC348" s="71">
        <f t="shared" si="290"/>
        <v>6561</v>
      </c>
      <c r="AD348" s="71">
        <f t="shared" si="290"/>
        <v>0</v>
      </c>
      <c r="AE348" s="71">
        <f t="shared" si="290"/>
        <v>0</v>
      </c>
      <c r="AF348" s="71">
        <f t="shared" si="290"/>
        <v>0</v>
      </c>
      <c r="AG348" s="71">
        <f t="shared" si="290"/>
        <v>0</v>
      </c>
      <c r="AH348" s="156">
        <f t="shared" si="289"/>
        <v>15210</v>
      </c>
      <c r="AI348" s="28"/>
      <c r="AJ348" s="290"/>
      <c r="AK348" s="24"/>
      <c r="AL348" s="1"/>
      <c r="AM348" s="1"/>
      <c r="AN348" s="1"/>
      <c r="AO348" s="1"/>
      <c r="AP348" s="1"/>
      <c r="AQ348" s="1"/>
      <c r="AR348" s="1"/>
      <c r="AS348" s="1"/>
      <c r="AT348" s="2"/>
      <c r="AU348" s="1"/>
      <c r="AV348" s="1"/>
      <c r="AW348" s="2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</row>
    <row r="349" s="11" customFormat="1" ht="30" customHeight="1" spans="1:171">
      <c r="A349" s="270"/>
      <c r="B349" s="273" t="s">
        <v>15</v>
      </c>
      <c r="C349" s="71">
        <f t="shared" ref="C349:AG349" si="291">C346-C345</f>
        <v>-7235</v>
      </c>
      <c r="D349" s="71">
        <f t="shared" si="291"/>
        <v>-7851</v>
      </c>
      <c r="E349" s="71">
        <f t="shared" si="291"/>
        <v>-8296</v>
      </c>
      <c r="F349" s="71">
        <f t="shared" si="291"/>
        <v>-9329</v>
      </c>
      <c r="G349" s="71">
        <f t="shared" si="291"/>
        <v>-13839</v>
      </c>
      <c r="H349" s="71">
        <f t="shared" si="291"/>
        <v>-8609</v>
      </c>
      <c r="I349" s="71">
        <f t="shared" si="291"/>
        <v>-12178</v>
      </c>
      <c r="J349" s="71">
        <f t="shared" si="291"/>
        <v>-11203</v>
      </c>
      <c r="K349" s="71">
        <f t="shared" si="291"/>
        <v>0</v>
      </c>
      <c r="L349" s="71">
        <f t="shared" si="291"/>
        <v>0</v>
      </c>
      <c r="M349" s="71">
        <f t="shared" si="291"/>
        <v>0</v>
      </c>
      <c r="N349" s="71">
        <f t="shared" si="291"/>
        <v>0</v>
      </c>
      <c r="O349" s="71">
        <f t="shared" si="291"/>
        <v>0</v>
      </c>
      <c r="P349" s="71">
        <f t="shared" si="291"/>
        <v>0</v>
      </c>
      <c r="Q349" s="71">
        <f t="shared" si="291"/>
        <v>0</v>
      </c>
      <c r="R349" s="71">
        <f t="shared" si="291"/>
        <v>0</v>
      </c>
      <c r="S349" s="71">
        <f t="shared" si="291"/>
        <v>-1074</v>
      </c>
      <c r="T349" s="71">
        <f t="shared" si="291"/>
        <v>-7754</v>
      </c>
      <c r="U349" s="71">
        <f t="shared" si="291"/>
        <v>-7696</v>
      </c>
      <c r="V349" s="71">
        <f t="shared" si="291"/>
        <v>-8010</v>
      </c>
      <c r="W349" s="71">
        <f t="shared" si="291"/>
        <v>-183</v>
      </c>
      <c r="X349" s="71">
        <f t="shared" si="291"/>
        <v>0</v>
      </c>
      <c r="Y349" s="71">
        <f t="shared" si="291"/>
        <v>-4733</v>
      </c>
      <c r="Z349" s="71">
        <f t="shared" si="291"/>
        <v>-9266</v>
      </c>
      <c r="AA349" s="71">
        <f t="shared" si="291"/>
        <v>-7261</v>
      </c>
      <c r="AB349" s="71">
        <f t="shared" si="291"/>
        <v>-2244</v>
      </c>
      <c r="AC349" s="71">
        <f t="shared" si="291"/>
        <v>-3494</v>
      </c>
      <c r="AD349" s="71">
        <f t="shared" si="291"/>
        <v>-9517</v>
      </c>
      <c r="AE349" s="71">
        <f t="shared" si="291"/>
        <v>-8863</v>
      </c>
      <c r="AF349" s="71">
        <f t="shared" si="291"/>
        <v>-8932</v>
      </c>
      <c r="AG349" s="71">
        <f t="shared" si="291"/>
        <v>0</v>
      </c>
      <c r="AH349" s="156">
        <f t="shared" si="289"/>
        <v>-157567</v>
      </c>
      <c r="AI349" s="28"/>
      <c r="AJ349" s="290"/>
      <c r="AK349" s="24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</row>
    <row r="350" s="11" customFormat="1" ht="30" customHeight="1" spans="1:171">
      <c r="A350" s="270" t="s">
        <v>119</v>
      </c>
      <c r="B350" s="49">
        <v>2025</v>
      </c>
      <c r="C350" s="112">
        <v>358</v>
      </c>
      <c r="D350" s="112">
        <v>389</v>
      </c>
      <c r="E350" s="112">
        <v>428</v>
      </c>
      <c r="F350" s="112">
        <v>492</v>
      </c>
      <c r="G350" s="112">
        <v>700</v>
      </c>
      <c r="H350" s="112">
        <v>444</v>
      </c>
      <c r="I350" s="112">
        <v>627</v>
      </c>
      <c r="J350" s="112">
        <v>619</v>
      </c>
      <c r="K350" s="112">
        <v>0</v>
      </c>
      <c r="L350" s="112">
        <v>0</v>
      </c>
      <c r="M350" s="112">
        <v>0</v>
      </c>
      <c r="N350" s="112">
        <v>0</v>
      </c>
      <c r="O350" s="112">
        <v>0</v>
      </c>
      <c r="P350" s="112">
        <v>0</v>
      </c>
      <c r="Q350" s="112">
        <v>0</v>
      </c>
      <c r="R350" s="112">
        <v>0</v>
      </c>
      <c r="S350" s="112">
        <v>67</v>
      </c>
      <c r="T350" s="112">
        <v>416</v>
      </c>
      <c r="U350" s="112">
        <v>393</v>
      </c>
      <c r="V350" s="112">
        <v>411</v>
      </c>
      <c r="W350" s="112">
        <v>0</v>
      </c>
      <c r="X350" s="112">
        <v>0</v>
      </c>
      <c r="Y350" s="112">
        <v>239</v>
      </c>
      <c r="Z350" s="112">
        <v>471</v>
      </c>
      <c r="AA350" s="112">
        <v>493</v>
      </c>
      <c r="AB350" s="112">
        <v>441</v>
      </c>
      <c r="AC350" s="112">
        <v>495</v>
      </c>
      <c r="AD350" s="112">
        <v>534</v>
      </c>
      <c r="AE350" s="112">
        <v>506</v>
      </c>
      <c r="AF350" s="112">
        <v>496</v>
      </c>
      <c r="AG350" s="112"/>
      <c r="AH350" s="112"/>
      <c r="AI350" s="28"/>
      <c r="AJ350" s="290"/>
      <c r="AK350" s="24"/>
      <c r="AL350" s="2"/>
      <c r="AM350" s="2"/>
      <c r="AN350" s="2"/>
      <c r="AO350" s="2"/>
      <c r="AP350" s="2"/>
      <c r="AQ350" s="2"/>
      <c r="AR350" s="2"/>
      <c r="AS350" s="2"/>
      <c r="AT350" s="1"/>
      <c r="AU350" s="2"/>
      <c r="AV350" s="2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</row>
    <row r="351" s="12" customFormat="1" ht="30" customHeight="1" spans="1:171">
      <c r="A351" s="271"/>
      <c r="B351" s="266">
        <v>2026</v>
      </c>
      <c r="C351" s="380">
        <f>'2026底表'!C351</f>
        <v>0</v>
      </c>
      <c r="D351" s="380">
        <f>'2026底表'!D351</f>
        <v>0</v>
      </c>
      <c r="E351" s="380">
        <f>'2026底表'!E351</f>
        <v>0</v>
      </c>
      <c r="F351" s="380">
        <f>'2026底表'!F351</f>
        <v>0</v>
      </c>
      <c r="G351" s="380">
        <f>'2026底表'!G351</f>
        <v>0</v>
      </c>
      <c r="H351" s="380">
        <f>'2026底表'!H351</f>
        <v>0</v>
      </c>
      <c r="I351" s="380">
        <f>'2026底表'!I351</f>
        <v>0</v>
      </c>
      <c r="J351" s="380">
        <f>'2026底表'!J351</f>
        <v>0</v>
      </c>
      <c r="K351" s="380">
        <f>'2026底表'!K351</f>
        <v>0</v>
      </c>
      <c r="L351" s="380">
        <f>'2026底表'!L351</f>
        <v>0</v>
      </c>
      <c r="M351" s="380">
        <f>'2026底表'!M351</f>
        <v>0</v>
      </c>
      <c r="N351" s="380">
        <f>'2026底表'!N351</f>
        <v>0</v>
      </c>
      <c r="O351" s="380">
        <f>'2026底表'!O351</f>
        <v>0</v>
      </c>
      <c r="P351" s="380">
        <f>'2026底表'!P351</f>
        <v>0</v>
      </c>
      <c r="Q351" s="380">
        <f>'2026底表'!Q351</f>
        <v>0</v>
      </c>
      <c r="R351" s="380">
        <f>'2026底表'!R351</f>
        <v>0</v>
      </c>
      <c r="S351" s="380">
        <f>'2026底表'!S351</f>
        <v>0</v>
      </c>
      <c r="T351" s="380">
        <f>'2026底表'!T351</f>
        <v>0</v>
      </c>
      <c r="U351" s="380">
        <f>'2026底表'!U351</f>
        <v>0</v>
      </c>
      <c r="V351" s="380">
        <f>'2026底表'!V351</f>
        <v>0</v>
      </c>
      <c r="W351" s="380">
        <f>'2026底表'!W351</f>
        <v>0</v>
      </c>
      <c r="X351" s="380">
        <f>'2026底表'!X351</f>
        <v>0</v>
      </c>
      <c r="Y351" s="380">
        <f>'2026底表'!Y351</f>
        <v>0</v>
      </c>
      <c r="Z351" s="380">
        <f>'2026底表'!Z351</f>
        <v>0</v>
      </c>
      <c r="AA351" s="380">
        <f>'2026底表'!AA351</f>
        <v>216</v>
      </c>
      <c r="AB351" s="380">
        <f>'2026底表'!AB351</f>
        <v>340</v>
      </c>
      <c r="AC351" s="380">
        <f>'2026底表'!AC351</f>
        <v>379</v>
      </c>
      <c r="AD351" s="380">
        <f>'2026底表'!AD351</f>
        <v>0</v>
      </c>
      <c r="AE351" s="380">
        <f>'2026底表'!AE351</f>
        <v>0</v>
      </c>
      <c r="AF351" s="380">
        <f>'2026底表'!AF351</f>
        <v>0</v>
      </c>
      <c r="AG351" s="380">
        <f>'2026底表'!AG351</f>
        <v>0</v>
      </c>
      <c r="AH351" s="380">
        <f t="shared" ref="AH351:AH354" si="292">SUM(C351:AG351)</f>
        <v>935</v>
      </c>
      <c r="AI351" s="28"/>
      <c r="AJ351" s="290">
        <f>E351-AI351</f>
        <v>0</v>
      </c>
      <c r="AK351" s="417" t="e" cm="1">
        <f t="array" ref="AK351">INDEX($C$426:$AH$426,1,$AM$176)</f>
        <v>#DIV/0!</v>
      </c>
      <c r="AL351" s="1"/>
      <c r="AM351" s="1"/>
      <c r="AN351" s="1"/>
      <c r="AO351" s="1"/>
      <c r="AP351" s="1"/>
      <c r="AQ351" s="1"/>
      <c r="AR351" s="1"/>
      <c r="AS351" s="1"/>
      <c r="AT351" s="2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</row>
    <row r="352" s="11" customFormat="1" ht="30" customHeight="1" spans="1:171">
      <c r="A352" s="270"/>
      <c r="B352" s="199" t="s">
        <v>275</v>
      </c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156"/>
      <c r="AI352" s="28"/>
      <c r="AJ352" s="290"/>
      <c r="AK352" s="24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2"/>
      <c r="AY352" s="2"/>
      <c r="AZ352" s="2"/>
      <c r="BA352" s="2"/>
      <c r="BB352" s="2"/>
      <c r="BC352" s="2"/>
      <c r="BD352" s="2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</row>
    <row r="353" s="11" customFormat="1" ht="30" customHeight="1" spans="1:171">
      <c r="A353" s="270"/>
      <c r="B353" s="272" t="s">
        <v>14</v>
      </c>
      <c r="C353" s="71">
        <f t="shared" ref="C353:AG353" si="293">C351-C352</f>
        <v>0</v>
      </c>
      <c r="D353" s="71">
        <f t="shared" si="293"/>
        <v>0</v>
      </c>
      <c r="E353" s="71">
        <f t="shared" si="293"/>
        <v>0</v>
      </c>
      <c r="F353" s="71">
        <f t="shared" si="293"/>
        <v>0</v>
      </c>
      <c r="G353" s="71">
        <f t="shared" si="293"/>
        <v>0</v>
      </c>
      <c r="H353" s="71">
        <f t="shared" si="293"/>
        <v>0</v>
      </c>
      <c r="I353" s="71">
        <f t="shared" si="293"/>
        <v>0</v>
      </c>
      <c r="J353" s="71">
        <f t="shared" si="293"/>
        <v>0</v>
      </c>
      <c r="K353" s="71">
        <f t="shared" si="293"/>
        <v>0</v>
      </c>
      <c r="L353" s="71">
        <f t="shared" si="293"/>
        <v>0</v>
      </c>
      <c r="M353" s="71">
        <f t="shared" si="293"/>
        <v>0</v>
      </c>
      <c r="N353" s="71">
        <f t="shared" si="293"/>
        <v>0</v>
      </c>
      <c r="O353" s="71">
        <f t="shared" si="293"/>
        <v>0</v>
      </c>
      <c r="P353" s="71">
        <f t="shared" si="293"/>
        <v>0</v>
      </c>
      <c r="Q353" s="71">
        <f t="shared" si="293"/>
        <v>0</v>
      </c>
      <c r="R353" s="71">
        <f t="shared" si="293"/>
        <v>0</v>
      </c>
      <c r="S353" s="71">
        <f t="shared" si="293"/>
        <v>0</v>
      </c>
      <c r="T353" s="71">
        <f t="shared" si="293"/>
        <v>0</v>
      </c>
      <c r="U353" s="71">
        <f t="shared" si="293"/>
        <v>0</v>
      </c>
      <c r="V353" s="71">
        <f t="shared" si="293"/>
        <v>0</v>
      </c>
      <c r="W353" s="71">
        <f t="shared" si="293"/>
        <v>0</v>
      </c>
      <c r="X353" s="71">
        <f t="shared" si="293"/>
        <v>0</v>
      </c>
      <c r="Y353" s="71">
        <f t="shared" si="293"/>
        <v>0</v>
      </c>
      <c r="Z353" s="71">
        <f t="shared" si="293"/>
        <v>0</v>
      </c>
      <c r="AA353" s="71">
        <f t="shared" si="293"/>
        <v>216</v>
      </c>
      <c r="AB353" s="71">
        <f t="shared" si="293"/>
        <v>340</v>
      </c>
      <c r="AC353" s="71">
        <f t="shared" si="293"/>
        <v>379</v>
      </c>
      <c r="AD353" s="71">
        <f t="shared" si="293"/>
        <v>0</v>
      </c>
      <c r="AE353" s="71">
        <f t="shared" si="293"/>
        <v>0</v>
      </c>
      <c r="AF353" s="71">
        <f t="shared" si="293"/>
        <v>0</v>
      </c>
      <c r="AG353" s="71">
        <f t="shared" si="293"/>
        <v>0</v>
      </c>
      <c r="AH353" s="156">
        <f t="shared" si="292"/>
        <v>935</v>
      </c>
      <c r="AI353" s="28"/>
      <c r="AJ353" s="290"/>
      <c r="AK353" s="24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2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</row>
    <row r="354" s="11" customFormat="1" ht="30" customHeight="1" spans="1:171">
      <c r="A354" s="270"/>
      <c r="B354" s="273" t="s">
        <v>15</v>
      </c>
      <c r="C354" s="71">
        <f t="shared" ref="C354:AG354" si="294">C351-C350</f>
        <v>-358</v>
      </c>
      <c r="D354" s="71">
        <f t="shared" si="294"/>
        <v>-389</v>
      </c>
      <c r="E354" s="71">
        <f t="shared" si="294"/>
        <v>-428</v>
      </c>
      <c r="F354" s="71">
        <f t="shared" si="294"/>
        <v>-492</v>
      </c>
      <c r="G354" s="71">
        <f t="shared" si="294"/>
        <v>-700</v>
      </c>
      <c r="H354" s="71">
        <f t="shared" si="294"/>
        <v>-444</v>
      </c>
      <c r="I354" s="71">
        <f t="shared" si="294"/>
        <v>-627</v>
      </c>
      <c r="J354" s="71">
        <f t="shared" si="294"/>
        <v>-619</v>
      </c>
      <c r="K354" s="71">
        <f t="shared" si="294"/>
        <v>0</v>
      </c>
      <c r="L354" s="71">
        <f t="shared" si="294"/>
        <v>0</v>
      </c>
      <c r="M354" s="71">
        <f t="shared" si="294"/>
        <v>0</v>
      </c>
      <c r="N354" s="71">
        <f t="shared" si="294"/>
        <v>0</v>
      </c>
      <c r="O354" s="71">
        <f t="shared" si="294"/>
        <v>0</v>
      </c>
      <c r="P354" s="71">
        <f t="shared" si="294"/>
        <v>0</v>
      </c>
      <c r="Q354" s="71">
        <f t="shared" si="294"/>
        <v>0</v>
      </c>
      <c r="R354" s="71">
        <f t="shared" si="294"/>
        <v>0</v>
      </c>
      <c r="S354" s="71">
        <f t="shared" si="294"/>
        <v>-67</v>
      </c>
      <c r="T354" s="71">
        <f t="shared" si="294"/>
        <v>-416</v>
      </c>
      <c r="U354" s="71">
        <f t="shared" si="294"/>
        <v>-393</v>
      </c>
      <c r="V354" s="71">
        <f t="shared" si="294"/>
        <v>-411</v>
      </c>
      <c r="W354" s="71">
        <f t="shared" si="294"/>
        <v>0</v>
      </c>
      <c r="X354" s="71">
        <f t="shared" si="294"/>
        <v>0</v>
      </c>
      <c r="Y354" s="71">
        <f t="shared" si="294"/>
        <v>-239</v>
      </c>
      <c r="Z354" s="71">
        <f t="shared" si="294"/>
        <v>-471</v>
      </c>
      <c r="AA354" s="71">
        <f t="shared" si="294"/>
        <v>-277</v>
      </c>
      <c r="AB354" s="71">
        <f t="shared" si="294"/>
        <v>-101</v>
      </c>
      <c r="AC354" s="71">
        <f t="shared" si="294"/>
        <v>-116</v>
      </c>
      <c r="AD354" s="71">
        <f t="shared" si="294"/>
        <v>-534</v>
      </c>
      <c r="AE354" s="71">
        <f t="shared" si="294"/>
        <v>-506</v>
      </c>
      <c r="AF354" s="71">
        <f t="shared" si="294"/>
        <v>-496</v>
      </c>
      <c r="AG354" s="71">
        <f t="shared" si="294"/>
        <v>0</v>
      </c>
      <c r="AH354" s="156">
        <f t="shared" si="292"/>
        <v>-8084</v>
      </c>
      <c r="AI354" s="28"/>
      <c r="AJ354" s="290"/>
      <c r="AK354" s="24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</row>
    <row r="355" s="11" customFormat="1" ht="30" customHeight="1" spans="1:171">
      <c r="A355" s="270" t="s">
        <v>120</v>
      </c>
      <c r="B355" s="49">
        <v>2025</v>
      </c>
      <c r="C355" s="112">
        <v>273.984577589737</v>
      </c>
      <c r="D355" s="112">
        <v>287.091237887266</v>
      </c>
      <c r="E355" s="112">
        <v>315.143987989627</v>
      </c>
      <c r="F355" s="112">
        <v>348.334925617579</v>
      </c>
      <c r="G355" s="112">
        <v>514.705882352941</v>
      </c>
      <c r="H355" s="112">
        <v>317.986897775351</v>
      </c>
      <c r="I355" s="112">
        <v>454.183499385833</v>
      </c>
      <c r="J355" s="112">
        <v>443.953186843183</v>
      </c>
      <c r="K355" s="112">
        <v>0</v>
      </c>
      <c r="L355" s="112">
        <v>0</v>
      </c>
      <c r="M355" s="112">
        <v>0</v>
      </c>
      <c r="N355" s="112">
        <v>0</v>
      </c>
      <c r="O355" s="112">
        <v>0</v>
      </c>
      <c r="P355" s="112">
        <v>0</v>
      </c>
      <c r="Q355" s="112">
        <v>0</v>
      </c>
      <c r="R355" s="112">
        <v>0</v>
      </c>
      <c r="S355" s="112">
        <v>47.2529684727719</v>
      </c>
      <c r="T355" s="112">
        <v>306.308175242255</v>
      </c>
      <c r="U355" s="112">
        <v>289.641053637232</v>
      </c>
      <c r="V355" s="112">
        <v>299.962126381875</v>
      </c>
      <c r="W355" s="112">
        <v>0</v>
      </c>
      <c r="X355" s="112">
        <v>0</v>
      </c>
      <c r="Y355" s="112">
        <v>177.040057322233</v>
      </c>
      <c r="Z355" s="112">
        <v>350.01978981848</v>
      </c>
      <c r="AA355" s="112">
        <v>361.99535962877</v>
      </c>
      <c r="AB355" s="112">
        <v>326.822710522724</v>
      </c>
      <c r="AC355" s="112">
        <v>382.886925071653</v>
      </c>
      <c r="AD355" s="112">
        <v>370.053910195169</v>
      </c>
      <c r="AE355" s="112">
        <v>329.75979254811</v>
      </c>
      <c r="AF355" s="112">
        <v>336.951003139075</v>
      </c>
      <c r="AG355" s="112"/>
      <c r="AH355" s="112"/>
      <c r="AI355" s="28"/>
      <c r="AJ355" s="290"/>
      <c r="AK355" s="24"/>
      <c r="AL355"/>
      <c r="AM355" s="2"/>
      <c r="AN355" s="2"/>
      <c r="AO355" s="2"/>
      <c r="AP355" s="2"/>
      <c r="AQ355" s="2"/>
      <c r="AR355" s="2"/>
      <c r="AS355" s="2"/>
      <c r="AT355" s="1"/>
      <c r="AU355" s="2"/>
      <c r="AV355" s="2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</row>
    <row r="356" s="11" customFormat="1" ht="30" customHeight="1" spans="1:171">
      <c r="A356" s="270"/>
      <c r="B356" s="275">
        <v>2026</v>
      </c>
      <c r="C356" s="70">
        <f t="shared" ref="C356:AG356" si="295">(C361/29308)*C351</f>
        <v>0</v>
      </c>
      <c r="D356" s="70">
        <f t="shared" si="295"/>
        <v>0</v>
      </c>
      <c r="E356" s="70">
        <f t="shared" si="295"/>
        <v>0</v>
      </c>
      <c r="F356" s="70">
        <f t="shared" si="295"/>
        <v>0</v>
      </c>
      <c r="G356" s="70">
        <f t="shared" si="295"/>
        <v>0</v>
      </c>
      <c r="H356" s="70">
        <f t="shared" si="295"/>
        <v>0</v>
      </c>
      <c r="I356" s="70">
        <f t="shared" si="295"/>
        <v>0</v>
      </c>
      <c r="J356" s="70">
        <f t="shared" si="295"/>
        <v>0</v>
      </c>
      <c r="K356" s="70">
        <f t="shared" si="295"/>
        <v>0</v>
      </c>
      <c r="L356" s="70">
        <f t="shared" si="295"/>
        <v>0</v>
      </c>
      <c r="M356" s="70">
        <f t="shared" si="295"/>
        <v>0</v>
      </c>
      <c r="N356" s="70">
        <f t="shared" si="295"/>
        <v>0</v>
      </c>
      <c r="O356" s="70">
        <f t="shared" si="295"/>
        <v>0</v>
      </c>
      <c r="P356" s="70">
        <f t="shared" si="295"/>
        <v>0</v>
      </c>
      <c r="Q356" s="70">
        <f t="shared" si="295"/>
        <v>0</v>
      </c>
      <c r="R356" s="70">
        <f t="shared" si="295"/>
        <v>0</v>
      </c>
      <c r="S356" s="70">
        <f t="shared" si="295"/>
        <v>0</v>
      </c>
      <c r="T356" s="70">
        <f t="shared" si="295"/>
        <v>0</v>
      </c>
      <c r="U356" s="70">
        <f t="shared" si="295"/>
        <v>0</v>
      </c>
      <c r="V356" s="70">
        <f t="shared" si="295"/>
        <v>0</v>
      </c>
      <c r="W356" s="70">
        <f t="shared" si="295"/>
        <v>0</v>
      </c>
      <c r="X356" s="70">
        <f t="shared" si="295"/>
        <v>0</v>
      </c>
      <c r="Y356" s="70">
        <f t="shared" si="295"/>
        <v>0</v>
      </c>
      <c r="Z356" s="70">
        <f t="shared" si="295"/>
        <v>0</v>
      </c>
      <c r="AA356" s="70">
        <f t="shared" si="295"/>
        <v>0</v>
      </c>
      <c r="AB356" s="70">
        <f t="shared" si="295"/>
        <v>263.22505800464</v>
      </c>
      <c r="AC356" s="70">
        <f t="shared" si="295"/>
        <v>294.194417906374</v>
      </c>
      <c r="AD356" s="70">
        <f t="shared" si="295"/>
        <v>0</v>
      </c>
      <c r="AE356" s="70">
        <f t="shared" si="295"/>
        <v>0</v>
      </c>
      <c r="AF356" s="70">
        <f t="shared" si="295"/>
        <v>0</v>
      </c>
      <c r="AG356" s="70">
        <f t="shared" si="295"/>
        <v>0</v>
      </c>
      <c r="AH356" s="367">
        <f t="shared" ref="AH356:AH359" si="296">SUM(C356:AG356)</f>
        <v>557.419475911014</v>
      </c>
      <c r="AI356" s="28"/>
      <c r="AJ356" s="290"/>
      <c r="AK356" s="24"/>
      <c r="AL356"/>
      <c r="AM356" s="1"/>
      <c r="AN356" s="1"/>
      <c r="AO356" s="1"/>
      <c r="AP356" s="1"/>
      <c r="AQ356" s="1"/>
      <c r="AR356" s="1"/>
      <c r="AS356" s="1"/>
      <c r="AT356" s="2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</row>
    <row r="357" s="11" customFormat="1" ht="30" customHeight="1" spans="1:171">
      <c r="A357" s="270"/>
      <c r="B357" s="276" t="s">
        <v>275</v>
      </c>
      <c r="C357" s="156"/>
      <c r="D357" s="156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  <c r="AA357" s="156"/>
      <c r="AB357" s="156"/>
      <c r="AC357" s="156"/>
      <c r="AD357" s="156"/>
      <c r="AE357" s="156"/>
      <c r="AF357" s="156"/>
      <c r="AG357" s="157"/>
      <c r="AH357" s="156"/>
      <c r="AI357" s="28"/>
      <c r="AJ357" s="290"/>
      <c r="AK357" s="24"/>
      <c r="AL357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</row>
    <row r="358" s="11" customFormat="1" ht="30" customHeight="1" spans="1:171">
      <c r="A358" s="270"/>
      <c r="B358" s="272" t="s">
        <v>14</v>
      </c>
      <c r="C358" s="78">
        <f t="shared" ref="C358:AG358" si="297">C356-C357</f>
        <v>0</v>
      </c>
      <c r="D358" s="78">
        <f t="shared" si="297"/>
        <v>0</v>
      </c>
      <c r="E358" s="78">
        <f t="shared" si="297"/>
        <v>0</v>
      </c>
      <c r="F358" s="78">
        <f t="shared" si="297"/>
        <v>0</v>
      </c>
      <c r="G358" s="78">
        <f t="shared" si="297"/>
        <v>0</v>
      </c>
      <c r="H358" s="78">
        <f t="shared" si="297"/>
        <v>0</v>
      </c>
      <c r="I358" s="78">
        <f t="shared" si="297"/>
        <v>0</v>
      </c>
      <c r="J358" s="78">
        <f t="shared" si="297"/>
        <v>0</v>
      </c>
      <c r="K358" s="78">
        <f t="shared" si="297"/>
        <v>0</v>
      </c>
      <c r="L358" s="78">
        <f t="shared" si="297"/>
        <v>0</v>
      </c>
      <c r="M358" s="78">
        <f t="shared" si="297"/>
        <v>0</v>
      </c>
      <c r="N358" s="78">
        <f t="shared" si="297"/>
        <v>0</v>
      </c>
      <c r="O358" s="78">
        <f t="shared" si="297"/>
        <v>0</v>
      </c>
      <c r="P358" s="78">
        <f t="shared" si="297"/>
        <v>0</v>
      </c>
      <c r="Q358" s="78">
        <f t="shared" si="297"/>
        <v>0</v>
      </c>
      <c r="R358" s="78">
        <f t="shared" si="297"/>
        <v>0</v>
      </c>
      <c r="S358" s="78">
        <f t="shared" si="297"/>
        <v>0</v>
      </c>
      <c r="T358" s="78">
        <f t="shared" si="297"/>
        <v>0</v>
      </c>
      <c r="U358" s="78">
        <f t="shared" si="297"/>
        <v>0</v>
      </c>
      <c r="V358" s="78">
        <f t="shared" si="297"/>
        <v>0</v>
      </c>
      <c r="W358" s="78">
        <f t="shared" si="297"/>
        <v>0</v>
      </c>
      <c r="X358" s="78">
        <f t="shared" si="297"/>
        <v>0</v>
      </c>
      <c r="Y358" s="78">
        <f t="shared" si="297"/>
        <v>0</v>
      </c>
      <c r="Z358" s="78">
        <f t="shared" si="297"/>
        <v>0</v>
      </c>
      <c r="AA358" s="78">
        <f t="shared" si="297"/>
        <v>0</v>
      </c>
      <c r="AB358" s="78">
        <f t="shared" si="297"/>
        <v>263.22505800464</v>
      </c>
      <c r="AC358" s="78">
        <f t="shared" si="297"/>
        <v>294.194417906374</v>
      </c>
      <c r="AD358" s="78">
        <f t="shared" si="297"/>
        <v>0</v>
      </c>
      <c r="AE358" s="78">
        <f t="shared" si="297"/>
        <v>0</v>
      </c>
      <c r="AF358" s="78">
        <f t="shared" si="297"/>
        <v>0</v>
      </c>
      <c r="AG358" s="78">
        <f t="shared" si="297"/>
        <v>0</v>
      </c>
      <c r="AH358" s="156">
        <f t="shared" si="296"/>
        <v>557.419475911014</v>
      </c>
      <c r="AI358" s="28"/>
      <c r="AJ358" s="290"/>
      <c r="AK358" s="24"/>
      <c r="AL358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</row>
    <row r="359" s="11" customFormat="1" ht="30" customHeight="1" spans="1:171">
      <c r="A359" s="270"/>
      <c r="B359" s="273" t="s">
        <v>15</v>
      </c>
      <c r="C359" s="71">
        <f t="shared" ref="C359:AG359" si="298">C356-C355</f>
        <v>-273.984577589737</v>
      </c>
      <c r="D359" s="71">
        <f t="shared" si="298"/>
        <v>-287.091237887266</v>
      </c>
      <c r="E359" s="71">
        <f t="shared" si="298"/>
        <v>-315.143987989627</v>
      </c>
      <c r="F359" s="71">
        <f t="shared" si="298"/>
        <v>-348.334925617579</v>
      </c>
      <c r="G359" s="71">
        <f t="shared" si="298"/>
        <v>-514.705882352941</v>
      </c>
      <c r="H359" s="71">
        <f t="shared" si="298"/>
        <v>-317.986897775351</v>
      </c>
      <c r="I359" s="71">
        <f t="shared" si="298"/>
        <v>-454.183499385833</v>
      </c>
      <c r="J359" s="71">
        <f t="shared" si="298"/>
        <v>-443.953186843183</v>
      </c>
      <c r="K359" s="71">
        <f t="shared" si="298"/>
        <v>0</v>
      </c>
      <c r="L359" s="71">
        <f t="shared" si="298"/>
        <v>0</v>
      </c>
      <c r="M359" s="71">
        <f t="shared" si="298"/>
        <v>0</v>
      </c>
      <c r="N359" s="71">
        <f t="shared" si="298"/>
        <v>0</v>
      </c>
      <c r="O359" s="71">
        <f t="shared" si="298"/>
        <v>0</v>
      </c>
      <c r="P359" s="71">
        <f t="shared" si="298"/>
        <v>0</v>
      </c>
      <c r="Q359" s="71">
        <f t="shared" si="298"/>
        <v>0</v>
      </c>
      <c r="R359" s="71">
        <f t="shared" si="298"/>
        <v>0</v>
      </c>
      <c r="S359" s="71">
        <f t="shared" si="298"/>
        <v>-47.2529684727719</v>
      </c>
      <c r="T359" s="71">
        <f t="shared" si="298"/>
        <v>-306.308175242255</v>
      </c>
      <c r="U359" s="71">
        <f t="shared" si="298"/>
        <v>-289.641053637232</v>
      </c>
      <c r="V359" s="71">
        <f t="shared" si="298"/>
        <v>-299.962126381875</v>
      </c>
      <c r="W359" s="71">
        <f t="shared" si="298"/>
        <v>0</v>
      </c>
      <c r="X359" s="71">
        <f t="shared" si="298"/>
        <v>0</v>
      </c>
      <c r="Y359" s="71">
        <f t="shared" si="298"/>
        <v>-177.040057322233</v>
      </c>
      <c r="Z359" s="71">
        <f t="shared" si="298"/>
        <v>-350.01978981848</v>
      </c>
      <c r="AA359" s="71">
        <f t="shared" si="298"/>
        <v>-361.99535962877</v>
      </c>
      <c r="AB359" s="71">
        <f t="shared" si="298"/>
        <v>-63.5976525180836</v>
      </c>
      <c r="AC359" s="71">
        <f t="shared" si="298"/>
        <v>-88.6925071652793</v>
      </c>
      <c r="AD359" s="71">
        <f t="shared" si="298"/>
        <v>-370.053910195169</v>
      </c>
      <c r="AE359" s="71">
        <f t="shared" si="298"/>
        <v>-329.75979254811</v>
      </c>
      <c r="AF359" s="71">
        <f t="shared" si="298"/>
        <v>-336.951003139075</v>
      </c>
      <c r="AG359" s="71">
        <f t="shared" si="298"/>
        <v>0</v>
      </c>
      <c r="AH359" s="156">
        <f t="shared" si="296"/>
        <v>-5976.65859151085</v>
      </c>
      <c r="AI359" s="28"/>
      <c r="AJ359" s="290"/>
      <c r="AK359" s="24"/>
      <c r="AL35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</row>
    <row r="360" s="11" customFormat="1" ht="30" customHeight="1" spans="1:171">
      <c r="A360" s="270" t="s">
        <v>121</v>
      </c>
      <c r="B360" s="49">
        <v>2025</v>
      </c>
      <c r="C360" s="112">
        <v>22430</v>
      </c>
      <c r="D360" s="112">
        <v>21630</v>
      </c>
      <c r="E360" s="112">
        <v>21580</v>
      </c>
      <c r="F360" s="112">
        <v>20750</v>
      </c>
      <c r="G360" s="112">
        <v>21550</v>
      </c>
      <c r="H360" s="112">
        <v>20990</v>
      </c>
      <c r="I360" s="112">
        <v>21230</v>
      </c>
      <c r="J360" s="112">
        <v>21020</v>
      </c>
      <c r="K360" s="112">
        <v>0</v>
      </c>
      <c r="L360" s="112">
        <v>0</v>
      </c>
      <c r="M360" s="112">
        <v>0</v>
      </c>
      <c r="N360" s="112">
        <v>0</v>
      </c>
      <c r="O360" s="112">
        <v>0</v>
      </c>
      <c r="P360" s="112">
        <v>0</v>
      </c>
      <c r="Q360" s="112">
        <v>0</v>
      </c>
      <c r="R360" s="112">
        <v>0</v>
      </c>
      <c r="S360" s="112">
        <v>20670</v>
      </c>
      <c r="T360" s="112">
        <v>21580</v>
      </c>
      <c r="U360" s="112">
        <v>21600</v>
      </c>
      <c r="V360" s="112">
        <v>21390</v>
      </c>
      <c r="W360" s="112">
        <v>0</v>
      </c>
      <c r="X360" s="112">
        <v>0</v>
      </c>
      <c r="Y360" s="112">
        <v>21710</v>
      </c>
      <c r="Z360" s="112">
        <v>21780</v>
      </c>
      <c r="AA360" s="112">
        <v>21520</v>
      </c>
      <c r="AB360" s="112">
        <v>21720</v>
      </c>
      <c r="AC360" s="112">
        <v>22670</v>
      </c>
      <c r="AD360" s="112">
        <v>20310</v>
      </c>
      <c r="AE360" s="112">
        <v>19100</v>
      </c>
      <c r="AF360" s="112">
        <v>19910</v>
      </c>
      <c r="AG360" s="112"/>
      <c r="AH360" s="112"/>
      <c r="AI360" s="28"/>
      <c r="AJ360" s="290"/>
      <c r="AK360" s="24"/>
      <c r="AL36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</row>
    <row r="361" s="2" customFormat="1" ht="30" customHeight="1" spans="1:171">
      <c r="A361" s="277"/>
      <c r="B361" s="266">
        <v>2026</v>
      </c>
      <c r="C361" s="380">
        <f>'2026底表'!C361</f>
        <v>0</v>
      </c>
      <c r="D361" s="380">
        <f>'2026底表'!D361</f>
        <v>0</v>
      </c>
      <c r="E361" s="380">
        <f>'2026底表'!E361</f>
        <v>0</v>
      </c>
      <c r="F361" s="380">
        <f>'2026底表'!F361</f>
        <v>0</v>
      </c>
      <c r="G361" s="380">
        <f>'2026底表'!G361</f>
        <v>0</v>
      </c>
      <c r="H361" s="380">
        <f>'2026底表'!H361</f>
        <v>0</v>
      </c>
      <c r="I361" s="380">
        <f>'2026底表'!I361</f>
        <v>0</v>
      </c>
      <c r="J361" s="380">
        <f>'2026底表'!J361</f>
        <v>0</v>
      </c>
      <c r="K361" s="380">
        <f>'2026底表'!K361</f>
        <v>0</v>
      </c>
      <c r="L361" s="380">
        <f>'2026底表'!L361</f>
        <v>0</v>
      </c>
      <c r="M361" s="380">
        <f>'2026底表'!M361</f>
        <v>0</v>
      </c>
      <c r="N361" s="380">
        <f>'2026底表'!N361</f>
        <v>0</v>
      </c>
      <c r="O361" s="380">
        <f>'2026底表'!O361</f>
        <v>0</v>
      </c>
      <c r="P361" s="380">
        <f>'2026底表'!P361</f>
        <v>0</v>
      </c>
      <c r="Q361" s="380">
        <f>'2026底表'!Q361</f>
        <v>0</v>
      </c>
      <c r="R361" s="380">
        <f>'2026底表'!R361</f>
        <v>0</v>
      </c>
      <c r="S361" s="380">
        <f>'2026底表'!S361</f>
        <v>0</v>
      </c>
      <c r="T361" s="380">
        <f>'2026底表'!T361</f>
        <v>0</v>
      </c>
      <c r="U361" s="380">
        <f>'2026底表'!U361</f>
        <v>0</v>
      </c>
      <c r="V361" s="380">
        <f>'2026底表'!V361</f>
        <v>0</v>
      </c>
      <c r="W361" s="380">
        <f>'2026底表'!W361</f>
        <v>0</v>
      </c>
      <c r="X361" s="380">
        <f>'2026底表'!X361</f>
        <v>0</v>
      </c>
      <c r="Y361" s="380">
        <f>'2026底表'!Y361</f>
        <v>0</v>
      </c>
      <c r="Z361" s="380">
        <f>'2026底表'!Z361</f>
        <v>0</v>
      </c>
      <c r="AA361" s="380">
        <f>'2026底表'!AA361</f>
        <v>0</v>
      </c>
      <c r="AB361" s="380">
        <f>'2026底表'!AB361</f>
        <v>22690</v>
      </c>
      <c r="AC361" s="380">
        <f>'2026底表'!AC361</f>
        <v>22750</v>
      </c>
      <c r="AD361" s="380">
        <f>'2026底表'!AD361</f>
        <v>0</v>
      </c>
      <c r="AE361" s="380">
        <f>'2026底表'!AE361</f>
        <v>0</v>
      </c>
      <c r="AF361" s="380">
        <f>'2026底表'!AF361</f>
        <v>0</v>
      </c>
      <c r="AG361" s="380">
        <f>'2026底表'!AG361</f>
        <v>0</v>
      </c>
      <c r="AH361" s="380">
        <f t="shared" ref="AH361:AH364" si="299">SUM(C361:AG361)</f>
        <v>45440</v>
      </c>
      <c r="AI361" s="418"/>
      <c r="AJ361" s="290"/>
      <c r="AK361" s="40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="11" customFormat="1" ht="30" customHeight="1" spans="1:171">
      <c r="A362" s="270"/>
      <c r="B362" s="199" t="s">
        <v>275</v>
      </c>
      <c r="C362" s="156"/>
      <c r="D362" s="156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  <c r="AA362" s="156"/>
      <c r="AB362" s="156"/>
      <c r="AC362" s="156"/>
      <c r="AD362" s="156"/>
      <c r="AE362" s="156"/>
      <c r="AF362" s="156"/>
      <c r="AG362" s="157"/>
      <c r="AH362" s="156"/>
      <c r="AI362" s="28"/>
      <c r="AJ362" s="290"/>
      <c r="AK362" s="24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2"/>
      <c r="AY362" s="2"/>
      <c r="AZ362" s="2"/>
      <c r="BA362" s="2"/>
      <c r="BB362" s="2"/>
      <c r="BC362" s="2"/>
      <c r="BD362" s="2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</row>
    <row r="363" s="11" customFormat="1" ht="30" customHeight="1" spans="1:171">
      <c r="A363" s="270"/>
      <c r="B363" s="272" t="s">
        <v>14</v>
      </c>
      <c r="C363" s="71">
        <f t="shared" ref="C363:AG363" si="300">C361-C362</f>
        <v>0</v>
      </c>
      <c r="D363" s="71">
        <f t="shared" si="300"/>
        <v>0</v>
      </c>
      <c r="E363" s="71">
        <f t="shared" si="300"/>
        <v>0</v>
      </c>
      <c r="F363" s="71">
        <f t="shared" si="300"/>
        <v>0</v>
      </c>
      <c r="G363" s="71">
        <f t="shared" si="300"/>
        <v>0</v>
      </c>
      <c r="H363" s="71">
        <f t="shared" si="300"/>
        <v>0</v>
      </c>
      <c r="I363" s="71">
        <f t="shared" si="300"/>
        <v>0</v>
      </c>
      <c r="J363" s="71">
        <f t="shared" si="300"/>
        <v>0</v>
      </c>
      <c r="K363" s="71">
        <f t="shared" si="300"/>
        <v>0</v>
      </c>
      <c r="L363" s="71">
        <f t="shared" si="300"/>
        <v>0</v>
      </c>
      <c r="M363" s="71">
        <f t="shared" si="300"/>
        <v>0</v>
      </c>
      <c r="N363" s="71">
        <f t="shared" si="300"/>
        <v>0</v>
      </c>
      <c r="O363" s="71">
        <f t="shared" si="300"/>
        <v>0</v>
      </c>
      <c r="P363" s="71">
        <f t="shared" si="300"/>
        <v>0</v>
      </c>
      <c r="Q363" s="71">
        <f t="shared" si="300"/>
        <v>0</v>
      </c>
      <c r="R363" s="71">
        <f t="shared" si="300"/>
        <v>0</v>
      </c>
      <c r="S363" s="71">
        <f t="shared" si="300"/>
        <v>0</v>
      </c>
      <c r="T363" s="71">
        <f t="shared" si="300"/>
        <v>0</v>
      </c>
      <c r="U363" s="71">
        <f t="shared" si="300"/>
        <v>0</v>
      </c>
      <c r="V363" s="71">
        <f t="shared" si="300"/>
        <v>0</v>
      </c>
      <c r="W363" s="71">
        <f t="shared" si="300"/>
        <v>0</v>
      </c>
      <c r="X363" s="71">
        <f t="shared" si="300"/>
        <v>0</v>
      </c>
      <c r="Y363" s="71">
        <f t="shared" si="300"/>
        <v>0</v>
      </c>
      <c r="Z363" s="71">
        <f t="shared" si="300"/>
        <v>0</v>
      </c>
      <c r="AA363" s="71">
        <f t="shared" si="300"/>
        <v>0</v>
      </c>
      <c r="AB363" s="71">
        <f t="shared" si="300"/>
        <v>22690</v>
      </c>
      <c r="AC363" s="71">
        <f t="shared" si="300"/>
        <v>22750</v>
      </c>
      <c r="AD363" s="71">
        <f t="shared" si="300"/>
        <v>0</v>
      </c>
      <c r="AE363" s="71">
        <f t="shared" si="300"/>
        <v>0</v>
      </c>
      <c r="AF363" s="71">
        <f t="shared" si="300"/>
        <v>0</v>
      </c>
      <c r="AG363" s="71">
        <f t="shared" si="300"/>
        <v>0</v>
      </c>
      <c r="AH363" s="156">
        <f t="shared" si="299"/>
        <v>45440</v>
      </c>
      <c r="AI363" s="28"/>
      <c r="AJ363" s="290"/>
      <c r="AK363" s="24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2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</row>
    <row r="364" s="11" customFormat="1" ht="30" customHeight="1" spans="1:171">
      <c r="A364" s="270"/>
      <c r="B364" s="273" t="s">
        <v>15</v>
      </c>
      <c r="C364" s="71">
        <f t="shared" ref="C364:AG364" si="301">C361-C360</f>
        <v>-22430</v>
      </c>
      <c r="D364" s="71">
        <f t="shared" si="301"/>
        <v>-21630</v>
      </c>
      <c r="E364" s="71">
        <f t="shared" si="301"/>
        <v>-21580</v>
      </c>
      <c r="F364" s="71">
        <f t="shared" si="301"/>
        <v>-20750</v>
      </c>
      <c r="G364" s="71">
        <f t="shared" si="301"/>
        <v>-21550</v>
      </c>
      <c r="H364" s="71">
        <f t="shared" si="301"/>
        <v>-20990</v>
      </c>
      <c r="I364" s="71">
        <f t="shared" si="301"/>
        <v>-21230</v>
      </c>
      <c r="J364" s="71">
        <f t="shared" si="301"/>
        <v>-21020</v>
      </c>
      <c r="K364" s="71">
        <f t="shared" si="301"/>
        <v>0</v>
      </c>
      <c r="L364" s="71">
        <f t="shared" si="301"/>
        <v>0</v>
      </c>
      <c r="M364" s="71">
        <f t="shared" si="301"/>
        <v>0</v>
      </c>
      <c r="N364" s="71">
        <f t="shared" si="301"/>
        <v>0</v>
      </c>
      <c r="O364" s="71">
        <f t="shared" si="301"/>
        <v>0</v>
      </c>
      <c r="P364" s="71">
        <f t="shared" si="301"/>
        <v>0</v>
      </c>
      <c r="Q364" s="71">
        <f t="shared" si="301"/>
        <v>0</v>
      </c>
      <c r="R364" s="71">
        <f t="shared" si="301"/>
        <v>0</v>
      </c>
      <c r="S364" s="71">
        <f t="shared" si="301"/>
        <v>-20670</v>
      </c>
      <c r="T364" s="71">
        <f t="shared" si="301"/>
        <v>-21580</v>
      </c>
      <c r="U364" s="71">
        <f t="shared" si="301"/>
        <v>-21600</v>
      </c>
      <c r="V364" s="71">
        <f t="shared" si="301"/>
        <v>-21390</v>
      </c>
      <c r="W364" s="71">
        <f t="shared" si="301"/>
        <v>0</v>
      </c>
      <c r="X364" s="71">
        <f t="shared" si="301"/>
        <v>0</v>
      </c>
      <c r="Y364" s="71">
        <f t="shared" si="301"/>
        <v>-21710</v>
      </c>
      <c r="Z364" s="71">
        <f t="shared" si="301"/>
        <v>-21780</v>
      </c>
      <c r="AA364" s="71">
        <f t="shared" si="301"/>
        <v>-21520</v>
      </c>
      <c r="AB364" s="71">
        <f t="shared" si="301"/>
        <v>970</v>
      </c>
      <c r="AC364" s="71">
        <f t="shared" si="301"/>
        <v>80</v>
      </c>
      <c r="AD364" s="71">
        <f t="shared" si="301"/>
        <v>-20310</v>
      </c>
      <c r="AE364" s="71">
        <f t="shared" si="301"/>
        <v>-19100</v>
      </c>
      <c r="AF364" s="71">
        <f t="shared" si="301"/>
        <v>-19910</v>
      </c>
      <c r="AG364" s="71">
        <f t="shared" si="301"/>
        <v>0</v>
      </c>
      <c r="AH364" s="156">
        <f t="shared" si="299"/>
        <v>-379700</v>
      </c>
      <c r="AI364" s="28"/>
      <c r="AJ364" s="290"/>
      <c r="AK364" s="24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</row>
    <row r="365" s="11" customFormat="1" ht="30" customHeight="1" spans="1:171">
      <c r="A365" s="281" t="s">
        <v>149</v>
      </c>
      <c r="B365" s="282">
        <v>2025</v>
      </c>
      <c r="C365" s="112">
        <v>106</v>
      </c>
      <c r="D365" s="112">
        <v>92</v>
      </c>
      <c r="E365" s="112">
        <v>242</v>
      </c>
      <c r="F365" s="112">
        <v>163</v>
      </c>
      <c r="G365" s="112">
        <v>173</v>
      </c>
      <c r="H365" s="112">
        <v>81</v>
      </c>
      <c r="I365" s="112">
        <v>217</v>
      </c>
      <c r="J365" s="112">
        <v>114</v>
      </c>
      <c r="K365" s="112">
        <v>0</v>
      </c>
      <c r="L365" s="112">
        <v>12</v>
      </c>
      <c r="M365" s="112">
        <v>0</v>
      </c>
      <c r="N365" s="112">
        <v>0</v>
      </c>
      <c r="O365" s="112">
        <v>0</v>
      </c>
      <c r="P365" s="112">
        <v>0</v>
      </c>
      <c r="Q365" s="112">
        <v>0</v>
      </c>
      <c r="R365" s="112">
        <v>0</v>
      </c>
      <c r="S365" s="112">
        <v>18</v>
      </c>
      <c r="T365" s="112">
        <v>48</v>
      </c>
      <c r="U365" s="112">
        <v>112</v>
      </c>
      <c r="V365" s="112">
        <v>117</v>
      </c>
      <c r="W365" s="112">
        <v>0</v>
      </c>
      <c r="X365" s="112">
        <v>0</v>
      </c>
      <c r="Y365" s="112">
        <v>33</v>
      </c>
      <c r="Z365" s="112">
        <v>99</v>
      </c>
      <c r="AA365" s="112">
        <v>63</v>
      </c>
      <c r="AB365" s="112">
        <v>63</v>
      </c>
      <c r="AC365" s="112">
        <v>71</v>
      </c>
      <c r="AD365" s="112">
        <v>162</v>
      </c>
      <c r="AE365" s="112">
        <v>82</v>
      </c>
      <c r="AF365" s="112">
        <v>83</v>
      </c>
      <c r="AG365" s="112"/>
      <c r="AH365" s="112"/>
      <c r="AI365" s="28"/>
      <c r="AJ365" s="290"/>
      <c r="AK365" s="24"/>
      <c r="AL365" s="2"/>
      <c r="AM365" s="2"/>
      <c r="AN365" s="2"/>
      <c r="AO365" s="2"/>
      <c r="AP365" s="2"/>
      <c r="AQ365" s="2"/>
      <c r="AR365" s="2"/>
      <c r="AS365" s="2"/>
      <c r="AT365" s="1"/>
      <c r="AU365" s="2"/>
      <c r="AV365" s="2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</row>
    <row r="366" s="12" customFormat="1" ht="30" customHeight="1" spans="1:171">
      <c r="A366" s="283"/>
      <c r="B366" s="284">
        <v>2026</v>
      </c>
      <c r="C366" s="380">
        <f>'2026底表'!C366</f>
        <v>0</v>
      </c>
      <c r="D366" s="380">
        <f>'2026底表'!D366</f>
        <v>0</v>
      </c>
      <c r="E366" s="380">
        <f>'2026底表'!E366</f>
        <v>0</v>
      </c>
      <c r="F366" s="380">
        <f>'2026底表'!F366</f>
        <v>0</v>
      </c>
      <c r="G366" s="380">
        <f>'2026底表'!G366</f>
        <v>0</v>
      </c>
      <c r="H366" s="380">
        <f>'2026底表'!H366</f>
        <v>0</v>
      </c>
      <c r="I366" s="380">
        <f>'2026底表'!I366</f>
        <v>0</v>
      </c>
      <c r="J366" s="380">
        <f>'2026底表'!J366</f>
        <v>0</v>
      </c>
      <c r="K366" s="380">
        <f>'2026底表'!K366</f>
        <v>0</v>
      </c>
      <c r="L366" s="380">
        <f>'2026底表'!L366</f>
        <v>0</v>
      </c>
      <c r="M366" s="380">
        <f>'2026底表'!M366</f>
        <v>0</v>
      </c>
      <c r="N366" s="380">
        <f>'2026底表'!N366</f>
        <v>0</v>
      </c>
      <c r="O366" s="380">
        <f>'2026底表'!O366</f>
        <v>0</v>
      </c>
      <c r="P366" s="380">
        <f>'2026底表'!P366</f>
        <v>0</v>
      </c>
      <c r="Q366" s="380">
        <f>'2026底表'!Q366</f>
        <v>0</v>
      </c>
      <c r="R366" s="380">
        <f>'2026底表'!R366</f>
        <v>0</v>
      </c>
      <c r="S366" s="380">
        <f>'2026底表'!S366</f>
        <v>0</v>
      </c>
      <c r="T366" s="380">
        <f>'2026底表'!T366</f>
        <v>0</v>
      </c>
      <c r="U366" s="380">
        <f>'2026底表'!U366</f>
        <v>0</v>
      </c>
      <c r="V366" s="380">
        <f>'2026底表'!V366</f>
        <v>0</v>
      </c>
      <c r="W366" s="380">
        <f>'2026底表'!W366</f>
        <v>0</v>
      </c>
      <c r="X366" s="380">
        <f>'2026底表'!X366</f>
        <v>0</v>
      </c>
      <c r="Y366" s="380">
        <f>'2026底表'!Y366</f>
        <v>0</v>
      </c>
      <c r="Z366" s="380">
        <f>'2026底表'!Z366</f>
        <v>0</v>
      </c>
      <c r="AA366" s="380">
        <f>'2026底表'!AA366</f>
        <v>63</v>
      </c>
      <c r="AB366" s="380">
        <f>'2026底表'!AB366</f>
        <v>27</v>
      </c>
      <c r="AC366" s="380">
        <f>'2026底表'!AC366</f>
        <v>35</v>
      </c>
      <c r="AD366" s="380">
        <f>'2026底表'!AD366</f>
        <v>0</v>
      </c>
      <c r="AE366" s="380">
        <f>'2026底表'!AE366</f>
        <v>0</v>
      </c>
      <c r="AF366" s="380">
        <f>'2026底表'!AF366</f>
        <v>0</v>
      </c>
      <c r="AG366" s="380">
        <f>'2026底表'!AG366</f>
        <v>0</v>
      </c>
      <c r="AH366" s="380">
        <f t="shared" ref="AH366:AH369" si="302">SUM(C366:AG366)</f>
        <v>125</v>
      </c>
      <c r="AI366" s="28"/>
      <c r="AJ366" s="290">
        <f>E366-AI366</f>
        <v>0</v>
      </c>
      <c r="AK366" s="40"/>
      <c r="AL366" s="1"/>
      <c r="AM366" s="1"/>
      <c r="AN366" s="1"/>
      <c r="AO366" s="1"/>
      <c r="AP366" s="1"/>
      <c r="AQ366" s="1"/>
      <c r="AR366" s="1"/>
      <c r="AS366" s="1"/>
      <c r="AT366" s="2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</row>
    <row r="367" s="11" customFormat="1" ht="30" customHeight="1" spans="1:171">
      <c r="A367" s="281"/>
      <c r="B367" s="285" t="s">
        <v>275</v>
      </c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156">
        <f t="shared" si="302"/>
        <v>0</v>
      </c>
      <c r="AI367" s="28"/>
      <c r="AJ367" s="290"/>
      <c r="AK367" s="24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2"/>
      <c r="AY367" s="2"/>
      <c r="AZ367" s="2"/>
      <c r="BA367" s="2"/>
      <c r="BB367" s="2"/>
      <c r="BC367" s="2"/>
      <c r="BD367" s="2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</row>
    <row r="368" s="11" customFormat="1" ht="30" customHeight="1" spans="1:171">
      <c r="A368" s="281"/>
      <c r="B368" s="272" t="s">
        <v>14</v>
      </c>
      <c r="C368" s="71">
        <f>C371-C367</f>
        <v>0</v>
      </c>
      <c r="D368" s="71">
        <f t="shared" ref="D368:AG368" si="303">D366-D367</f>
        <v>0</v>
      </c>
      <c r="E368" s="71">
        <f t="shared" si="303"/>
        <v>0</v>
      </c>
      <c r="F368" s="71">
        <f t="shared" si="303"/>
        <v>0</v>
      </c>
      <c r="G368" s="71">
        <f t="shared" si="303"/>
        <v>0</v>
      </c>
      <c r="H368" s="71">
        <f t="shared" si="303"/>
        <v>0</v>
      </c>
      <c r="I368" s="71">
        <f t="shared" si="303"/>
        <v>0</v>
      </c>
      <c r="J368" s="71">
        <f t="shared" si="303"/>
        <v>0</v>
      </c>
      <c r="K368" s="71">
        <f t="shared" si="303"/>
        <v>0</v>
      </c>
      <c r="L368" s="71">
        <f t="shared" si="303"/>
        <v>0</v>
      </c>
      <c r="M368" s="71">
        <f t="shared" si="303"/>
        <v>0</v>
      </c>
      <c r="N368" s="71">
        <f t="shared" si="303"/>
        <v>0</v>
      </c>
      <c r="O368" s="71">
        <f t="shared" si="303"/>
        <v>0</v>
      </c>
      <c r="P368" s="71">
        <f t="shared" si="303"/>
        <v>0</v>
      </c>
      <c r="Q368" s="71">
        <f t="shared" si="303"/>
        <v>0</v>
      </c>
      <c r="R368" s="71">
        <f t="shared" si="303"/>
        <v>0</v>
      </c>
      <c r="S368" s="71">
        <f t="shared" si="303"/>
        <v>0</v>
      </c>
      <c r="T368" s="71">
        <f t="shared" si="303"/>
        <v>0</v>
      </c>
      <c r="U368" s="71">
        <f t="shared" si="303"/>
        <v>0</v>
      </c>
      <c r="V368" s="71">
        <f t="shared" si="303"/>
        <v>0</v>
      </c>
      <c r="W368" s="71">
        <f t="shared" si="303"/>
        <v>0</v>
      </c>
      <c r="X368" s="71">
        <f t="shared" si="303"/>
        <v>0</v>
      </c>
      <c r="Y368" s="71">
        <f t="shared" si="303"/>
        <v>0</v>
      </c>
      <c r="Z368" s="71">
        <f t="shared" si="303"/>
        <v>0</v>
      </c>
      <c r="AA368" s="71">
        <f t="shared" si="303"/>
        <v>63</v>
      </c>
      <c r="AB368" s="71">
        <f t="shared" si="303"/>
        <v>27</v>
      </c>
      <c r="AC368" s="71">
        <f t="shared" si="303"/>
        <v>35</v>
      </c>
      <c r="AD368" s="71">
        <f t="shared" si="303"/>
        <v>0</v>
      </c>
      <c r="AE368" s="71">
        <f t="shared" si="303"/>
        <v>0</v>
      </c>
      <c r="AF368" s="71">
        <f t="shared" si="303"/>
        <v>0</v>
      </c>
      <c r="AG368" s="71">
        <f t="shared" si="303"/>
        <v>0</v>
      </c>
      <c r="AH368" s="156">
        <f t="shared" si="302"/>
        <v>125</v>
      </c>
      <c r="AI368" s="28"/>
      <c r="AJ368" s="290"/>
      <c r="AK368" s="24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2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</row>
    <row r="369" s="11" customFormat="1" ht="30" customHeight="1" spans="1:171">
      <c r="A369" s="281"/>
      <c r="B369" s="286" t="s">
        <v>15</v>
      </c>
      <c r="C369" s="71">
        <f>C371-C365</f>
        <v>-106</v>
      </c>
      <c r="D369" s="71">
        <f t="shared" ref="D369:AG369" si="304">D366-D365</f>
        <v>-92</v>
      </c>
      <c r="E369" s="71">
        <f t="shared" si="304"/>
        <v>-242</v>
      </c>
      <c r="F369" s="71">
        <f t="shared" si="304"/>
        <v>-163</v>
      </c>
      <c r="G369" s="71">
        <f t="shared" si="304"/>
        <v>-173</v>
      </c>
      <c r="H369" s="71">
        <f t="shared" si="304"/>
        <v>-81</v>
      </c>
      <c r="I369" s="71">
        <f t="shared" si="304"/>
        <v>-217</v>
      </c>
      <c r="J369" s="71">
        <f t="shared" si="304"/>
        <v>-114</v>
      </c>
      <c r="K369" s="71">
        <f t="shared" si="304"/>
        <v>0</v>
      </c>
      <c r="L369" s="71">
        <f t="shared" si="304"/>
        <v>-12</v>
      </c>
      <c r="M369" s="71">
        <f t="shared" si="304"/>
        <v>0</v>
      </c>
      <c r="N369" s="71">
        <f t="shared" si="304"/>
        <v>0</v>
      </c>
      <c r="O369" s="71">
        <f t="shared" si="304"/>
        <v>0</v>
      </c>
      <c r="P369" s="71">
        <f t="shared" si="304"/>
        <v>0</v>
      </c>
      <c r="Q369" s="71">
        <f t="shared" si="304"/>
        <v>0</v>
      </c>
      <c r="R369" s="71">
        <f t="shared" si="304"/>
        <v>0</v>
      </c>
      <c r="S369" s="71">
        <f t="shared" si="304"/>
        <v>-18</v>
      </c>
      <c r="T369" s="71">
        <f t="shared" si="304"/>
        <v>-48</v>
      </c>
      <c r="U369" s="71">
        <f t="shared" si="304"/>
        <v>-112</v>
      </c>
      <c r="V369" s="71">
        <f t="shared" si="304"/>
        <v>-117</v>
      </c>
      <c r="W369" s="71">
        <f t="shared" si="304"/>
        <v>0</v>
      </c>
      <c r="X369" s="71">
        <f t="shared" si="304"/>
        <v>0</v>
      </c>
      <c r="Y369" s="71">
        <f t="shared" si="304"/>
        <v>-33</v>
      </c>
      <c r="Z369" s="71">
        <f t="shared" si="304"/>
        <v>-99</v>
      </c>
      <c r="AA369" s="71">
        <f t="shared" si="304"/>
        <v>0</v>
      </c>
      <c r="AB369" s="71">
        <f t="shared" si="304"/>
        <v>-36</v>
      </c>
      <c r="AC369" s="71">
        <f t="shared" si="304"/>
        <v>-36</v>
      </c>
      <c r="AD369" s="71">
        <f t="shared" si="304"/>
        <v>-162</v>
      </c>
      <c r="AE369" s="71">
        <f t="shared" si="304"/>
        <v>-82</v>
      </c>
      <c r="AF369" s="71">
        <f t="shared" si="304"/>
        <v>-83</v>
      </c>
      <c r="AG369" s="71">
        <f t="shared" si="304"/>
        <v>0</v>
      </c>
      <c r="AH369" s="156">
        <f t="shared" si="302"/>
        <v>-2026</v>
      </c>
      <c r="AI369" s="28"/>
      <c r="AJ369" s="290"/>
      <c r="AK369" s="24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</row>
    <row r="370" s="11" customFormat="1" ht="30" customHeight="1" spans="1:171">
      <c r="A370" s="270" t="s">
        <v>150</v>
      </c>
      <c r="B370" s="49">
        <v>2025</v>
      </c>
      <c r="C370" s="112">
        <v>0</v>
      </c>
      <c r="D370" s="112">
        <v>0</v>
      </c>
      <c r="E370" s="112">
        <v>0</v>
      </c>
      <c r="F370" s="112">
        <v>0</v>
      </c>
      <c r="G370" s="112">
        <v>0</v>
      </c>
      <c r="H370" s="112">
        <v>0</v>
      </c>
      <c r="I370" s="112">
        <v>0</v>
      </c>
      <c r="J370" s="112">
        <v>0</v>
      </c>
      <c r="K370" s="112">
        <v>0</v>
      </c>
      <c r="L370" s="112">
        <v>0</v>
      </c>
      <c r="M370" s="112">
        <v>0</v>
      </c>
      <c r="N370" s="112">
        <v>0</v>
      </c>
      <c r="O370" s="112">
        <v>0</v>
      </c>
      <c r="P370" s="112">
        <v>0</v>
      </c>
      <c r="Q370" s="112">
        <v>0</v>
      </c>
      <c r="R370" s="112">
        <v>0</v>
      </c>
      <c r="S370" s="112">
        <v>0</v>
      </c>
      <c r="T370" s="112">
        <v>0</v>
      </c>
      <c r="U370" s="112">
        <v>0</v>
      </c>
      <c r="V370" s="112">
        <v>0</v>
      </c>
      <c r="W370" s="112">
        <v>0</v>
      </c>
      <c r="X370" s="112">
        <v>0</v>
      </c>
      <c r="Y370" s="112">
        <v>0</v>
      </c>
      <c r="Z370" s="112">
        <v>0</v>
      </c>
      <c r="AA370" s="112">
        <v>0</v>
      </c>
      <c r="AB370" s="112">
        <v>0</v>
      </c>
      <c r="AC370" s="112">
        <v>0</v>
      </c>
      <c r="AD370" s="112">
        <v>0</v>
      </c>
      <c r="AE370" s="112">
        <v>0</v>
      </c>
      <c r="AF370" s="112">
        <v>0</v>
      </c>
      <c r="AG370" s="112"/>
      <c r="AH370" s="112"/>
      <c r="AI370" s="28"/>
      <c r="AJ370" s="290"/>
      <c r="AK370" s="24"/>
      <c r="AL370" s="2"/>
      <c r="AM370" s="2"/>
      <c r="AN370" s="2"/>
      <c r="AO370" s="2"/>
      <c r="AP370" s="2"/>
      <c r="AQ370" s="2"/>
      <c r="AR370" s="2"/>
      <c r="AS370" s="2"/>
      <c r="AT370" s="1"/>
      <c r="AU370" s="2"/>
      <c r="AV370" s="2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</row>
    <row r="371" s="12" customFormat="1" ht="30" customHeight="1" spans="1:171">
      <c r="A371" s="271"/>
      <c r="B371" s="266">
        <v>2026</v>
      </c>
      <c r="C371" s="380">
        <f>'2026底表'!C371</f>
        <v>0</v>
      </c>
      <c r="D371" s="380">
        <f>'2026底表'!D371</f>
        <v>0</v>
      </c>
      <c r="E371" s="380">
        <f>'2026底表'!E371</f>
        <v>0</v>
      </c>
      <c r="F371" s="380">
        <f>'2026底表'!F371</f>
        <v>0</v>
      </c>
      <c r="G371" s="380">
        <f>'2026底表'!G371</f>
        <v>0</v>
      </c>
      <c r="H371" s="380">
        <f>'2026底表'!H371</f>
        <v>0</v>
      </c>
      <c r="I371" s="380">
        <f>'2026底表'!I371</f>
        <v>0</v>
      </c>
      <c r="J371" s="380">
        <f>'2026底表'!J371</f>
        <v>0</v>
      </c>
      <c r="K371" s="380">
        <f>'2026底表'!K371</f>
        <v>0</v>
      </c>
      <c r="L371" s="380">
        <f>'2026底表'!L371</f>
        <v>0</v>
      </c>
      <c r="M371" s="380">
        <f>'2026底表'!M371</f>
        <v>0</v>
      </c>
      <c r="N371" s="380">
        <f>'2026底表'!N371</f>
        <v>0</v>
      </c>
      <c r="O371" s="380">
        <f>'2026底表'!O371</f>
        <v>0</v>
      </c>
      <c r="P371" s="380">
        <f>'2026底表'!P371</f>
        <v>0</v>
      </c>
      <c r="Q371" s="380">
        <f>'2026底表'!Q371</f>
        <v>0</v>
      </c>
      <c r="R371" s="380">
        <f>'2026底表'!R371</f>
        <v>0</v>
      </c>
      <c r="S371" s="380">
        <f>'2026底表'!S371</f>
        <v>0</v>
      </c>
      <c r="T371" s="380">
        <f>'2026底表'!T371</f>
        <v>0</v>
      </c>
      <c r="U371" s="380">
        <f>'2026底表'!U371</f>
        <v>0</v>
      </c>
      <c r="V371" s="380">
        <f>'2026底表'!V371</f>
        <v>0</v>
      </c>
      <c r="W371" s="380">
        <f>'2026底表'!W371</f>
        <v>0</v>
      </c>
      <c r="X371" s="380">
        <f>'2026底表'!X371</f>
        <v>0</v>
      </c>
      <c r="Y371" s="380">
        <f>'2026底表'!Y371</f>
        <v>0</v>
      </c>
      <c r="Z371" s="380">
        <f>'2026底表'!Z371</f>
        <v>0</v>
      </c>
      <c r="AA371" s="380">
        <f>'2026底表'!AA371</f>
        <v>0</v>
      </c>
      <c r="AB371" s="380">
        <f>'2026底表'!AB371</f>
        <v>0</v>
      </c>
      <c r="AC371" s="380">
        <f>'2026底表'!AC371</f>
        <v>0</v>
      </c>
      <c r="AD371" s="380">
        <f>'2026底表'!AD371</f>
        <v>0</v>
      </c>
      <c r="AE371" s="380">
        <f>'2026底表'!AE371</f>
        <v>0</v>
      </c>
      <c r="AF371" s="380">
        <f>'2026底表'!AF371</f>
        <v>0</v>
      </c>
      <c r="AG371" s="380">
        <f>'2026底表'!AG371</f>
        <v>0</v>
      </c>
      <c r="AH371" s="380">
        <f t="shared" ref="AH371:AH374" si="305">SUM(C371:AG371)</f>
        <v>0</v>
      </c>
      <c r="AI371" s="28"/>
      <c r="AJ371" s="290">
        <f>E371-AI371</f>
        <v>0</v>
      </c>
      <c r="AK371" s="40"/>
      <c r="AL371" s="1"/>
      <c r="AM371" s="1"/>
      <c r="AN371" s="1"/>
      <c r="AO371" s="1"/>
      <c r="AP371" s="1"/>
      <c r="AQ371" s="1"/>
      <c r="AR371" s="1"/>
      <c r="AS371" s="1"/>
      <c r="AT371" s="2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</row>
    <row r="372" s="11" customFormat="1" ht="30" customHeight="1" spans="1:171">
      <c r="A372" s="270"/>
      <c r="B372" s="273" t="s">
        <v>15</v>
      </c>
      <c r="C372" s="71">
        <f t="shared" ref="C372:AG372" si="306">C371-C370</f>
        <v>0</v>
      </c>
      <c r="D372" s="71">
        <f t="shared" si="306"/>
        <v>0</v>
      </c>
      <c r="E372" s="71">
        <f t="shared" si="306"/>
        <v>0</v>
      </c>
      <c r="F372" s="71">
        <f t="shared" si="306"/>
        <v>0</v>
      </c>
      <c r="G372" s="71">
        <f t="shared" si="306"/>
        <v>0</v>
      </c>
      <c r="H372" s="71">
        <f t="shared" si="306"/>
        <v>0</v>
      </c>
      <c r="I372" s="71">
        <f t="shared" si="306"/>
        <v>0</v>
      </c>
      <c r="J372" s="71">
        <f t="shared" si="306"/>
        <v>0</v>
      </c>
      <c r="K372" s="71">
        <f t="shared" si="306"/>
        <v>0</v>
      </c>
      <c r="L372" s="71">
        <f t="shared" si="306"/>
        <v>0</v>
      </c>
      <c r="M372" s="71">
        <f t="shared" si="306"/>
        <v>0</v>
      </c>
      <c r="N372" s="71">
        <f t="shared" si="306"/>
        <v>0</v>
      </c>
      <c r="O372" s="71">
        <f t="shared" si="306"/>
        <v>0</v>
      </c>
      <c r="P372" s="71">
        <f t="shared" si="306"/>
        <v>0</v>
      </c>
      <c r="Q372" s="71">
        <f t="shared" si="306"/>
        <v>0</v>
      </c>
      <c r="R372" s="71">
        <f t="shared" si="306"/>
        <v>0</v>
      </c>
      <c r="S372" s="71">
        <f t="shared" si="306"/>
        <v>0</v>
      </c>
      <c r="T372" s="71">
        <f t="shared" si="306"/>
        <v>0</v>
      </c>
      <c r="U372" s="71">
        <f t="shared" si="306"/>
        <v>0</v>
      </c>
      <c r="V372" s="71">
        <f t="shared" si="306"/>
        <v>0</v>
      </c>
      <c r="W372" s="71">
        <f t="shared" si="306"/>
        <v>0</v>
      </c>
      <c r="X372" s="71">
        <f t="shared" si="306"/>
        <v>0</v>
      </c>
      <c r="Y372" s="71">
        <f t="shared" si="306"/>
        <v>0</v>
      </c>
      <c r="Z372" s="71">
        <f t="shared" si="306"/>
        <v>0</v>
      </c>
      <c r="AA372" s="71">
        <f t="shared" si="306"/>
        <v>0</v>
      </c>
      <c r="AB372" s="71">
        <f t="shared" si="306"/>
        <v>0</v>
      </c>
      <c r="AC372" s="71">
        <f t="shared" si="306"/>
        <v>0</v>
      </c>
      <c r="AD372" s="71">
        <f t="shared" si="306"/>
        <v>0</v>
      </c>
      <c r="AE372" s="71">
        <f t="shared" si="306"/>
        <v>0</v>
      </c>
      <c r="AF372" s="71">
        <f t="shared" si="306"/>
        <v>0</v>
      </c>
      <c r="AG372" s="71">
        <f t="shared" si="306"/>
        <v>0</v>
      </c>
      <c r="AH372" s="156">
        <f t="shared" si="305"/>
        <v>0</v>
      </c>
      <c r="AI372" s="28"/>
      <c r="AJ372" s="290"/>
      <c r="AK372" s="24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2"/>
      <c r="AY372" s="2"/>
      <c r="AZ372" s="2"/>
      <c r="BA372" s="2"/>
      <c r="BB372" s="2"/>
      <c r="BC372" s="2"/>
      <c r="BD372" s="2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</row>
    <row r="373" s="11" customFormat="1" ht="30" customHeight="1" spans="1:171">
      <c r="A373" s="270" t="s">
        <v>32</v>
      </c>
      <c r="B373" s="49">
        <v>2025</v>
      </c>
      <c r="C373" s="112">
        <v>0</v>
      </c>
      <c r="D373" s="112">
        <v>0</v>
      </c>
      <c r="E373" s="112">
        <v>0</v>
      </c>
      <c r="F373" s="112">
        <v>3.6</v>
      </c>
      <c r="G373" s="112">
        <v>0</v>
      </c>
      <c r="H373" s="112">
        <v>0</v>
      </c>
      <c r="I373" s="112">
        <v>3.6</v>
      </c>
      <c r="J373" s="112">
        <v>0</v>
      </c>
      <c r="K373" s="112">
        <v>0</v>
      </c>
      <c r="L373" s="112">
        <v>0</v>
      </c>
      <c r="M373" s="112">
        <v>0</v>
      </c>
      <c r="N373" s="112">
        <v>0</v>
      </c>
      <c r="O373" s="112">
        <v>0</v>
      </c>
      <c r="P373" s="112">
        <v>0</v>
      </c>
      <c r="Q373" s="112">
        <v>0</v>
      </c>
      <c r="R373" s="112">
        <v>3.6</v>
      </c>
      <c r="S373" s="112">
        <v>2.7</v>
      </c>
      <c r="T373" s="112">
        <v>0</v>
      </c>
      <c r="U373" s="112">
        <v>0</v>
      </c>
      <c r="V373" s="112">
        <v>0</v>
      </c>
      <c r="W373" s="112">
        <v>0</v>
      </c>
      <c r="X373" s="112">
        <v>0</v>
      </c>
      <c r="Y373" s="112">
        <v>2.7</v>
      </c>
      <c r="Z373" s="112">
        <v>0</v>
      </c>
      <c r="AA373" s="112">
        <v>0</v>
      </c>
      <c r="AB373" s="112">
        <v>0</v>
      </c>
      <c r="AC373" s="112">
        <v>0</v>
      </c>
      <c r="AD373" s="112">
        <v>0</v>
      </c>
      <c r="AE373" s="112">
        <v>0</v>
      </c>
      <c r="AF373" s="112">
        <v>0</v>
      </c>
      <c r="AG373" s="112"/>
      <c r="AH373" s="112"/>
      <c r="AI373" s="28"/>
      <c r="AJ373" s="290"/>
      <c r="AK373" s="24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2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</row>
    <row r="374" s="12" customFormat="1" ht="30" customHeight="1" spans="1:171">
      <c r="A374" s="271"/>
      <c r="B374" s="266">
        <v>2026</v>
      </c>
      <c r="C374" s="380">
        <f>'2026底表'!C374</f>
        <v>0</v>
      </c>
      <c r="D374" s="380">
        <f>'2026底表'!D374</f>
        <v>0</v>
      </c>
      <c r="E374" s="380">
        <f>'2026底表'!E374</f>
        <v>0</v>
      </c>
      <c r="F374" s="380">
        <f>'2026底表'!F374</f>
        <v>0</v>
      </c>
      <c r="G374" s="380">
        <f>'2026底表'!G374</f>
        <v>0</v>
      </c>
      <c r="H374" s="380">
        <f>'2026底表'!H374</f>
        <v>0</v>
      </c>
      <c r="I374" s="380">
        <f>'2026底表'!I374</f>
        <v>0</v>
      </c>
      <c r="J374" s="380">
        <f>'2026底表'!J374</f>
        <v>0</v>
      </c>
      <c r="K374" s="380">
        <f>'2026底表'!K374</f>
        <v>0</v>
      </c>
      <c r="L374" s="380">
        <f>'2026底表'!L374</f>
        <v>0</v>
      </c>
      <c r="M374" s="380">
        <f>'2026底表'!M374</f>
        <v>0</v>
      </c>
      <c r="N374" s="380">
        <f>'2026底表'!N374</f>
        <v>0</v>
      </c>
      <c r="O374" s="380">
        <f>'2026底表'!O374</f>
        <v>0</v>
      </c>
      <c r="P374" s="380">
        <f>'2026底表'!P374</f>
        <v>0</v>
      </c>
      <c r="Q374" s="380">
        <f>'2026底表'!Q374</f>
        <v>0</v>
      </c>
      <c r="R374" s="380">
        <f>'2026底表'!R374</f>
        <v>0</v>
      </c>
      <c r="S374" s="380">
        <f>'2026底表'!S374</f>
        <v>0</v>
      </c>
      <c r="T374" s="380">
        <f>'2026底表'!T374</f>
        <v>0</v>
      </c>
      <c r="U374" s="380">
        <f>'2026底表'!U374</f>
        <v>0</v>
      </c>
      <c r="V374" s="380">
        <f>'2026底表'!V374</f>
        <v>0</v>
      </c>
      <c r="W374" s="380">
        <f>'2026底表'!W374</f>
        <v>0</v>
      </c>
      <c r="X374" s="380">
        <f>'2026底表'!X374</f>
        <v>0</v>
      </c>
      <c r="Y374" s="380">
        <f>'2026底表'!Y374</f>
        <v>0</v>
      </c>
      <c r="Z374" s="380">
        <f>'2026底表'!Z374</f>
        <v>0</v>
      </c>
      <c r="AA374" s="380">
        <f>'2026底表'!AA374</f>
        <v>3.6</v>
      </c>
      <c r="AB374" s="380">
        <f>'2026底表'!AB374</f>
        <v>0</v>
      </c>
      <c r="AC374" s="380">
        <f>'2026底表'!AC374</f>
        <v>0</v>
      </c>
      <c r="AD374" s="380">
        <f>'2026底表'!AD374</f>
        <v>0</v>
      </c>
      <c r="AE374" s="380">
        <f>'2026底表'!AE374</f>
        <v>0</v>
      </c>
      <c r="AF374" s="380">
        <f>'2026底表'!AF374</f>
        <v>0</v>
      </c>
      <c r="AG374" s="380">
        <f>'2026底表'!AG374</f>
        <v>0</v>
      </c>
      <c r="AH374" s="380">
        <f t="shared" si="305"/>
        <v>3.6</v>
      </c>
      <c r="AI374" s="28"/>
      <c r="AJ374" s="290">
        <f>E374-AI374</f>
        <v>0</v>
      </c>
      <c r="AK374" s="40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</row>
    <row r="375" s="11" customFormat="1" ht="30" customHeight="1" spans="1:171">
      <c r="A375" s="270"/>
      <c r="B375" s="117" t="s">
        <v>275</v>
      </c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156"/>
      <c r="AI375" s="28"/>
      <c r="AJ375" s="290"/>
      <c r="AK375" s="24"/>
      <c r="AL375" s="2"/>
      <c r="AM375" s="2"/>
      <c r="AN375" s="2"/>
      <c r="AO375" s="2"/>
      <c r="AP375" s="2"/>
      <c r="AQ375" s="2"/>
      <c r="AR375" s="2"/>
      <c r="AS375" s="2"/>
      <c r="AT375" s="1"/>
      <c r="AU375" s="2"/>
      <c r="AV375" s="2"/>
      <c r="AW375" s="1"/>
      <c r="AX375" s="2"/>
      <c r="AY375" s="2"/>
      <c r="AZ375" s="2"/>
      <c r="BA375" s="2"/>
      <c r="BB375" s="2"/>
      <c r="BC375" s="2"/>
      <c r="BD375" s="2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</row>
    <row r="376" s="11" customFormat="1" ht="30" customHeight="1" spans="1:171">
      <c r="A376" s="270"/>
      <c r="B376" s="287" t="s">
        <v>14</v>
      </c>
      <c r="C376" s="71">
        <f t="shared" ref="C376:AG376" si="307">C374-C375</f>
        <v>0</v>
      </c>
      <c r="D376" s="71">
        <f t="shared" si="307"/>
        <v>0</v>
      </c>
      <c r="E376" s="71">
        <f t="shared" si="307"/>
        <v>0</v>
      </c>
      <c r="F376" s="71">
        <f t="shared" si="307"/>
        <v>0</v>
      </c>
      <c r="G376" s="71">
        <f t="shared" si="307"/>
        <v>0</v>
      </c>
      <c r="H376" s="71">
        <f t="shared" si="307"/>
        <v>0</v>
      </c>
      <c r="I376" s="71">
        <f t="shared" si="307"/>
        <v>0</v>
      </c>
      <c r="J376" s="71">
        <f t="shared" si="307"/>
        <v>0</v>
      </c>
      <c r="K376" s="71">
        <f t="shared" si="307"/>
        <v>0</v>
      </c>
      <c r="L376" s="71">
        <f t="shared" si="307"/>
        <v>0</v>
      </c>
      <c r="M376" s="71">
        <f t="shared" si="307"/>
        <v>0</v>
      </c>
      <c r="N376" s="71">
        <f t="shared" si="307"/>
        <v>0</v>
      </c>
      <c r="O376" s="71">
        <f t="shared" si="307"/>
        <v>0</v>
      </c>
      <c r="P376" s="71">
        <f t="shared" si="307"/>
        <v>0</v>
      </c>
      <c r="Q376" s="71">
        <f t="shared" si="307"/>
        <v>0</v>
      </c>
      <c r="R376" s="71">
        <f t="shared" si="307"/>
        <v>0</v>
      </c>
      <c r="S376" s="71">
        <f t="shared" si="307"/>
        <v>0</v>
      </c>
      <c r="T376" s="71">
        <f t="shared" si="307"/>
        <v>0</v>
      </c>
      <c r="U376" s="71">
        <f t="shared" si="307"/>
        <v>0</v>
      </c>
      <c r="V376" s="71">
        <f t="shared" si="307"/>
        <v>0</v>
      </c>
      <c r="W376" s="71">
        <f t="shared" si="307"/>
        <v>0</v>
      </c>
      <c r="X376" s="71">
        <f t="shared" si="307"/>
        <v>0</v>
      </c>
      <c r="Y376" s="71">
        <f t="shared" si="307"/>
        <v>0</v>
      </c>
      <c r="Z376" s="71">
        <f t="shared" si="307"/>
        <v>0</v>
      </c>
      <c r="AA376" s="71">
        <f t="shared" si="307"/>
        <v>3.6</v>
      </c>
      <c r="AB376" s="71">
        <f t="shared" si="307"/>
        <v>0</v>
      </c>
      <c r="AC376" s="71">
        <f t="shared" si="307"/>
        <v>0</v>
      </c>
      <c r="AD376" s="71">
        <f t="shared" si="307"/>
        <v>0</v>
      </c>
      <c r="AE376" s="71">
        <f t="shared" si="307"/>
        <v>0</v>
      </c>
      <c r="AF376" s="71">
        <f t="shared" si="307"/>
        <v>0</v>
      </c>
      <c r="AG376" s="71">
        <f t="shared" si="307"/>
        <v>0</v>
      </c>
      <c r="AH376" s="156">
        <f t="shared" ref="AH376:AH379" si="308">SUM(C376:AG376)</f>
        <v>3.6</v>
      </c>
      <c r="AI376" s="28"/>
      <c r="AJ376" s="290"/>
      <c r="AK376" s="24"/>
      <c r="AL376" s="1"/>
      <c r="AM376" s="1"/>
      <c r="AN376" s="1"/>
      <c r="AO376" s="1"/>
      <c r="AP376" s="1"/>
      <c r="AQ376" s="1"/>
      <c r="AR376" s="1"/>
      <c r="AS376" s="1"/>
      <c r="AT376" s="2"/>
      <c r="AU376" s="1"/>
      <c r="AV376" s="1"/>
      <c r="AW376" s="2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</row>
    <row r="377" s="11" customFormat="1" ht="30" customHeight="1" spans="1:171">
      <c r="A377" s="270"/>
      <c r="B377" s="273" t="s">
        <v>15</v>
      </c>
      <c r="C377" s="71">
        <f t="shared" ref="C377:AG377" si="309">C374-C373</f>
        <v>0</v>
      </c>
      <c r="D377" s="71">
        <f t="shared" si="309"/>
        <v>0</v>
      </c>
      <c r="E377" s="71">
        <f t="shared" si="309"/>
        <v>0</v>
      </c>
      <c r="F377" s="71">
        <f t="shared" si="309"/>
        <v>-3.6</v>
      </c>
      <c r="G377" s="71">
        <f t="shared" si="309"/>
        <v>0</v>
      </c>
      <c r="H377" s="71">
        <f t="shared" si="309"/>
        <v>0</v>
      </c>
      <c r="I377" s="71">
        <f t="shared" si="309"/>
        <v>-3.6</v>
      </c>
      <c r="J377" s="71">
        <f t="shared" si="309"/>
        <v>0</v>
      </c>
      <c r="K377" s="71">
        <f t="shared" si="309"/>
        <v>0</v>
      </c>
      <c r="L377" s="71">
        <f t="shared" si="309"/>
        <v>0</v>
      </c>
      <c r="M377" s="71">
        <f t="shared" si="309"/>
        <v>0</v>
      </c>
      <c r="N377" s="71">
        <f t="shared" si="309"/>
        <v>0</v>
      </c>
      <c r="O377" s="71">
        <f t="shared" si="309"/>
        <v>0</v>
      </c>
      <c r="P377" s="71">
        <f t="shared" si="309"/>
        <v>0</v>
      </c>
      <c r="Q377" s="71">
        <f t="shared" si="309"/>
        <v>0</v>
      </c>
      <c r="R377" s="71">
        <f t="shared" si="309"/>
        <v>-3.6</v>
      </c>
      <c r="S377" s="71">
        <f t="shared" si="309"/>
        <v>-2.7</v>
      </c>
      <c r="T377" s="71">
        <f t="shared" si="309"/>
        <v>0</v>
      </c>
      <c r="U377" s="71">
        <f t="shared" si="309"/>
        <v>0</v>
      </c>
      <c r="V377" s="71">
        <f t="shared" si="309"/>
        <v>0</v>
      </c>
      <c r="W377" s="71">
        <f t="shared" si="309"/>
        <v>0</v>
      </c>
      <c r="X377" s="71">
        <f t="shared" si="309"/>
        <v>0</v>
      </c>
      <c r="Y377" s="71">
        <f t="shared" si="309"/>
        <v>-2.7</v>
      </c>
      <c r="Z377" s="71">
        <f t="shared" si="309"/>
        <v>0</v>
      </c>
      <c r="AA377" s="71">
        <f t="shared" si="309"/>
        <v>3.6</v>
      </c>
      <c r="AB377" s="71">
        <f t="shared" si="309"/>
        <v>0</v>
      </c>
      <c r="AC377" s="71">
        <f t="shared" si="309"/>
        <v>0</v>
      </c>
      <c r="AD377" s="71">
        <f t="shared" si="309"/>
        <v>0</v>
      </c>
      <c r="AE377" s="71">
        <f t="shared" si="309"/>
        <v>0</v>
      </c>
      <c r="AF377" s="71">
        <f t="shared" si="309"/>
        <v>0</v>
      </c>
      <c r="AG377" s="71">
        <f t="shared" si="309"/>
        <v>0</v>
      </c>
      <c r="AH377" s="156">
        <f t="shared" si="308"/>
        <v>-12.6</v>
      </c>
      <c r="AI377" s="28"/>
      <c r="AJ377" s="290"/>
      <c r="AK377" s="24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</row>
    <row r="378" s="11" customFormat="1" ht="30" customHeight="1" spans="1:171">
      <c r="A378" s="288" t="s">
        <v>151</v>
      </c>
      <c r="B378" s="49">
        <v>2025</v>
      </c>
      <c r="C378" s="112">
        <v>4.98614</v>
      </c>
      <c r="D378" s="112">
        <v>5.60397</v>
      </c>
      <c r="E378" s="112">
        <v>5.60397</v>
      </c>
      <c r="F378" s="112">
        <v>6.28581</v>
      </c>
      <c r="G378" s="112">
        <v>10.21917</v>
      </c>
      <c r="H378" s="112">
        <v>6.59149</v>
      </c>
      <c r="I378" s="112">
        <v>7.88848</v>
      </c>
      <c r="J378" s="112">
        <v>2.5826</v>
      </c>
      <c r="K378" s="112">
        <v>2.49197</v>
      </c>
      <c r="L378" s="112">
        <v>0</v>
      </c>
      <c r="M378" s="112">
        <v>1.4696</v>
      </c>
      <c r="N378" s="112">
        <v>0.76677</v>
      </c>
      <c r="O378" s="112">
        <v>0.62885</v>
      </c>
      <c r="P378" s="112">
        <v>0.67238</v>
      </c>
      <c r="Q378" s="112">
        <v>0.66059</v>
      </c>
      <c r="R378" s="112">
        <v>0</v>
      </c>
      <c r="S378" s="112">
        <v>1.59459</v>
      </c>
      <c r="T378" s="112">
        <v>5.91064</v>
      </c>
      <c r="U378" s="112">
        <v>6.19561</v>
      </c>
      <c r="V378" s="112">
        <v>6.1062</v>
      </c>
      <c r="W378" s="112">
        <v>2.1709</v>
      </c>
      <c r="X378" s="112">
        <v>6.4527</v>
      </c>
      <c r="Y378" s="112">
        <v>3.5329</v>
      </c>
      <c r="Z378" s="112">
        <v>6.6603</v>
      </c>
      <c r="AA378" s="112">
        <v>7.0254</v>
      </c>
      <c r="AB378" s="112">
        <v>6.23193</v>
      </c>
      <c r="AC378" s="112">
        <v>6.9678</v>
      </c>
      <c r="AD378" s="112">
        <v>7.2776</v>
      </c>
      <c r="AE378" s="112">
        <v>6.602</v>
      </c>
      <c r="AF378" s="112">
        <v>6.24328</v>
      </c>
      <c r="AG378" s="112"/>
      <c r="AH378" s="112"/>
      <c r="AI378" s="28"/>
      <c r="AJ378" s="290"/>
      <c r="AK378" s="24"/>
      <c r="AL378" s="2"/>
      <c r="AM378" s="2"/>
      <c r="AN378" s="2"/>
      <c r="AO378" s="2"/>
      <c r="AP378" s="2"/>
      <c r="AQ378" s="2"/>
      <c r="AR378" s="2"/>
      <c r="AS378" s="2"/>
      <c r="AT378" s="1"/>
      <c r="AU378" s="2"/>
      <c r="AV378" s="2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</row>
    <row r="379" s="12" customFormat="1" ht="30" customHeight="1" spans="1:171">
      <c r="A379" s="289"/>
      <c r="B379" s="266">
        <v>2026</v>
      </c>
      <c r="C379" s="380">
        <f>'2026底表'!C379</f>
        <v>0</v>
      </c>
      <c r="D379" s="380">
        <f>'2026底表'!D379</f>
        <v>0</v>
      </c>
      <c r="E379" s="380">
        <f>'2026底表'!E379</f>
        <v>0</v>
      </c>
      <c r="F379" s="380">
        <f>'2026底表'!F379</f>
        <v>0</v>
      </c>
      <c r="G379" s="380">
        <f>'2026底表'!G379</f>
        <v>0</v>
      </c>
      <c r="H379" s="380">
        <f>'2026底表'!H379</f>
        <v>0</v>
      </c>
      <c r="I379" s="380">
        <f>'2026底表'!I379</f>
        <v>0</v>
      </c>
      <c r="J379" s="380">
        <f>'2026底表'!J379</f>
        <v>0</v>
      </c>
      <c r="K379" s="380">
        <f>'2026底表'!K379</f>
        <v>0</v>
      </c>
      <c r="L379" s="380">
        <f>'2026底表'!L379</f>
        <v>0</v>
      </c>
      <c r="M379" s="380">
        <f>'2026底表'!M379</f>
        <v>0</v>
      </c>
      <c r="N379" s="380">
        <f>'2026底表'!N379</f>
        <v>0</v>
      </c>
      <c r="O379" s="380">
        <f>'2026底表'!O379</f>
        <v>0</v>
      </c>
      <c r="P379" s="380">
        <f>'2026底表'!P379</f>
        <v>0</v>
      </c>
      <c r="Q379" s="380">
        <f>'2026底表'!Q379</f>
        <v>0</v>
      </c>
      <c r="R379" s="380">
        <f>'2026底表'!R379</f>
        <v>0</v>
      </c>
      <c r="S379" s="380">
        <f>'2026底表'!S379</f>
        <v>0</v>
      </c>
      <c r="T379" s="380">
        <f>'2026底表'!T379</f>
        <v>0</v>
      </c>
      <c r="U379" s="380">
        <f>'2026底表'!U379</f>
        <v>0</v>
      </c>
      <c r="V379" s="380">
        <f>'2026底表'!V379</f>
        <v>0</v>
      </c>
      <c r="W379" s="380">
        <f>'2026底表'!W379</f>
        <v>0</v>
      </c>
      <c r="X379" s="380">
        <f>'2026底表'!X379</f>
        <v>0</v>
      </c>
      <c r="Y379" s="380">
        <f>'2026底表'!Y379</f>
        <v>0</v>
      </c>
      <c r="Z379" s="380">
        <f>'2026底表'!Z379</f>
        <v>0</v>
      </c>
      <c r="AA379" s="380">
        <f>'2026底表'!AA379</f>
        <v>0</v>
      </c>
      <c r="AB379" s="380">
        <f>'2026底表'!AB379</f>
        <v>4.9305</v>
      </c>
      <c r="AC379" s="380">
        <f>'2026底表'!AC379</f>
        <v>4.95909</v>
      </c>
      <c r="AD379" s="380">
        <f>'2026底表'!AD379</f>
        <v>0</v>
      </c>
      <c r="AE379" s="380">
        <f>'2026底表'!AE379</f>
        <v>0</v>
      </c>
      <c r="AF379" s="380">
        <f>'2026底表'!AF379</f>
        <v>0</v>
      </c>
      <c r="AG379" s="380">
        <f>'2026底表'!AG379</f>
        <v>0</v>
      </c>
      <c r="AH379" s="380">
        <f t="shared" si="308"/>
        <v>9.88959</v>
      </c>
      <c r="AI379" s="87"/>
      <c r="AJ379" s="290">
        <f>E379-AI379</f>
        <v>0</v>
      </c>
      <c r="AK379" s="40"/>
      <c r="AL379" s="1"/>
      <c r="AM379" s="1"/>
      <c r="AN379" s="1"/>
      <c r="AO379" s="1"/>
      <c r="AP379" s="1"/>
      <c r="AQ379" s="1"/>
      <c r="AR379" s="1"/>
      <c r="AS379" s="1"/>
      <c r="AT379" s="2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</row>
    <row r="380" s="11" customFormat="1" ht="30" customHeight="1" spans="1:171">
      <c r="A380" s="288"/>
      <c r="B380" s="117" t="s">
        <v>275</v>
      </c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156"/>
      <c r="AI380" s="28"/>
      <c r="AJ380" s="290"/>
      <c r="AK380" s="24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2"/>
      <c r="AY380" s="2"/>
      <c r="AZ380" s="2"/>
      <c r="BA380" s="2"/>
      <c r="BB380" s="2"/>
      <c r="BC380" s="2"/>
      <c r="BD380" s="2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</row>
    <row r="381" s="11" customFormat="1" ht="30" customHeight="1" spans="1:171">
      <c r="A381" s="288"/>
      <c r="B381" s="272" t="s">
        <v>14</v>
      </c>
      <c r="C381" s="71">
        <f t="shared" ref="C381:AG381" si="310">C379-C380</f>
        <v>0</v>
      </c>
      <c r="D381" s="71">
        <f t="shared" si="310"/>
        <v>0</v>
      </c>
      <c r="E381" s="71">
        <f t="shared" si="310"/>
        <v>0</v>
      </c>
      <c r="F381" s="71">
        <f t="shared" si="310"/>
        <v>0</v>
      </c>
      <c r="G381" s="71">
        <f t="shared" si="310"/>
        <v>0</v>
      </c>
      <c r="H381" s="71">
        <f t="shared" si="310"/>
        <v>0</v>
      </c>
      <c r="I381" s="71">
        <f t="shared" si="310"/>
        <v>0</v>
      </c>
      <c r="J381" s="71">
        <f t="shared" si="310"/>
        <v>0</v>
      </c>
      <c r="K381" s="71">
        <f t="shared" si="310"/>
        <v>0</v>
      </c>
      <c r="L381" s="71">
        <f t="shared" si="310"/>
        <v>0</v>
      </c>
      <c r="M381" s="71">
        <f t="shared" si="310"/>
        <v>0</v>
      </c>
      <c r="N381" s="71">
        <f t="shared" si="310"/>
        <v>0</v>
      </c>
      <c r="O381" s="71">
        <f t="shared" si="310"/>
        <v>0</v>
      </c>
      <c r="P381" s="71">
        <f t="shared" si="310"/>
        <v>0</v>
      </c>
      <c r="Q381" s="71">
        <f t="shared" si="310"/>
        <v>0</v>
      </c>
      <c r="R381" s="71">
        <f t="shared" si="310"/>
        <v>0</v>
      </c>
      <c r="S381" s="71">
        <f t="shared" si="310"/>
        <v>0</v>
      </c>
      <c r="T381" s="71">
        <f t="shared" si="310"/>
        <v>0</v>
      </c>
      <c r="U381" s="71">
        <f t="shared" si="310"/>
        <v>0</v>
      </c>
      <c r="V381" s="71">
        <f t="shared" si="310"/>
        <v>0</v>
      </c>
      <c r="W381" s="71">
        <f t="shared" si="310"/>
        <v>0</v>
      </c>
      <c r="X381" s="71">
        <f t="shared" si="310"/>
        <v>0</v>
      </c>
      <c r="Y381" s="71">
        <f t="shared" si="310"/>
        <v>0</v>
      </c>
      <c r="Z381" s="71">
        <f t="shared" si="310"/>
        <v>0</v>
      </c>
      <c r="AA381" s="71">
        <f t="shared" si="310"/>
        <v>0</v>
      </c>
      <c r="AB381" s="71">
        <f t="shared" si="310"/>
        <v>4.9305</v>
      </c>
      <c r="AC381" s="71">
        <f t="shared" si="310"/>
        <v>4.95909</v>
      </c>
      <c r="AD381" s="71">
        <f t="shared" si="310"/>
        <v>0</v>
      </c>
      <c r="AE381" s="71">
        <f t="shared" si="310"/>
        <v>0</v>
      </c>
      <c r="AF381" s="71">
        <f t="shared" si="310"/>
        <v>0</v>
      </c>
      <c r="AG381" s="71">
        <f t="shared" si="310"/>
        <v>0</v>
      </c>
      <c r="AH381" s="156">
        <f t="shared" ref="AH381:AH384" si="311">SUM(C381:AG381)</f>
        <v>9.88959</v>
      </c>
      <c r="AI381" s="28"/>
      <c r="AJ381" s="290"/>
      <c r="AK381" s="24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2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</row>
    <row r="382" s="11" customFormat="1" ht="30" customHeight="1" spans="1:171">
      <c r="A382" s="288"/>
      <c r="B382" s="273" t="s">
        <v>15</v>
      </c>
      <c r="C382" s="71">
        <f t="shared" ref="C382:AG382" si="312">C379-C378</f>
        <v>-4.98614</v>
      </c>
      <c r="D382" s="71">
        <f t="shared" si="312"/>
        <v>-5.60397</v>
      </c>
      <c r="E382" s="71">
        <f t="shared" si="312"/>
        <v>-5.60397</v>
      </c>
      <c r="F382" s="71">
        <f t="shared" si="312"/>
        <v>-6.28581</v>
      </c>
      <c r="G382" s="71">
        <f t="shared" si="312"/>
        <v>-10.21917</v>
      </c>
      <c r="H382" s="71">
        <f t="shared" si="312"/>
        <v>-6.59149</v>
      </c>
      <c r="I382" s="71">
        <f t="shared" si="312"/>
        <v>-7.88848</v>
      </c>
      <c r="J382" s="71">
        <f t="shared" si="312"/>
        <v>-2.5826</v>
      </c>
      <c r="K382" s="71">
        <f t="shared" si="312"/>
        <v>-2.49197</v>
      </c>
      <c r="L382" s="71">
        <f t="shared" si="312"/>
        <v>0</v>
      </c>
      <c r="M382" s="71">
        <f t="shared" si="312"/>
        <v>-1.4696</v>
      </c>
      <c r="N382" s="71">
        <f t="shared" si="312"/>
        <v>-0.76677</v>
      </c>
      <c r="O382" s="71">
        <f t="shared" si="312"/>
        <v>-0.62885</v>
      </c>
      <c r="P382" s="71">
        <f t="shared" si="312"/>
        <v>-0.67238</v>
      </c>
      <c r="Q382" s="71">
        <f t="shared" si="312"/>
        <v>-0.66059</v>
      </c>
      <c r="R382" s="71">
        <f t="shared" si="312"/>
        <v>0</v>
      </c>
      <c r="S382" s="71">
        <f t="shared" si="312"/>
        <v>-1.59459</v>
      </c>
      <c r="T382" s="71">
        <f t="shared" si="312"/>
        <v>-5.91064</v>
      </c>
      <c r="U382" s="71">
        <f t="shared" si="312"/>
        <v>-6.19561</v>
      </c>
      <c r="V382" s="71">
        <f t="shared" si="312"/>
        <v>-6.1062</v>
      </c>
      <c r="W382" s="71">
        <f t="shared" si="312"/>
        <v>-2.1709</v>
      </c>
      <c r="X382" s="71">
        <f t="shared" si="312"/>
        <v>-6.4527</v>
      </c>
      <c r="Y382" s="71">
        <f t="shared" si="312"/>
        <v>-3.5329</v>
      </c>
      <c r="Z382" s="71">
        <f t="shared" si="312"/>
        <v>-6.6603</v>
      </c>
      <c r="AA382" s="71">
        <f t="shared" si="312"/>
        <v>-7.0254</v>
      </c>
      <c r="AB382" s="71">
        <f t="shared" si="312"/>
        <v>-1.30143</v>
      </c>
      <c r="AC382" s="71">
        <f t="shared" si="312"/>
        <v>-2.00871</v>
      </c>
      <c r="AD382" s="71">
        <f t="shared" si="312"/>
        <v>-7.2776</v>
      </c>
      <c r="AE382" s="71">
        <f t="shared" si="312"/>
        <v>-6.602</v>
      </c>
      <c r="AF382" s="71">
        <f t="shared" si="312"/>
        <v>-6.24328</v>
      </c>
      <c r="AG382" s="71">
        <f t="shared" si="312"/>
        <v>0</v>
      </c>
      <c r="AH382" s="156">
        <f t="shared" si="311"/>
        <v>-125.53405</v>
      </c>
      <c r="AI382" s="28"/>
      <c r="AJ382" s="290"/>
      <c r="AK382" s="24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</row>
    <row r="383" s="11" customFormat="1" ht="30" customHeight="1" spans="1:171">
      <c r="A383" s="270" t="s">
        <v>125</v>
      </c>
      <c r="B383" s="49">
        <v>2025</v>
      </c>
      <c r="C383" s="112">
        <v>9.57</v>
      </c>
      <c r="D383" s="112">
        <v>11.02</v>
      </c>
      <c r="E383" s="112">
        <v>11.2</v>
      </c>
      <c r="F383" s="112">
        <v>11.53</v>
      </c>
      <c r="G383" s="112">
        <v>19.43</v>
      </c>
      <c r="H383" s="112">
        <v>7.83</v>
      </c>
      <c r="I383" s="112">
        <v>8</v>
      </c>
      <c r="J383" s="112">
        <v>12.6</v>
      </c>
      <c r="K383" s="112">
        <v>0</v>
      </c>
      <c r="L383" s="112">
        <v>0</v>
      </c>
      <c r="M383" s="112">
        <v>0</v>
      </c>
      <c r="N383" s="112">
        <v>0</v>
      </c>
      <c r="O383" s="112">
        <v>0</v>
      </c>
      <c r="P383" s="112">
        <v>0</v>
      </c>
      <c r="Q383" s="112">
        <v>0</v>
      </c>
      <c r="R383" s="112">
        <v>0</v>
      </c>
      <c r="S383" s="112">
        <v>2.03</v>
      </c>
      <c r="T383" s="112">
        <v>9.28</v>
      </c>
      <c r="U383" s="112">
        <v>9.8</v>
      </c>
      <c r="V383" s="112">
        <v>8.12</v>
      </c>
      <c r="W383" s="112">
        <v>0</v>
      </c>
      <c r="X383" s="112">
        <v>0</v>
      </c>
      <c r="Y383" s="112">
        <v>2.8</v>
      </c>
      <c r="Z383" s="112">
        <v>18.2</v>
      </c>
      <c r="AA383" s="112">
        <v>20.88</v>
      </c>
      <c r="AB383" s="112">
        <v>5.8</v>
      </c>
      <c r="AC383" s="112">
        <v>11.2</v>
      </c>
      <c r="AD383" s="112">
        <v>11.2</v>
      </c>
      <c r="AE383" s="112">
        <v>18.85</v>
      </c>
      <c r="AF383" s="112">
        <v>4.64</v>
      </c>
      <c r="AG383" s="112"/>
      <c r="AH383" s="112"/>
      <c r="AI383" s="28"/>
      <c r="AJ383" s="290"/>
      <c r="AK383" s="24"/>
      <c r="AL383" s="2"/>
      <c r="AM383" s="2"/>
      <c r="AN383" s="2"/>
      <c r="AO383" s="2"/>
      <c r="AP383" s="2"/>
      <c r="AQ383" s="2"/>
      <c r="AR383" s="2"/>
      <c r="AS383" s="2"/>
      <c r="AT383" s="1"/>
      <c r="AU383" s="2"/>
      <c r="AV383" s="2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</row>
    <row r="384" s="12" customFormat="1" ht="30" customHeight="1" spans="1:171">
      <c r="A384" s="271"/>
      <c r="B384" s="266">
        <v>2026</v>
      </c>
      <c r="C384" s="380">
        <f>'2026底表'!C384</f>
        <v>0</v>
      </c>
      <c r="D384" s="380">
        <f>'2026底表'!D384</f>
        <v>0</v>
      </c>
      <c r="E384" s="380">
        <f>'2026底表'!E384</f>
        <v>0</v>
      </c>
      <c r="F384" s="380">
        <f>'2026底表'!F384</f>
        <v>0</v>
      </c>
      <c r="G384" s="380">
        <f>'2026底表'!G384</f>
        <v>0</v>
      </c>
      <c r="H384" s="380">
        <f>'2026底表'!H384</f>
        <v>0</v>
      </c>
      <c r="I384" s="380">
        <f>'2026底表'!I384</f>
        <v>0</v>
      </c>
      <c r="J384" s="380">
        <f>'2026底表'!J384</f>
        <v>0</v>
      </c>
      <c r="K384" s="380">
        <f>'2026底表'!K384</f>
        <v>0</v>
      </c>
      <c r="L384" s="380">
        <f>'2026底表'!L384</f>
        <v>0</v>
      </c>
      <c r="M384" s="380">
        <f>'2026底表'!M384</f>
        <v>0</v>
      </c>
      <c r="N384" s="380">
        <f>'2026底表'!N384</f>
        <v>0</v>
      </c>
      <c r="O384" s="380">
        <f>'2026底表'!O384</f>
        <v>0</v>
      </c>
      <c r="P384" s="380">
        <f>'2026底表'!P384</f>
        <v>0</v>
      </c>
      <c r="Q384" s="380">
        <f>'2026底表'!Q384</f>
        <v>0</v>
      </c>
      <c r="R384" s="380">
        <f>'2026底表'!R384</f>
        <v>0</v>
      </c>
      <c r="S384" s="380">
        <f>'2026底表'!S384</f>
        <v>0</v>
      </c>
      <c r="T384" s="380">
        <f>'2026底表'!T384</f>
        <v>0</v>
      </c>
      <c r="U384" s="380">
        <f>'2026底表'!U384</f>
        <v>0</v>
      </c>
      <c r="V384" s="380">
        <f>'2026底表'!V384</f>
        <v>0</v>
      </c>
      <c r="W384" s="380">
        <f>'2026底表'!W384</f>
        <v>0</v>
      </c>
      <c r="X384" s="380">
        <f>'2026底表'!X384</f>
        <v>0</v>
      </c>
      <c r="Y384" s="380">
        <f>'2026底表'!Y384</f>
        <v>0</v>
      </c>
      <c r="Z384" s="380">
        <f>'2026底表'!Z384</f>
        <v>0</v>
      </c>
      <c r="AA384" s="380">
        <f>'2026底表'!AA384</f>
        <v>3.27</v>
      </c>
      <c r="AB384" s="380">
        <f>'2026底表'!AB384</f>
        <v>5.7</v>
      </c>
      <c r="AC384" s="380">
        <f>'2026底表'!AC384</f>
        <v>4.4</v>
      </c>
      <c r="AD384" s="380">
        <f>'2026底表'!AD384</f>
        <v>0</v>
      </c>
      <c r="AE384" s="380">
        <f>'2026底表'!AE384</f>
        <v>0</v>
      </c>
      <c r="AF384" s="380">
        <f>'2026底表'!AF384</f>
        <v>0</v>
      </c>
      <c r="AG384" s="380">
        <f>'2026底表'!AG384</f>
        <v>0</v>
      </c>
      <c r="AH384" s="380">
        <f t="shared" si="311"/>
        <v>13.37</v>
      </c>
      <c r="AI384" s="28"/>
      <c r="AJ384" s="290">
        <f>E384-AI384</f>
        <v>0</v>
      </c>
      <c r="AK384" s="40"/>
      <c r="AL384" s="1"/>
      <c r="AM384" s="1"/>
      <c r="AN384" s="1"/>
      <c r="AO384" s="1"/>
      <c r="AP384" s="1"/>
      <c r="AQ384" s="1"/>
      <c r="AR384" s="1"/>
      <c r="AS384" s="1"/>
      <c r="AT384" s="2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</row>
    <row r="385" s="11" customFormat="1" ht="30" customHeight="1" spans="1:171">
      <c r="A385" s="270"/>
      <c r="B385" s="117" t="s">
        <v>275</v>
      </c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156"/>
      <c r="AI385" s="28"/>
      <c r="AJ385" s="290"/>
      <c r="AK385" s="24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2"/>
      <c r="AY385" s="2"/>
      <c r="AZ385" s="2"/>
      <c r="BA385" s="2"/>
      <c r="BB385" s="2"/>
      <c r="BC385" s="2"/>
      <c r="BD385" s="2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</row>
    <row r="386" s="11" customFormat="1" ht="30" customHeight="1" spans="1:171">
      <c r="A386" s="270"/>
      <c r="B386" s="272" t="s">
        <v>14</v>
      </c>
      <c r="C386" s="71">
        <f t="shared" ref="C386:AG386" si="313">C384-C385</f>
        <v>0</v>
      </c>
      <c r="D386" s="71">
        <f t="shared" si="313"/>
        <v>0</v>
      </c>
      <c r="E386" s="71">
        <f t="shared" si="313"/>
        <v>0</v>
      </c>
      <c r="F386" s="71">
        <f t="shared" si="313"/>
        <v>0</v>
      </c>
      <c r="G386" s="71">
        <f t="shared" si="313"/>
        <v>0</v>
      </c>
      <c r="H386" s="71">
        <f t="shared" si="313"/>
        <v>0</v>
      </c>
      <c r="I386" s="71">
        <f t="shared" si="313"/>
        <v>0</v>
      </c>
      <c r="J386" s="71">
        <f t="shared" si="313"/>
        <v>0</v>
      </c>
      <c r="K386" s="71">
        <f t="shared" si="313"/>
        <v>0</v>
      </c>
      <c r="L386" s="71">
        <f t="shared" si="313"/>
        <v>0</v>
      </c>
      <c r="M386" s="71">
        <f t="shared" si="313"/>
        <v>0</v>
      </c>
      <c r="N386" s="71">
        <f t="shared" si="313"/>
        <v>0</v>
      </c>
      <c r="O386" s="71">
        <f t="shared" si="313"/>
        <v>0</v>
      </c>
      <c r="P386" s="71">
        <f t="shared" si="313"/>
        <v>0</v>
      </c>
      <c r="Q386" s="71">
        <f t="shared" si="313"/>
        <v>0</v>
      </c>
      <c r="R386" s="71">
        <f t="shared" si="313"/>
        <v>0</v>
      </c>
      <c r="S386" s="71">
        <f t="shared" si="313"/>
        <v>0</v>
      </c>
      <c r="T386" s="71">
        <f t="shared" si="313"/>
        <v>0</v>
      </c>
      <c r="U386" s="71">
        <f t="shared" si="313"/>
        <v>0</v>
      </c>
      <c r="V386" s="71">
        <f t="shared" si="313"/>
        <v>0</v>
      </c>
      <c r="W386" s="71">
        <f t="shared" si="313"/>
        <v>0</v>
      </c>
      <c r="X386" s="71">
        <f t="shared" si="313"/>
        <v>0</v>
      </c>
      <c r="Y386" s="71">
        <f t="shared" si="313"/>
        <v>0</v>
      </c>
      <c r="Z386" s="71">
        <f t="shared" si="313"/>
        <v>0</v>
      </c>
      <c r="AA386" s="71">
        <f t="shared" si="313"/>
        <v>3.27</v>
      </c>
      <c r="AB386" s="71">
        <f t="shared" si="313"/>
        <v>5.7</v>
      </c>
      <c r="AC386" s="71">
        <f t="shared" si="313"/>
        <v>4.4</v>
      </c>
      <c r="AD386" s="71">
        <f t="shared" si="313"/>
        <v>0</v>
      </c>
      <c r="AE386" s="71">
        <f t="shared" si="313"/>
        <v>0</v>
      </c>
      <c r="AF386" s="71">
        <f t="shared" si="313"/>
        <v>0</v>
      </c>
      <c r="AG386" s="71">
        <f t="shared" si="313"/>
        <v>0</v>
      </c>
      <c r="AH386" s="156">
        <f t="shared" ref="AH386:AH389" si="314">SUM(C386:AG386)</f>
        <v>13.37</v>
      </c>
      <c r="AI386" s="28"/>
      <c r="AJ386" s="290"/>
      <c r="AK386" s="24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2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</row>
    <row r="387" s="11" customFormat="1" ht="30" customHeight="1" spans="1:171">
      <c r="A387" s="270"/>
      <c r="B387" s="273" t="s">
        <v>15</v>
      </c>
      <c r="C387" s="71">
        <f t="shared" ref="C387:AG387" si="315">C384-C383</f>
        <v>-9.57</v>
      </c>
      <c r="D387" s="71">
        <f t="shared" si="315"/>
        <v>-11.02</v>
      </c>
      <c r="E387" s="71">
        <f t="shared" si="315"/>
        <v>-11.2</v>
      </c>
      <c r="F387" s="71">
        <f t="shared" si="315"/>
        <v>-11.53</v>
      </c>
      <c r="G387" s="71">
        <f t="shared" si="315"/>
        <v>-19.43</v>
      </c>
      <c r="H387" s="71">
        <f t="shared" si="315"/>
        <v>-7.83</v>
      </c>
      <c r="I387" s="71">
        <f t="shared" si="315"/>
        <v>-8</v>
      </c>
      <c r="J387" s="71">
        <f t="shared" si="315"/>
        <v>-12.6</v>
      </c>
      <c r="K387" s="71">
        <f t="shared" si="315"/>
        <v>0</v>
      </c>
      <c r="L387" s="71">
        <f t="shared" si="315"/>
        <v>0</v>
      </c>
      <c r="M387" s="71">
        <f t="shared" si="315"/>
        <v>0</v>
      </c>
      <c r="N387" s="71">
        <f t="shared" si="315"/>
        <v>0</v>
      </c>
      <c r="O387" s="71">
        <f t="shared" si="315"/>
        <v>0</v>
      </c>
      <c r="P387" s="71">
        <f t="shared" si="315"/>
        <v>0</v>
      </c>
      <c r="Q387" s="71">
        <f t="shared" si="315"/>
        <v>0</v>
      </c>
      <c r="R387" s="71">
        <f t="shared" si="315"/>
        <v>0</v>
      </c>
      <c r="S387" s="71">
        <f t="shared" si="315"/>
        <v>-2.03</v>
      </c>
      <c r="T387" s="71">
        <f t="shared" si="315"/>
        <v>-9.28</v>
      </c>
      <c r="U387" s="71">
        <f t="shared" si="315"/>
        <v>-9.8</v>
      </c>
      <c r="V387" s="71">
        <f t="shared" si="315"/>
        <v>-8.12</v>
      </c>
      <c r="W387" s="71">
        <f t="shared" si="315"/>
        <v>0</v>
      </c>
      <c r="X387" s="71">
        <f t="shared" si="315"/>
        <v>0</v>
      </c>
      <c r="Y387" s="71">
        <f t="shared" si="315"/>
        <v>-2.8</v>
      </c>
      <c r="Z387" s="71">
        <f t="shared" si="315"/>
        <v>-18.2</v>
      </c>
      <c r="AA387" s="71">
        <f t="shared" si="315"/>
        <v>-17.61</v>
      </c>
      <c r="AB387" s="71">
        <f t="shared" si="315"/>
        <v>-0.0999999999999996</v>
      </c>
      <c r="AC387" s="71">
        <f t="shared" si="315"/>
        <v>-6.8</v>
      </c>
      <c r="AD387" s="71">
        <f t="shared" si="315"/>
        <v>-11.2</v>
      </c>
      <c r="AE387" s="71">
        <f t="shared" si="315"/>
        <v>-18.85</v>
      </c>
      <c r="AF387" s="71">
        <f t="shared" si="315"/>
        <v>-4.64</v>
      </c>
      <c r="AG387" s="71">
        <f t="shared" si="315"/>
        <v>0</v>
      </c>
      <c r="AH387" s="156">
        <f t="shared" si="314"/>
        <v>-200.61</v>
      </c>
      <c r="AI387" s="28"/>
      <c r="AJ387" s="290"/>
      <c r="AK387" s="24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</row>
    <row r="388" s="11" customFormat="1" ht="30" customHeight="1" spans="1:171">
      <c r="A388" s="270" t="s">
        <v>126</v>
      </c>
      <c r="B388" s="49">
        <v>2025</v>
      </c>
      <c r="C388" s="112">
        <v>1.73</v>
      </c>
      <c r="D388" s="112">
        <v>1.75</v>
      </c>
      <c r="E388" s="112">
        <v>2.3</v>
      </c>
      <c r="F388" s="112">
        <v>2.26</v>
      </c>
      <c r="G388" s="112">
        <v>2.93</v>
      </c>
      <c r="H388" s="112">
        <v>1.55</v>
      </c>
      <c r="I388" s="112">
        <v>2.7</v>
      </c>
      <c r="J388" s="112">
        <v>2.21</v>
      </c>
      <c r="K388" s="112">
        <v>0</v>
      </c>
      <c r="L388" s="112">
        <v>0</v>
      </c>
      <c r="M388" s="112">
        <v>0</v>
      </c>
      <c r="N388" s="112">
        <v>0</v>
      </c>
      <c r="O388" s="112">
        <v>0</v>
      </c>
      <c r="P388" s="112">
        <v>0</v>
      </c>
      <c r="Q388" s="112">
        <v>0</v>
      </c>
      <c r="R388" s="112">
        <v>0</v>
      </c>
      <c r="S388" s="112">
        <v>0.3</v>
      </c>
      <c r="T388" s="112">
        <v>2.6</v>
      </c>
      <c r="U388" s="112">
        <v>2.45</v>
      </c>
      <c r="V388" s="112">
        <v>1.67</v>
      </c>
      <c r="W388" s="112">
        <v>0</v>
      </c>
      <c r="X388" s="112">
        <v>0</v>
      </c>
      <c r="Y388" s="112">
        <v>0.96</v>
      </c>
      <c r="Z388" s="112">
        <v>2.24</v>
      </c>
      <c r="AA388" s="112">
        <v>2.5</v>
      </c>
      <c r="AB388" s="112">
        <v>1.53</v>
      </c>
      <c r="AC388" s="112">
        <v>3.98</v>
      </c>
      <c r="AD388" s="112">
        <v>4.04</v>
      </c>
      <c r="AE388" s="112">
        <v>3.22</v>
      </c>
      <c r="AF388" s="112">
        <v>3.5</v>
      </c>
      <c r="AG388" s="112"/>
      <c r="AH388" s="112"/>
      <c r="AI388" s="28"/>
      <c r="AJ388" s="290"/>
      <c r="AK388" s="24"/>
      <c r="AL388" s="2"/>
      <c r="AM388" s="2"/>
      <c r="AN388" s="2"/>
      <c r="AO388" s="2"/>
      <c r="AP388" s="2"/>
      <c r="AQ388" s="2"/>
      <c r="AR388" s="2"/>
      <c r="AS388" s="2"/>
      <c r="AT388" s="1"/>
      <c r="AU388" s="2"/>
      <c r="AV388" s="2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</row>
    <row r="389" s="11" customFormat="1" ht="30" customHeight="1" spans="1:171">
      <c r="A389" s="270"/>
      <c r="B389" s="266">
        <v>2026</v>
      </c>
      <c r="C389" s="380">
        <f>'2026底表'!C389</f>
        <v>0</v>
      </c>
      <c r="D389" s="380">
        <f>'2026底表'!D389</f>
        <v>0</v>
      </c>
      <c r="E389" s="380">
        <f>'2026底表'!E389</f>
        <v>0</v>
      </c>
      <c r="F389" s="380">
        <f>'2026底表'!F389</f>
        <v>0</v>
      </c>
      <c r="G389" s="380">
        <f>'2026底表'!G389</f>
        <v>0</v>
      </c>
      <c r="H389" s="380">
        <f>'2026底表'!H389</f>
        <v>0</v>
      </c>
      <c r="I389" s="380">
        <f>'2026底表'!I389</f>
        <v>0</v>
      </c>
      <c r="J389" s="380">
        <f>'2026底表'!J389</f>
        <v>0</v>
      </c>
      <c r="K389" s="380">
        <f>'2026底表'!K389</f>
        <v>0</v>
      </c>
      <c r="L389" s="380">
        <f>'2026底表'!L389</f>
        <v>0</v>
      </c>
      <c r="M389" s="380">
        <f>'2026底表'!M389</f>
        <v>0</v>
      </c>
      <c r="N389" s="380">
        <f>'2026底表'!N389</f>
        <v>0</v>
      </c>
      <c r="O389" s="380">
        <f>'2026底表'!O389</f>
        <v>0</v>
      </c>
      <c r="P389" s="380">
        <f>'2026底表'!P389</f>
        <v>0</v>
      </c>
      <c r="Q389" s="380">
        <f>'2026底表'!Q389</f>
        <v>0</v>
      </c>
      <c r="R389" s="380">
        <f>'2026底表'!R389</f>
        <v>0</v>
      </c>
      <c r="S389" s="380">
        <f>'2026底表'!S389</f>
        <v>0</v>
      </c>
      <c r="T389" s="380">
        <f>'2026底表'!T389</f>
        <v>0</v>
      </c>
      <c r="U389" s="380">
        <f>'2026底表'!U389</f>
        <v>0</v>
      </c>
      <c r="V389" s="380">
        <f>'2026底表'!V389</f>
        <v>0</v>
      </c>
      <c r="W389" s="380">
        <f>'2026底表'!W389</f>
        <v>0</v>
      </c>
      <c r="X389" s="380">
        <f>'2026底表'!X389</f>
        <v>0</v>
      </c>
      <c r="Y389" s="380">
        <f>'2026底表'!Y389</f>
        <v>0</v>
      </c>
      <c r="Z389" s="380">
        <f>'2026底表'!Z389</f>
        <v>0</v>
      </c>
      <c r="AA389" s="380">
        <f>'2026底表'!AA389</f>
        <v>1.37</v>
      </c>
      <c r="AB389" s="380">
        <f>'2026底表'!AB389</f>
        <v>1.76</v>
      </c>
      <c r="AC389" s="380">
        <f>'2026底表'!AC389</f>
        <v>1.44</v>
      </c>
      <c r="AD389" s="380">
        <f>'2026底表'!AD389</f>
        <v>0</v>
      </c>
      <c r="AE389" s="380">
        <f>'2026底表'!AE389</f>
        <v>0</v>
      </c>
      <c r="AF389" s="380">
        <f>'2026底表'!AF389</f>
        <v>0</v>
      </c>
      <c r="AG389" s="380">
        <f>'2026底表'!AG389</f>
        <v>0</v>
      </c>
      <c r="AH389" s="380">
        <f t="shared" si="314"/>
        <v>4.57</v>
      </c>
      <c r="AI389" s="28"/>
      <c r="AJ389" s="290">
        <f>E389-AI389</f>
        <v>0</v>
      </c>
      <c r="AK389" s="24"/>
      <c r="AL389" s="1"/>
      <c r="AM389" s="1"/>
      <c r="AN389" s="1"/>
      <c r="AO389" s="1"/>
      <c r="AP389" s="1"/>
      <c r="AQ389" s="1"/>
      <c r="AR389" s="1"/>
      <c r="AS389" s="1"/>
      <c r="AT389" s="2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</row>
    <row r="390" s="11" customFormat="1" ht="30" customHeight="1" spans="1:171">
      <c r="A390" s="270"/>
      <c r="B390" s="199" t="s">
        <v>275</v>
      </c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156"/>
      <c r="AI390" s="28"/>
      <c r="AJ390" s="290"/>
      <c r="AK390" s="24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</row>
    <row r="391" s="11" customFormat="1" ht="30" customHeight="1" spans="1:171">
      <c r="A391" s="270"/>
      <c r="B391" s="272" t="s">
        <v>14</v>
      </c>
      <c r="C391" s="71">
        <f t="shared" ref="C391:AG391" si="316">C389-C390</f>
        <v>0</v>
      </c>
      <c r="D391" s="71">
        <f t="shared" si="316"/>
        <v>0</v>
      </c>
      <c r="E391" s="71">
        <f t="shared" si="316"/>
        <v>0</v>
      </c>
      <c r="F391" s="71">
        <f t="shared" si="316"/>
        <v>0</v>
      </c>
      <c r="G391" s="71">
        <f t="shared" si="316"/>
        <v>0</v>
      </c>
      <c r="H391" s="71">
        <f t="shared" si="316"/>
        <v>0</v>
      </c>
      <c r="I391" s="71">
        <f t="shared" si="316"/>
        <v>0</v>
      </c>
      <c r="J391" s="71">
        <f t="shared" si="316"/>
        <v>0</v>
      </c>
      <c r="K391" s="71">
        <f t="shared" si="316"/>
        <v>0</v>
      </c>
      <c r="L391" s="71">
        <f t="shared" si="316"/>
        <v>0</v>
      </c>
      <c r="M391" s="71">
        <f t="shared" si="316"/>
        <v>0</v>
      </c>
      <c r="N391" s="71">
        <f t="shared" si="316"/>
        <v>0</v>
      </c>
      <c r="O391" s="71">
        <f t="shared" si="316"/>
        <v>0</v>
      </c>
      <c r="P391" s="71">
        <f t="shared" si="316"/>
        <v>0</v>
      </c>
      <c r="Q391" s="71">
        <f t="shared" si="316"/>
        <v>0</v>
      </c>
      <c r="R391" s="71">
        <f t="shared" si="316"/>
        <v>0</v>
      </c>
      <c r="S391" s="71">
        <f t="shared" si="316"/>
        <v>0</v>
      </c>
      <c r="T391" s="71">
        <f t="shared" si="316"/>
        <v>0</v>
      </c>
      <c r="U391" s="71">
        <f t="shared" si="316"/>
        <v>0</v>
      </c>
      <c r="V391" s="71">
        <f t="shared" si="316"/>
        <v>0</v>
      </c>
      <c r="W391" s="71">
        <f t="shared" si="316"/>
        <v>0</v>
      </c>
      <c r="X391" s="71">
        <f t="shared" si="316"/>
        <v>0</v>
      </c>
      <c r="Y391" s="71">
        <f t="shared" si="316"/>
        <v>0</v>
      </c>
      <c r="Z391" s="71">
        <f t="shared" si="316"/>
        <v>0</v>
      </c>
      <c r="AA391" s="71">
        <f t="shared" si="316"/>
        <v>1.37</v>
      </c>
      <c r="AB391" s="71">
        <f t="shared" si="316"/>
        <v>1.76</v>
      </c>
      <c r="AC391" s="71">
        <f t="shared" si="316"/>
        <v>1.44</v>
      </c>
      <c r="AD391" s="71">
        <f t="shared" si="316"/>
        <v>0</v>
      </c>
      <c r="AE391" s="71">
        <f t="shared" si="316"/>
        <v>0</v>
      </c>
      <c r="AF391" s="71">
        <f t="shared" si="316"/>
        <v>0</v>
      </c>
      <c r="AG391" s="71">
        <f t="shared" si="316"/>
        <v>0</v>
      </c>
      <c r="AH391" s="156">
        <f t="shared" ref="AH391:AH395" si="317">SUM(C391:AG391)</f>
        <v>4.57</v>
      </c>
      <c r="AI391" s="28"/>
      <c r="AJ391" s="290"/>
      <c r="AK391" s="24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</row>
    <row r="392" s="11" customFormat="1" ht="30" customHeight="1" spans="1:171">
      <c r="A392" s="270"/>
      <c r="B392" s="273" t="s">
        <v>15</v>
      </c>
      <c r="C392" s="71">
        <f t="shared" ref="C392:AG392" si="318">C389-C388</f>
        <v>-1.73</v>
      </c>
      <c r="D392" s="71">
        <f t="shared" si="318"/>
        <v>-1.75</v>
      </c>
      <c r="E392" s="71">
        <f t="shared" si="318"/>
        <v>-2.3</v>
      </c>
      <c r="F392" s="71">
        <f t="shared" si="318"/>
        <v>-2.26</v>
      </c>
      <c r="G392" s="71">
        <f t="shared" si="318"/>
        <v>-2.93</v>
      </c>
      <c r="H392" s="71">
        <f t="shared" si="318"/>
        <v>-1.55</v>
      </c>
      <c r="I392" s="71">
        <f t="shared" si="318"/>
        <v>-2.7</v>
      </c>
      <c r="J392" s="71">
        <f t="shared" si="318"/>
        <v>-2.21</v>
      </c>
      <c r="K392" s="71">
        <f t="shared" si="318"/>
        <v>0</v>
      </c>
      <c r="L392" s="71">
        <f t="shared" si="318"/>
        <v>0</v>
      </c>
      <c r="M392" s="71">
        <f t="shared" si="318"/>
        <v>0</v>
      </c>
      <c r="N392" s="71">
        <f t="shared" si="318"/>
        <v>0</v>
      </c>
      <c r="O392" s="71">
        <f t="shared" si="318"/>
        <v>0</v>
      </c>
      <c r="P392" s="71">
        <f t="shared" si="318"/>
        <v>0</v>
      </c>
      <c r="Q392" s="71">
        <f t="shared" si="318"/>
        <v>0</v>
      </c>
      <c r="R392" s="71">
        <f t="shared" si="318"/>
        <v>0</v>
      </c>
      <c r="S392" s="71">
        <f t="shared" si="318"/>
        <v>-0.3</v>
      </c>
      <c r="T392" s="71">
        <f t="shared" si="318"/>
        <v>-2.6</v>
      </c>
      <c r="U392" s="71">
        <f t="shared" si="318"/>
        <v>-2.45</v>
      </c>
      <c r="V392" s="71">
        <f t="shared" si="318"/>
        <v>-1.67</v>
      </c>
      <c r="W392" s="71">
        <f t="shared" si="318"/>
        <v>0</v>
      </c>
      <c r="X392" s="71">
        <f t="shared" si="318"/>
        <v>0</v>
      </c>
      <c r="Y392" s="71">
        <f t="shared" si="318"/>
        <v>-0.96</v>
      </c>
      <c r="Z392" s="71">
        <f t="shared" si="318"/>
        <v>-2.24</v>
      </c>
      <c r="AA392" s="71">
        <f t="shared" si="318"/>
        <v>-1.13</v>
      </c>
      <c r="AB392" s="71">
        <f t="shared" si="318"/>
        <v>0.23</v>
      </c>
      <c r="AC392" s="71">
        <f t="shared" si="318"/>
        <v>-2.54</v>
      </c>
      <c r="AD392" s="71">
        <f t="shared" si="318"/>
        <v>-4.04</v>
      </c>
      <c r="AE392" s="71">
        <f t="shared" si="318"/>
        <v>-3.22</v>
      </c>
      <c r="AF392" s="71">
        <f t="shared" si="318"/>
        <v>-3.5</v>
      </c>
      <c r="AG392" s="71">
        <f t="shared" si="318"/>
        <v>0</v>
      </c>
      <c r="AH392" s="156">
        <f t="shared" si="317"/>
        <v>-41.85</v>
      </c>
      <c r="AI392" s="28"/>
      <c r="AJ392" s="290"/>
      <c r="AK392" s="24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</row>
    <row r="393" s="11" customFormat="1" ht="30" customHeight="1" spans="1:171">
      <c r="A393" s="270" t="s">
        <v>127</v>
      </c>
      <c r="B393" s="49">
        <v>2025</v>
      </c>
      <c r="C393" s="112">
        <v>0</v>
      </c>
      <c r="D393" s="112">
        <v>0</v>
      </c>
      <c r="E393" s="112">
        <v>0</v>
      </c>
      <c r="F393" s="112">
        <v>0</v>
      </c>
      <c r="G393" s="112">
        <v>0</v>
      </c>
      <c r="H393" s="112">
        <v>0</v>
      </c>
      <c r="I393" s="112">
        <v>0</v>
      </c>
      <c r="J393" s="112">
        <v>0</v>
      </c>
      <c r="K393" s="112">
        <v>0</v>
      </c>
      <c r="L393" s="112">
        <v>0</v>
      </c>
      <c r="M393" s="112">
        <v>0</v>
      </c>
      <c r="N393" s="112">
        <v>0</v>
      </c>
      <c r="O393" s="112">
        <v>0</v>
      </c>
      <c r="P393" s="112">
        <v>0</v>
      </c>
      <c r="Q393" s="112">
        <v>0</v>
      </c>
      <c r="R393" s="112">
        <v>0</v>
      </c>
      <c r="S393" s="112">
        <v>0</v>
      </c>
      <c r="T393" s="112">
        <v>0</v>
      </c>
      <c r="U393" s="112">
        <v>0</v>
      </c>
      <c r="V393" s="112">
        <v>0</v>
      </c>
      <c r="W393" s="112">
        <v>0</v>
      </c>
      <c r="X393" s="112">
        <v>0</v>
      </c>
      <c r="Y393" s="112">
        <v>0</v>
      </c>
      <c r="Z393" s="112">
        <v>0</v>
      </c>
      <c r="AA393" s="112">
        <v>0</v>
      </c>
      <c r="AB393" s="112">
        <v>0</v>
      </c>
      <c r="AC393" s="112">
        <v>0</v>
      </c>
      <c r="AD393" s="112">
        <v>0</v>
      </c>
      <c r="AE393" s="112">
        <v>0</v>
      </c>
      <c r="AF393" s="112">
        <v>0</v>
      </c>
      <c r="AG393" s="112"/>
      <c r="AH393" s="112"/>
      <c r="AI393" s="28"/>
      <c r="AJ393" s="290"/>
      <c r="AK393" s="24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</row>
    <row r="394" s="12" customFormat="1" ht="30" customHeight="1" spans="1:171">
      <c r="A394" s="271"/>
      <c r="B394" s="266">
        <v>2026</v>
      </c>
      <c r="C394" s="380">
        <f>'2026底表'!C394</f>
        <v>0</v>
      </c>
      <c r="D394" s="380">
        <f>'2026底表'!D394</f>
        <v>0</v>
      </c>
      <c r="E394" s="380">
        <f>'2026底表'!E394</f>
        <v>0</v>
      </c>
      <c r="F394" s="380">
        <f>'2026底表'!F394</f>
        <v>0</v>
      </c>
      <c r="G394" s="380">
        <f>'2026底表'!G394</f>
        <v>0</v>
      </c>
      <c r="H394" s="380">
        <f>'2026底表'!H394</f>
        <v>0</v>
      </c>
      <c r="I394" s="380">
        <f>'2026底表'!I394</f>
        <v>0</v>
      </c>
      <c r="J394" s="380">
        <f>'2026底表'!J394</f>
        <v>0</v>
      </c>
      <c r="K394" s="380">
        <f>'2026底表'!K394</f>
        <v>0</v>
      </c>
      <c r="L394" s="380">
        <f>'2026底表'!L394</f>
        <v>0</v>
      </c>
      <c r="M394" s="380">
        <f>'2026底表'!M394</f>
        <v>0</v>
      </c>
      <c r="N394" s="380">
        <f>'2026底表'!N394</f>
        <v>0</v>
      </c>
      <c r="O394" s="380">
        <f>'2026底表'!O394</f>
        <v>0</v>
      </c>
      <c r="P394" s="380">
        <f>'2026底表'!P394</f>
        <v>0</v>
      </c>
      <c r="Q394" s="380">
        <f>'2026底表'!Q394</f>
        <v>0</v>
      </c>
      <c r="R394" s="380">
        <f>'2026底表'!R394</f>
        <v>0</v>
      </c>
      <c r="S394" s="380">
        <f>'2026底表'!S394</f>
        <v>0</v>
      </c>
      <c r="T394" s="380">
        <f>'2026底表'!T394</f>
        <v>0</v>
      </c>
      <c r="U394" s="380">
        <f>'2026底表'!U394</f>
        <v>0</v>
      </c>
      <c r="V394" s="380">
        <f>'2026底表'!V394</f>
        <v>0</v>
      </c>
      <c r="W394" s="380">
        <f>'2026底表'!W394</f>
        <v>0</v>
      </c>
      <c r="X394" s="380">
        <f>'2026底表'!X394</f>
        <v>0</v>
      </c>
      <c r="Y394" s="380">
        <f>'2026底表'!Y394</f>
        <v>0</v>
      </c>
      <c r="Z394" s="380">
        <f>'2026底表'!Z394</f>
        <v>0</v>
      </c>
      <c r="AA394" s="380">
        <f>'2026底表'!AA394</f>
        <v>0</v>
      </c>
      <c r="AB394" s="380">
        <f>'2026底表'!AB394</f>
        <v>0</v>
      </c>
      <c r="AC394" s="380">
        <f>'2026底表'!AC394</f>
        <v>0</v>
      </c>
      <c r="AD394" s="380">
        <f>'2026底表'!AD394</f>
        <v>0</v>
      </c>
      <c r="AE394" s="380">
        <f>'2026底表'!AE394</f>
        <v>0</v>
      </c>
      <c r="AF394" s="380">
        <f>'2026底表'!AF394</f>
        <v>0</v>
      </c>
      <c r="AG394" s="380">
        <f>'2026底表'!AG394</f>
        <v>0</v>
      </c>
      <c r="AH394" s="380">
        <f t="shared" si="317"/>
        <v>0</v>
      </c>
      <c r="AI394" s="28"/>
      <c r="AJ394" s="290"/>
      <c r="AK394" s="40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</row>
    <row r="395" s="11" customFormat="1" ht="30" customHeight="1" spans="1:171">
      <c r="A395" s="270"/>
      <c r="B395" s="291" t="s">
        <v>15</v>
      </c>
      <c r="C395" s="71">
        <f t="shared" ref="C395:AG395" si="319">C394-C393</f>
        <v>0</v>
      </c>
      <c r="D395" s="71">
        <f t="shared" si="319"/>
        <v>0</v>
      </c>
      <c r="E395" s="71">
        <f t="shared" si="319"/>
        <v>0</v>
      </c>
      <c r="F395" s="71">
        <f t="shared" si="319"/>
        <v>0</v>
      </c>
      <c r="G395" s="71">
        <f t="shared" si="319"/>
        <v>0</v>
      </c>
      <c r="H395" s="71">
        <f t="shared" si="319"/>
        <v>0</v>
      </c>
      <c r="I395" s="71">
        <f t="shared" si="319"/>
        <v>0</v>
      </c>
      <c r="J395" s="71">
        <f t="shared" si="319"/>
        <v>0</v>
      </c>
      <c r="K395" s="71">
        <f t="shared" si="319"/>
        <v>0</v>
      </c>
      <c r="L395" s="71">
        <f t="shared" si="319"/>
        <v>0</v>
      </c>
      <c r="M395" s="71">
        <f t="shared" si="319"/>
        <v>0</v>
      </c>
      <c r="N395" s="71">
        <f t="shared" si="319"/>
        <v>0</v>
      </c>
      <c r="O395" s="71">
        <f t="shared" si="319"/>
        <v>0</v>
      </c>
      <c r="P395" s="71">
        <f t="shared" si="319"/>
        <v>0</v>
      </c>
      <c r="Q395" s="71">
        <f t="shared" si="319"/>
        <v>0</v>
      </c>
      <c r="R395" s="71">
        <f t="shared" si="319"/>
        <v>0</v>
      </c>
      <c r="S395" s="71">
        <f t="shared" si="319"/>
        <v>0</v>
      </c>
      <c r="T395" s="71">
        <f t="shared" si="319"/>
        <v>0</v>
      </c>
      <c r="U395" s="71">
        <f t="shared" si="319"/>
        <v>0</v>
      </c>
      <c r="V395" s="71">
        <f t="shared" si="319"/>
        <v>0</v>
      </c>
      <c r="W395" s="71">
        <f t="shared" si="319"/>
        <v>0</v>
      </c>
      <c r="X395" s="71">
        <f t="shared" si="319"/>
        <v>0</v>
      </c>
      <c r="Y395" s="71">
        <f t="shared" si="319"/>
        <v>0</v>
      </c>
      <c r="Z395" s="71">
        <f t="shared" si="319"/>
        <v>0</v>
      </c>
      <c r="AA395" s="71">
        <f t="shared" si="319"/>
        <v>0</v>
      </c>
      <c r="AB395" s="71">
        <f t="shared" si="319"/>
        <v>0</v>
      </c>
      <c r="AC395" s="71">
        <f t="shared" si="319"/>
        <v>0</v>
      </c>
      <c r="AD395" s="71">
        <f t="shared" si="319"/>
        <v>0</v>
      </c>
      <c r="AE395" s="71">
        <f t="shared" si="319"/>
        <v>0</v>
      </c>
      <c r="AF395" s="71">
        <f t="shared" si="319"/>
        <v>0</v>
      </c>
      <c r="AG395" s="71">
        <f t="shared" si="319"/>
        <v>0</v>
      </c>
      <c r="AH395" s="156">
        <f t="shared" si="317"/>
        <v>0</v>
      </c>
      <c r="AI395" s="28"/>
      <c r="AJ395" s="290"/>
      <c r="AK395" s="24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2"/>
      <c r="AY395" s="2"/>
      <c r="AZ395" s="2"/>
      <c r="BA395" s="2"/>
      <c r="BB395" s="2"/>
      <c r="BC395" s="2"/>
      <c r="BD395" s="2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</row>
    <row r="396" s="1" customFormat="1" ht="30" customHeight="1" spans="1:171">
      <c r="A396" s="292" t="s">
        <v>128</v>
      </c>
      <c r="B396" s="49">
        <v>2025</v>
      </c>
      <c r="C396" s="112">
        <v>0</v>
      </c>
      <c r="D396" s="112">
        <v>0</v>
      </c>
      <c r="E396" s="112">
        <v>0</v>
      </c>
      <c r="F396" s="112">
        <v>0</v>
      </c>
      <c r="G396" s="112">
        <v>0</v>
      </c>
      <c r="H396" s="112">
        <v>0</v>
      </c>
      <c r="I396" s="112">
        <v>0</v>
      </c>
      <c r="J396" s="112">
        <v>0</v>
      </c>
      <c r="K396" s="112">
        <v>0</v>
      </c>
      <c r="L396" s="112">
        <v>0</v>
      </c>
      <c r="M396" s="112">
        <v>0</v>
      </c>
      <c r="N396" s="112">
        <v>0</v>
      </c>
      <c r="O396" s="112">
        <v>0</v>
      </c>
      <c r="P396" s="112">
        <v>0</v>
      </c>
      <c r="Q396" s="112">
        <v>0</v>
      </c>
      <c r="R396" s="112">
        <v>0</v>
      </c>
      <c r="S396" s="112">
        <v>0</v>
      </c>
      <c r="T396" s="112">
        <v>0</v>
      </c>
      <c r="U396" s="112">
        <v>0</v>
      </c>
      <c r="V396" s="112">
        <v>0</v>
      </c>
      <c r="W396" s="112">
        <v>0</v>
      </c>
      <c r="X396" s="112">
        <v>0</v>
      </c>
      <c r="Y396" s="112">
        <v>0</v>
      </c>
      <c r="Z396" s="112">
        <v>0</v>
      </c>
      <c r="AA396" s="112">
        <v>0</v>
      </c>
      <c r="AB396" s="112">
        <v>0</v>
      </c>
      <c r="AC396" s="112">
        <v>0</v>
      </c>
      <c r="AD396" s="112">
        <v>0</v>
      </c>
      <c r="AE396" s="112">
        <v>0</v>
      </c>
      <c r="AF396" s="112">
        <v>0</v>
      </c>
      <c r="AG396" s="112"/>
      <c r="AH396" s="112"/>
      <c r="AI396" s="28"/>
      <c r="AJ396" s="290"/>
      <c r="AK396" s="24"/>
      <c r="AW396" s="2"/>
    </row>
    <row r="397" s="12" customFormat="1" ht="30" customHeight="1" spans="1:171">
      <c r="A397" s="271"/>
      <c r="B397" s="266">
        <v>2026</v>
      </c>
      <c r="C397" s="380">
        <f>'2026底表'!C397</f>
        <v>0</v>
      </c>
      <c r="D397" s="380">
        <f>'2026底表'!D397</f>
        <v>0</v>
      </c>
      <c r="E397" s="380">
        <f>'2026底表'!E397</f>
        <v>0</v>
      </c>
      <c r="F397" s="380">
        <f>'2026底表'!F397</f>
        <v>0</v>
      </c>
      <c r="G397" s="380">
        <f>'2026底表'!G397</f>
        <v>0</v>
      </c>
      <c r="H397" s="380">
        <f>'2026底表'!H397</f>
        <v>0</v>
      </c>
      <c r="I397" s="380">
        <f>'2026底表'!I397</f>
        <v>0</v>
      </c>
      <c r="J397" s="380">
        <f>'2026底表'!J397</f>
        <v>0</v>
      </c>
      <c r="K397" s="380">
        <f>'2026底表'!K397</f>
        <v>0</v>
      </c>
      <c r="L397" s="380">
        <f>'2026底表'!L397</f>
        <v>0</v>
      </c>
      <c r="M397" s="380">
        <f>'2026底表'!M397</f>
        <v>0</v>
      </c>
      <c r="N397" s="380">
        <f>'2026底表'!N397</f>
        <v>0</v>
      </c>
      <c r="O397" s="380">
        <f>'2026底表'!O397</f>
        <v>0</v>
      </c>
      <c r="P397" s="380">
        <f>'2026底表'!P397</f>
        <v>0</v>
      </c>
      <c r="Q397" s="380">
        <f>'2026底表'!Q397</f>
        <v>0</v>
      </c>
      <c r="R397" s="380">
        <f>'2026底表'!R397</f>
        <v>0</v>
      </c>
      <c r="S397" s="380">
        <f>'2026底表'!S397</f>
        <v>0</v>
      </c>
      <c r="T397" s="380">
        <f>'2026底表'!T397</f>
        <v>0</v>
      </c>
      <c r="U397" s="380">
        <f>'2026底表'!U397</f>
        <v>0</v>
      </c>
      <c r="V397" s="380">
        <f>'2026底表'!V397</f>
        <v>0</v>
      </c>
      <c r="W397" s="380">
        <f>'2026底表'!W397</f>
        <v>0</v>
      </c>
      <c r="X397" s="380">
        <f>'2026底表'!X397</f>
        <v>0</v>
      </c>
      <c r="Y397" s="380">
        <f>'2026底表'!Y397</f>
        <v>0</v>
      </c>
      <c r="Z397" s="380">
        <f>'2026底表'!Z397</f>
        <v>0</v>
      </c>
      <c r="AA397" s="380">
        <f>'2026底表'!AA397</f>
        <v>0</v>
      </c>
      <c r="AB397" s="380">
        <f>'2026底表'!AB397</f>
        <v>0</v>
      </c>
      <c r="AC397" s="380">
        <f>'2026底表'!AC397</f>
        <v>0</v>
      </c>
      <c r="AD397" s="380">
        <f>'2026底表'!AD397</f>
        <v>0</v>
      </c>
      <c r="AE397" s="380">
        <f>'2026底表'!AE397</f>
        <v>0</v>
      </c>
      <c r="AF397" s="380">
        <f>'2026底表'!AF397</f>
        <v>0</v>
      </c>
      <c r="AG397" s="380">
        <f>'2026底表'!AG397</f>
        <v>0</v>
      </c>
      <c r="AH397" s="380">
        <f t="shared" ref="AH397:AH416" si="320">SUM(C397:AG397)</f>
        <v>0</v>
      </c>
      <c r="AI397" s="28"/>
      <c r="AJ397" s="290"/>
      <c r="AK397" s="40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</row>
    <row r="398" s="11" customFormat="1" ht="30" customHeight="1" spans="1:171">
      <c r="A398" s="270"/>
      <c r="B398" s="273" t="s">
        <v>15</v>
      </c>
      <c r="C398" s="71">
        <f t="shared" ref="C398:AG398" si="321">C397-C396</f>
        <v>0</v>
      </c>
      <c r="D398" s="71">
        <f t="shared" si="321"/>
        <v>0</v>
      </c>
      <c r="E398" s="71">
        <f t="shared" si="321"/>
        <v>0</v>
      </c>
      <c r="F398" s="71">
        <f t="shared" si="321"/>
        <v>0</v>
      </c>
      <c r="G398" s="71">
        <f t="shared" si="321"/>
        <v>0</v>
      </c>
      <c r="H398" s="71">
        <f t="shared" si="321"/>
        <v>0</v>
      </c>
      <c r="I398" s="71">
        <f t="shared" si="321"/>
        <v>0</v>
      </c>
      <c r="J398" s="71">
        <f t="shared" si="321"/>
        <v>0</v>
      </c>
      <c r="K398" s="71">
        <f t="shared" si="321"/>
        <v>0</v>
      </c>
      <c r="L398" s="71">
        <f t="shared" si="321"/>
        <v>0</v>
      </c>
      <c r="M398" s="71">
        <f t="shared" si="321"/>
        <v>0</v>
      </c>
      <c r="N398" s="71">
        <f t="shared" si="321"/>
        <v>0</v>
      </c>
      <c r="O398" s="71">
        <f t="shared" si="321"/>
        <v>0</v>
      </c>
      <c r="P398" s="71">
        <f t="shared" si="321"/>
        <v>0</v>
      </c>
      <c r="Q398" s="71">
        <f t="shared" si="321"/>
        <v>0</v>
      </c>
      <c r="R398" s="71">
        <f t="shared" si="321"/>
        <v>0</v>
      </c>
      <c r="S398" s="71">
        <f t="shared" si="321"/>
        <v>0</v>
      </c>
      <c r="T398" s="71">
        <f t="shared" si="321"/>
        <v>0</v>
      </c>
      <c r="U398" s="71">
        <f t="shared" si="321"/>
        <v>0</v>
      </c>
      <c r="V398" s="71">
        <f t="shared" si="321"/>
        <v>0</v>
      </c>
      <c r="W398" s="71">
        <f t="shared" si="321"/>
        <v>0</v>
      </c>
      <c r="X398" s="71">
        <f t="shared" si="321"/>
        <v>0</v>
      </c>
      <c r="Y398" s="71">
        <f t="shared" si="321"/>
        <v>0</v>
      </c>
      <c r="Z398" s="71">
        <f t="shared" si="321"/>
        <v>0</v>
      </c>
      <c r="AA398" s="71">
        <f t="shared" si="321"/>
        <v>0</v>
      </c>
      <c r="AB398" s="71">
        <f t="shared" si="321"/>
        <v>0</v>
      </c>
      <c r="AC398" s="71">
        <f t="shared" si="321"/>
        <v>0</v>
      </c>
      <c r="AD398" s="71">
        <f t="shared" si="321"/>
        <v>0</v>
      </c>
      <c r="AE398" s="71">
        <f t="shared" si="321"/>
        <v>0</v>
      </c>
      <c r="AF398" s="71">
        <f t="shared" si="321"/>
        <v>0</v>
      </c>
      <c r="AG398" s="71">
        <f t="shared" si="321"/>
        <v>0</v>
      </c>
      <c r="AH398" s="156">
        <f t="shared" si="320"/>
        <v>0</v>
      </c>
      <c r="AI398" s="28"/>
      <c r="AJ398" s="290"/>
      <c r="AK398" s="24"/>
      <c r="AL398" s="2"/>
      <c r="AM398" s="2"/>
      <c r="AN398" s="2"/>
      <c r="AO398" s="2"/>
      <c r="AP398" s="2"/>
      <c r="AQ398" s="2"/>
      <c r="AR398" s="2"/>
      <c r="AS398" s="2"/>
      <c r="AT398" s="1"/>
      <c r="AU398" s="2"/>
      <c r="AV398" s="2"/>
      <c r="AW398" s="1"/>
      <c r="AX398" s="2"/>
      <c r="AY398" s="2"/>
      <c r="AZ398" s="2"/>
      <c r="BA398" s="2"/>
      <c r="BB398" s="2"/>
      <c r="BC398" s="2"/>
      <c r="BD398" s="2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</row>
    <row r="399" s="11" customFormat="1" ht="30" customHeight="1" spans="1:171">
      <c r="A399" s="270" t="s">
        <v>46</v>
      </c>
      <c r="B399" s="49">
        <v>2025</v>
      </c>
      <c r="C399" s="112">
        <v>0.2022467</v>
      </c>
      <c r="D399" s="112">
        <v>0.21975579</v>
      </c>
      <c r="E399" s="112">
        <v>0.2516305</v>
      </c>
      <c r="F399" s="112">
        <v>0.25319853</v>
      </c>
      <c r="G399" s="112">
        <v>0.37902732</v>
      </c>
      <c r="H399" s="112">
        <v>0.17277326</v>
      </c>
      <c r="I399" s="112">
        <v>0.2370829</v>
      </c>
      <c r="J399" s="112">
        <v>0.26260607</v>
      </c>
      <c r="K399" s="112">
        <v>0</v>
      </c>
      <c r="L399" s="112">
        <v>0</v>
      </c>
      <c r="M399" s="112">
        <v>0</v>
      </c>
      <c r="N399" s="112">
        <v>0</v>
      </c>
      <c r="O399" s="112">
        <v>0</v>
      </c>
      <c r="P399" s="112">
        <v>0</v>
      </c>
      <c r="Q399" s="112">
        <v>0</v>
      </c>
      <c r="R399" s="112">
        <v>0</v>
      </c>
      <c r="S399" s="112">
        <v>0.03926791</v>
      </c>
      <c r="T399" s="112">
        <v>0.24615676</v>
      </c>
      <c r="U399" s="112">
        <v>0.24390975</v>
      </c>
      <c r="V399" s="112">
        <v>0.18256773</v>
      </c>
      <c r="W399" s="112">
        <v>0</v>
      </c>
      <c r="X399" s="112">
        <v>0</v>
      </c>
      <c r="Y399" s="112">
        <v>0.08379272</v>
      </c>
      <c r="Z399" s="112">
        <v>0.32766468</v>
      </c>
      <c r="AA399" s="112">
        <v>0.37212526</v>
      </c>
      <c r="AB399" s="112">
        <v>0.14869451</v>
      </c>
      <c r="AC399" s="112">
        <v>0.34276546</v>
      </c>
      <c r="AD399" s="112">
        <v>0.34602028</v>
      </c>
      <c r="AE399" s="112">
        <v>0.38818929</v>
      </c>
      <c r="AF399" s="112">
        <v>0.24242178</v>
      </c>
      <c r="AG399" s="112"/>
      <c r="AH399" s="112"/>
      <c r="AI399" s="28"/>
      <c r="AJ399" s="290"/>
      <c r="AK399" s="24"/>
      <c r="AL399" s="1"/>
      <c r="AM399" s="1"/>
      <c r="AN399" s="1"/>
      <c r="AO399" s="1"/>
      <c r="AP399" s="1"/>
      <c r="AQ399" s="1"/>
      <c r="AR399" s="1"/>
      <c r="AS399" s="1"/>
      <c r="AT399" s="2"/>
      <c r="AU399" s="1"/>
      <c r="AV399" s="1"/>
      <c r="AW399" s="2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</row>
    <row r="400" s="11" customFormat="1" ht="30" customHeight="1" spans="1:171">
      <c r="A400" s="270"/>
      <c r="B400" s="275">
        <v>2026</v>
      </c>
      <c r="C400" s="71">
        <f>(C384*106.19+C389*699.12+C394*4.47+C397*0.53)/10000</f>
        <v>0</v>
      </c>
      <c r="D400" s="71">
        <f t="shared" ref="D400:AG400" si="322">(D384*150+D389*831+D394*4.47+D397*0.3411)/10000</f>
        <v>0</v>
      </c>
      <c r="E400" s="71">
        <f t="shared" si="322"/>
        <v>0</v>
      </c>
      <c r="F400" s="71">
        <f t="shared" si="322"/>
        <v>0</v>
      </c>
      <c r="G400" s="71">
        <f t="shared" si="322"/>
        <v>0</v>
      </c>
      <c r="H400" s="71">
        <f t="shared" si="322"/>
        <v>0</v>
      </c>
      <c r="I400" s="71">
        <f t="shared" si="322"/>
        <v>0</v>
      </c>
      <c r="J400" s="71">
        <f t="shared" si="322"/>
        <v>0</v>
      </c>
      <c r="K400" s="71">
        <f t="shared" si="322"/>
        <v>0</v>
      </c>
      <c r="L400" s="71">
        <f t="shared" si="322"/>
        <v>0</v>
      </c>
      <c r="M400" s="71">
        <f t="shared" si="322"/>
        <v>0</v>
      </c>
      <c r="N400" s="71">
        <f t="shared" si="322"/>
        <v>0</v>
      </c>
      <c r="O400" s="71">
        <f t="shared" si="322"/>
        <v>0</v>
      </c>
      <c r="P400" s="71">
        <f t="shared" si="322"/>
        <v>0</v>
      </c>
      <c r="Q400" s="71">
        <f t="shared" si="322"/>
        <v>0</v>
      </c>
      <c r="R400" s="71">
        <f t="shared" si="322"/>
        <v>0</v>
      </c>
      <c r="S400" s="71">
        <f t="shared" si="322"/>
        <v>0</v>
      </c>
      <c r="T400" s="71">
        <f t="shared" si="322"/>
        <v>0</v>
      </c>
      <c r="U400" s="71">
        <f t="shared" si="322"/>
        <v>0</v>
      </c>
      <c r="V400" s="71">
        <f t="shared" si="322"/>
        <v>0</v>
      </c>
      <c r="W400" s="71">
        <f t="shared" si="322"/>
        <v>0</v>
      </c>
      <c r="X400" s="71">
        <f t="shared" si="322"/>
        <v>0</v>
      </c>
      <c r="Y400" s="71">
        <f t="shared" si="322"/>
        <v>0</v>
      </c>
      <c r="Z400" s="71">
        <f t="shared" si="322"/>
        <v>0</v>
      </c>
      <c r="AA400" s="71">
        <f t="shared" si="322"/>
        <v>0.162897</v>
      </c>
      <c r="AB400" s="71">
        <f t="shared" si="322"/>
        <v>0.231756</v>
      </c>
      <c r="AC400" s="71">
        <f t="shared" si="322"/>
        <v>0.185664</v>
      </c>
      <c r="AD400" s="71">
        <f t="shared" si="322"/>
        <v>0</v>
      </c>
      <c r="AE400" s="71">
        <f t="shared" si="322"/>
        <v>0</v>
      </c>
      <c r="AF400" s="71">
        <f t="shared" si="322"/>
        <v>0</v>
      </c>
      <c r="AG400" s="71">
        <f t="shared" si="322"/>
        <v>0</v>
      </c>
      <c r="AH400" s="156">
        <f t="shared" si="320"/>
        <v>0.580317</v>
      </c>
      <c r="AI400" s="28"/>
      <c r="AJ400" s="290"/>
      <c r="AK400" s="24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</row>
    <row r="401" s="11" customFormat="1" ht="30" customHeight="1" spans="1:171">
      <c r="A401" s="270"/>
      <c r="B401" s="285" t="s">
        <v>275</v>
      </c>
      <c r="C401" s="71">
        <f t="shared" ref="C401:AG401" si="323">(C385*150+C390*831+C394*4.47+C397*0.3411)/10000</f>
        <v>0</v>
      </c>
      <c r="D401" s="71">
        <f t="shared" si="323"/>
        <v>0</v>
      </c>
      <c r="E401" s="71">
        <f t="shared" si="323"/>
        <v>0</v>
      </c>
      <c r="F401" s="71">
        <f t="shared" si="323"/>
        <v>0</v>
      </c>
      <c r="G401" s="71">
        <f t="shared" si="323"/>
        <v>0</v>
      </c>
      <c r="H401" s="71">
        <f t="shared" si="323"/>
        <v>0</v>
      </c>
      <c r="I401" s="71">
        <f t="shared" si="323"/>
        <v>0</v>
      </c>
      <c r="J401" s="71">
        <f t="shared" si="323"/>
        <v>0</v>
      </c>
      <c r="K401" s="71">
        <f t="shared" si="323"/>
        <v>0</v>
      </c>
      <c r="L401" s="71">
        <f t="shared" si="323"/>
        <v>0</v>
      </c>
      <c r="M401" s="71">
        <f t="shared" si="323"/>
        <v>0</v>
      </c>
      <c r="N401" s="71">
        <f t="shared" si="323"/>
        <v>0</v>
      </c>
      <c r="O401" s="71">
        <f t="shared" si="323"/>
        <v>0</v>
      </c>
      <c r="P401" s="71">
        <f t="shared" si="323"/>
        <v>0</v>
      </c>
      <c r="Q401" s="71">
        <f t="shared" si="323"/>
        <v>0</v>
      </c>
      <c r="R401" s="71">
        <f t="shared" si="323"/>
        <v>0</v>
      </c>
      <c r="S401" s="71">
        <f t="shared" si="323"/>
        <v>0</v>
      </c>
      <c r="T401" s="71">
        <f t="shared" si="323"/>
        <v>0</v>
      </c>
      <c r="U401" s="71">
        <f t="shared" si="323"/>
        <v>0</v>
      </c>
      <c r="V401" s="71">
        <f t="shared" si="323"/>
        <v>0</v>
      </c>
      <c r="W401" s="71">
        <f t="shared" si="323"/>
        <v>0</v>
      </c>
      <c r="X401" s="71">
        <f t="shared" si="323"/>
        <v>0</v>
      </c>
      <c r="Y401" s="71">
        <f t="shared" si="323"/>
        <v>0</v>
      </c>
      <c r="Z401" s="71">
        <f t="shared" si="323"/>
        <v>0</v>
      </c>
      <c r="AA401" s="71">
        <f t="shared" si="323"/>
        <v>0</v>
      </c>
      <c r="AB401" s="71">
        <f t="shared" si="323"/>
        <v>0</v>
      </c>
      <c r="AC401" s="71">
        <f t="shared" si="323"/>
        <v>0</v>
      </c>
      <c r="AD401" s="71">
        <f t="shared" si="323"/>
        <v>0</v>
      </c>
      <c r="AE401" s="71">
        <f t="shared" si="323"/>
        <v>0</v>
      </c>
      <c r="AF401" s="71">
        <f t="shared" si="323"/>
        <v>0</v>
      </c>
      <c r="AG401" s="71">
        <f t="shared" si="323"/>
        <v>0</v>
      </c>
      <c r="AH401" s="156">
        <f t="shared" si="320"/>
        <v>0</v>
      </c>
      <c r="AI401" s="28"/>
      <c r="AJ401" s="290"/>
      <c r="AK401" s="24"/>
      <c r="AL401" s="2"/>
      <c r="AM401" s="2"/>
      <c r="AN401" s="2"/>
      <c r="AO401" s="2"/>
      <c r="AP401" s="2"/>
      <c r="AQ401" s="2"/>
      <c r="AR401" s="2"/>
      <c r="AS401" s="2"/>
      <c r="AT401" s="1"/>
      <c r="AU401" s="2"/>
      <c r="AV401" s="2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</row>
    <row r="402" s="11" customFormat="1" ht="30" customHeight="1" spans="1:171">
      <c r="A402" s="270"/>
      <c r="B402" s="272" t="s">
        <v>14</v>
      </c>
      <c r="C402" s="71">
        <f t="shared" ref="C402:AG402" si="324">C400-C401</f>
        <v>0</v>
      </c>
      <c r="D402" s="71">
        <f t="shared" si="324"/>
        <v>0</v>
      </c>
      <c r="E402" s="71">
        <f t="shared" si="324"/>
        <v>0</v>
      </c>
      <c r="F402" s="71">
        <f t="shared" si="324"/>
        <v>0</v>
      </c>
      <c r="G402" s="71">
        <f t="shared" si="324"/>
        <v>0</v>
      </c>
      <c r="H402" s="71">
        <f t="shared" si="324"/>
        <v>0</v>
      </c>
      <c r="I402" s="71">
        <f t="shared" si="324"/>
        <v>0</v>
      </c>
      <c r="J402" s="71">
        <f t="shared" si="324"/>
        <v>0</v>
      </c>
      <c r="K402" s="71">
        <f t="shared" si="324"/>
        <v>0</v>
      </c>
      <c r="L402" s="71">
        <f t="shared" si="324"/>
        <v>0</v>
      </c>
      <c r="M402" s="71">
        <f t="shared" si="324"/>
        <v>0</v>
      </c>
      <c r="N402" s="71">
        <f t="shared" si="324"/>
        <v>0</v>
      </c>
      <c r="O402" s="71">
        <f t="shared" si="324"/>
        <v>0</v>
      </c>
      <c r="P402" s="71">
        <f t="shared" si="324"/>
        <v>0</v>
      </c>
      <c r="Q402" s="71">
        <f t="shared" si="324"/>
        <v>0</v>
      </c>
      <c r="R402" s="71">
        <f t="shared" si="324"/>
        <v>0</v>
      </c>
      <c r="S402" s="71">
        <f t="shared" si="324"/>
        <v>0</v>
      </c>
      <c r="T402" s="71">
        <f t="shared" si="324"/>
        <v>0</v>
      </c>
      <c r="U402" s="71">
        <f t="shared" si="324"/>
        <v>0</v>
      </c>
      <c r="V402" s="71">
        <f t="shared" si="324"/>
        <v>0</v>
      </c>
      <c r="W402" s="71">
        <f t="shared" si="324"/>
        <v>0</v>
      </c>
      <c r="X402" s="71">
        <f t="shared" si="324"/>
        <v>0</v>
      </c>
      <c r="Y402" s="71">
        <f t="shared" si="324"/>
        <v>0</v>
      </c>
      <c r="Z402" s="71">
        <f t="shared" si="324"/>
        <v>0</v>
      </c>
      <c r="AA402" s="71">
        <f t="shared" si="324"/>
        <v>0.162897</v>
      </c>
      <c r="AB402" s="71">
        <f t="shared" si="324"/>
        <v>0.231756</v>
      </c>
      <c r="AC402" s="71">
        <f t="shared" si="324"/>
        <v>0.185664</v>
      </c>
      <c r="AD402" s="71">
        <f t="shared" si="324"/>
        <v>0</v>
      </c>
      <c r="AE402" s="71">
        <f t="shared" si="324"/>
        <v>0</v>
      </c>
      <c r="AF402" s="71">
        <f t="shared" si="324"/>
        <v>0</v>
      </c>
      <c r="AG402" s="71">
        <f t="shared" si="324"/>
        <v>0</v>
      </c>
      <c r="AH402" s="156">
        <f t="shared" si="320"/>
        <v>0.580317</v>
      </c>
      <c r="AI402" s="28"/>
      <c r="AJ402" s="290"/>
      <c r="AK402" s="24"/>
      <c r="AL402" s="1"/>
      <c r="AM402" s="1"/>
      <c r="AN402" s="1"/>
      <c r="AO402" s="1"/>
      <c r="AP402" s="1"/>
      <c r="AQ402" s="1"/>
      <c r="AR402" s="1"/>
      <c r="AS402" s="1"/>
      <c r="AT402" s="2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</row>
    <row r="403" s="11" customFormat="1" ht="30" customHeight="1" spans="1:171">
      <c r="A403" s="270"/>
      <c r="B403" s="273" t="s">
        <v>15</v>
      </c>
      <c r="C403" s="71">
        <f t="shared" ref="C403:AG403" si="325">C400-C399</f>
        <v>-0.2022467</v>
      </c>
      <c r="D403" s="71">
        <f t="shared" si="325"/>
        <v>-0.21975579</v>
      </c>
      <c r="E403" s="71">
        <f t="shared" si="325"/>
        <v>-0.2516305</v>
      </c>
      <c r="F403" s="71">
        <f t="shared" si="325"/>
        <v>-0.25319853</v>
      </c>
      <c r="G403" s="71">
        <f t="shared" si="325"/>
        <v>-0.37902732</v>
      </c>
      <c r="H403" s="71">
        <f t="shared" si="325"/>
        <v>-0.17277326</v>
      </c>
      <c r="I403" s="71">
        <f t="shared" si="325"/>
        <v>-0.2370829</v>
      </c>
      <c r="J403" s="71">
        <f t="shared" si="325"/>
        <v>-0.26260607</v>
      </c>
      <c r="K403" s="71">
        <f t="shared" si="325"/>
        <v>0</v>
      </c>
      <c r="L403" s="71">
        <f t="shared" si="325"/>
        <v>0</v>
      </c>
      <c r="M403" s="71">
        <f t="shared" si="325"/>
        <v>0</v>
      </c>
      <c r="N403" s="71">
        <f t="shared" si="325"/>
        <v>0</v>
      </c>
      <c r="O403" s="71">
        <f t="shared" si="325"/>
        <v>0</v>
      </c>
      <c r="P403" s="71">
        <f t="shared" si="325"/>
        <v>0</v>
      </c>
      <c r="Q403" s="71">
        <f t="shared" si="325"/>
        <v>0</v>
      </c>
      <c r="R403" s="71">
        <f t="shared" si="325"/>
        <v>0</v>
      </c>
      <c r="S403" s="71">
        <f t="shared" si="325"/>
        <v>-0.03926791</v>
      </c>
      <c r="T403" s="71">
        <f t="shared" si="325"/>
        <v>-0.24615676</v>
      </c>
      <c r="U403" s="71">
        <f t="shared" si="325"/>
        <v>-0.24390975</v>
      </c>
      <c r="V403" s="71">
        <f t="shared" si="325"/>
        <v>-0.18256773</v>
      </c>
      <c r="W403" s="71">
        <f t="shared" si="325"/>
        <v>0</v>
      </c>
      <c r="X403" s="71">
        <f t="shared" si="325"/>
        <v>0</v>
      </c>
      <c r="Y403" s="71">
        <f t="shared" si="325"/>
        <v>-0.08379272</v>
      </c>
      <c r="Z403" s="71">
        <f t="shared" si="325"/>
        <v>-0.32766468</v>
      </c>
      <c r="AA403" s="71">
        <f t="shared" si="325"/>
        <v>-0.20922826</v>
      </c>
      <c r="AB403" s="71">
        <f t="shared" si="325"/>
        <v>0.08306149</v>
      </c>
      <c r="AC403" s="71">
        <f t="shared" si="325"/>
        <v>-0.15710146</v>
      </c>
      <c r="AD403" s="71">
        <f t="shared" si="325"/>
        <v>-0.34602028</v>
      </c>
      <c r="AE403" s="71">
        <f t="shared" si="325"/>
        <v>-0.38818929</v>
      </c>
      <c r="AF403" s="71">
        <f t="shared" si="325"/>
        <v>-0.24242178</v>
      </c>
      <c r="AG403" s="71">
        <f t="shared" si="325"/>
        <v>0</v>
      </c>
      <c r="AH403" s="156">
        <f t="shared" si="320"/>
        <v>-4.3615802</v>
      </c>
      <c r="AI403" s="28"/>
      <c r="AJ403" s="290"/>
      <c r="AK403" s="24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</row>
    <row r="404" s="11" customFormat="1" ht="30" customHeight="1" spans="1:171">
      <c r="A404" s="270" t="s">
        <v>47</v>
      </c>
      <c r="B404" s="282">
        <v>2025</v>
      </c>
      <c r="C404" s="71">
        <f t="shared" ref="C404:AG404" si="326">(C350*C417+C365*3.11+C370*2.5+C373*8060+C378*0.55+C383*165+C388*1790)/10000</f>
        <v>19.9760152377</v>
      </c>
      <c r="D404" s="71">
        <f t="shared" si="326"/>
        <v>21.68560021835</v>
      </c>
      <c r="E404" s="71">
        <f t="shared" si="326"/>
        <v>23.95527021835</v>
      </c>
      <c r="F404" s="71">
        <f t="shared" si="326"/>
        <v>30.31222371955</v>
      </c>
      <c r="G404" s="71">
        <f t="shared" si="326"/>
        <v>38.97943005435</v>
      </c>
      <c r="H404" s="71">
        <f t="shared" si="326"/>
        <v>24.58579853195</v>
      </c>
      <c r="I404" s="71">
        <f t="shared" si="326"/>
        <v>37.6936208664</v>
      </c>
      <c r="J404" s="71">
        <f t="shared" si="326"/>
        <v>34.312686043</v>
      </c>
      <c r="K404" s="71">
        <f t="shared" si="326"/>
        <v>0.00013705835</v>
      </c>
      <c r="L404" s="71">
        <f t="shared" si="326"/>
        <v>0.003732</v>
      </c>
      <c r="M404" s="71">
        <f t="shared" si="326"/>
        <v>8.0828e-5</v>
      </c>
      <c r="N404" s="71">
        <f t="shared" si="326"/>
        <v>4.217235e-5</v>
      </c>
      <c r="O404" s="71">
        <f t="shared" si="326"/>
        <v>3.458675e-5</v>
      </c>
      <c r="P404" s="71">
        <f t="shared" si="326"/>
        <v>3.69809e-5</v>
      </c>
      <c r="Q404" s="71">
        <f t="shared" si="326"/>
        <v>3.633245e-5</v>
      </c>
      <c r="R404" s="71">
        <f t="shared" si="326"/>
        <v>2.9016</v>
      </c>
      <c r="S404" s="71">
        <f t="shared" si="326"/>
        <v>5.91388070245</v>
      </c>
      <c r="T404" s="71">
        <f t="shared" si="326"/>
        <v>23.2641730852</v>
      </c>
      <c r="U404" s="71">
        <f t="shared" si="326"/>
        <v>22.01462275855</v>
      </c>
      <c r="V404" s="71">
        <f t="shared" si="326"/>
        <v>22.828032841</v>
      </c>
      <c r="W404" s="71">
        <f t="shared" si="326"/>
        <v>0.0001193995</v>
      </c>
      <c r="X404" s="71">
        <f t="shared" si="326"/>
        <v>0.0003548985</v>
      </c>
      <c r="Y404" s="71">
        <f t="shared" si="326"/>
        <v>15.4062973095</v>
      </c>
      <c r="Z404" s="71">
        <f t="shared" si="326"/>
        <v>26.3548153165</v>
      </c>
      <c r="AA404" s="71">
        <f t="shared" si="326"/>
        <v>27.631199397</v>
      </c>
      <c r="AB404" s="71">
        <f t="shared" si="326"/>
        <v>24.37990575615</v>
      </c>
      <c r="AC404" s="71">
        <f t="shared" si="326"/>
        <v>27.847684229</v>
      </c>
      <c r="AD404" s="71">
        <f t="shared" si="326"/>
        <v>30.008342268</v>
      </c>
      <c r="AE404" s="71">
        <f t="shared" si="326"/>
        <v>28.43967011</v>
      </c>
      <c r="AF404" s="71">
        <f t="shared" si="326"/>
        <v>27.7116163804</v>
      </c>
      <c r="AG404" s="71">
        <f t="shared" si="326"/>
        <v>0</v>
      </c>
      <c r="AH404" s="156">
        <f t="shared" si="320"/>
        <v>516.2070593002</v>
      </c>
      <c r="AI404" s="28"/>
      <c r="AJ404" s="290"/>
      <c r="AK404" s="24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</row>
    <row r="405" s="11" customFormat="1" ht="30" customHeight="1" spans="1:171">
      <c r="A405" s="270"/>
      <c r="B405" s="282">
        <v>2026</v>
      </c>
      <c r="C405" s="71">
        <f t="shared" ref="C405:AG405" si="327">(C351*C418+C366*4.1+C371*0.4+C374*6106+C379*0.4919+C384*113+C389*542)/10000</f>
        <v>0</v>
      </c>
      <c r="D405" s="71">
        <f t="shared" si="327"/>
        <v>0</v>
      </c>
      <c r="E405" s="71">
        <f t="shared" si="327"/>
        <v>0</v>
      </c>
      <c r="F405" s="71">
        <f t="shared" si="327"/>
        <v>0</v>
      </c>
      <c r="G405" s="71">
        <f t="shared" si="327"/>
        <v>0</v>
      </c>
      <c r="H405" s="71">
        <f t="shared" si="327"/>
        <v>0</v>
      </c>
      <c r="I405" s="71">
        <f t="shared" si="327"/>
        <v>0</v>
      </c>
      <c r="J405" s="71">
        <f t="shared" si="327"/>
        <v>0</v>
      </c>
      <c r="K405" s="71">
        <f t="shared" si="327"/>
        <v>0</v>
      </c>
      <c r="L405" s="71">
        <f t="shared" si="327"/>
        <v>0</v>
      </c>
      <c r="M405" s="71">
        <f t="shared" si="327"/>
        <v>0</v>
      </c>
      <c r="N405" s="71">
        <f t="shared" si="327"/>
        <v>0</v>
      </c>
      <c r="O405" s="71">
        <f t="shared" si="327"/>
        <v>0</v>
      </c>
      <c r="P405" s="71">
        <f t="shared" si="327"/>
        <v>0</v>
      </c>
      <c r="Q405" s="71">
        <f t="shared" si="327"/>
        <v>0</v>
      </c>
      <c r="R405" s="71">
        <f t="shared" si="327"/>
        <v>0</v>
      </c>
      <c r="S405" s="71">
        <f t="shared" si="327"/>
        <v>0</v>
      </c>
      <c r="T405" s="71">
        <f t="shared" si="327"/>
        <v>0</v>
      </c>
      <c r="U405" s="71">
        <f t="shared" si="327"/>
        <v>0</v>
      </c>
      <c r="V405" s="71">
        <f t="shared" si="327"/>
        <v>0</v>
      </c>
      <c r="W405" s="71">
        <f t="shared" si="327"/>
        <v>0</v>
      </c>
      <c r="X405" s="71">
        <f t="shared" si="327"/>
        <v>0</v>
      </c>
      <c r="Y405" s="71">
        <f t="shared" si="327"/>
        <v>0</v>
      </c>
      <c r="Z405" s="71">
        <f t="shared" si="327"/>
        <v>0</v>
      </c>
      <c r="AA405" s="71">
        <f t="shared" si="327"/>
        <v>2.335195</v>
      </c>
      <c r="AB405" s="71">
        <f t="shared" si="327"/>
        <v>0.171114531295</v>
      </c>
      <c r="AC405" s="71">
        <f t="shared" si="327"/>
        <v>0.1423619376371</v>
      </c>
      <c r="AD405" s="71">
        <f t="shared" si="327"/>
        <v>0</v>
      </c>
      <c r="AE405" s="71">
        <f t="shared" si="327"/>
        <v>0</v>
      </c>
      <c r="AF405" s="71">
        <f t="shared" si="327"/>
        <v>0</v>
      </c>
      <c r="AG405" s="71">
        <f t="shared" si="327"/>
        <v>0</v>
      </c>
      <c r="AH405" s="156">
        <f t="shared" si="320"/>
        <v>2.6486714689321</v>
      </c>
      <c r="AI405" s="28"/>
      <c r="AJ405" s="290"/>
      <c r="AK405" s="24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</row>
    <row r="406" s="11" customFormat="1" ht="30" customHeight="1" spans="1:171">
      <c r="A406" s="270"/>
      <c r="B406" s="285" t="s">
        <v>275</v>
      </c>
      <c r="C406" s="71">
        <f t="shared" ref="C406:AG406" si="328">(C352*C419+C367*3.11+C371*2.5+C375*8060+C380*0.55+C385*165+C390*1790)/10000</f>
        <v>0</v>
      </c>
      <c r="D406" s="71">
        <f t="shared" si="328"/>
        <v>0</v>
      </c>
      <c r="E406" s="71">
        <f t="shared" si="328"/>
        <v>0</v>
      </c>
      <c r="F406" s="71">
        <f t="shared" si="328"/>
        <v>0</v>
      </c>
      <c r="G406" s="71">
        <f t="shared" si="328"/>
        <v>0</v>
      </c>
      <c r="H406" s="71">
        <f t="shared" si="328"/>
        <v>0</v>
      </c>
      <c r="I406" s="71">
        <f t="shared" si="328"/>
        <v>0</v>
      </c>
      <c r="J406" s="71">
        <f t="shared" si="328"/>
        <v>0</v>
      </c>
      <c r="K406" s="71">
        <f t="shared" si="328"/>
        <v>0</v>
      </c>
      <c r="L406" s="71">
        <f t="shared" si="328"/>
        <v>0</v>
      </c>
      <c r="M406" s="71">
        <f t="shared" si="328"/>
        <v>0</v>
      </c>
      <c r="N406" s="71">
        <f t="shared" si="328"/>
        <v>0</v>
      </c>
      <c r="O406" s="71">
        <f t="shared" si="328"/>
        <v>0</v>
      </c>
      <c r="P406" s="71">
        <f t="shared" si="328"/>
        <v>0</v>
      </c>
      <c r="Q406" s="71">
        <f t="shared" si="328"/>
        <v>0</v>
      </c>
      <c r="R406" s="71">
        <f t="shared" si="328"/>
        <v>0</v>
      </c>
      <c r="S406" s="71">
        <f t="shared" si="328"/>
        <v>0</v>
      </c>
      <c r="T406" s="71">
        <f t="shared" si="328"/>
        <v>0</v>
      </c>
      <c r="U406" s="71">
        <f t="shared" si="328"/>
        <v>0</v>
      </c>
      <c r="V406" s="71">
        <f t="shared" si="328"/>
        <v>0</v>
      </c>
      <c r="W406" s="71">
        <f t="shared" si="328"/>
        <v>0</v>
      </c>
      <c r="X406" s="71">
        <f t="shared" si="328"/>
        <v>0</v>
      </c>
      <c r="Y406" s="71">
        <f t="shared" si="328"/>
        <v>0</v>
      </c>
      <c r="Z406" s="71">
        <f t="shared" si="328"/>
        <v>0</v>
      </c>
      <c r="AA406" s="71">
        <f t="shared" si="328"/>
        <v>0</v>
      </c>
      <c r="AB406" s="71">
        <f t="shared" si="328"/>
        <v>0</v>
      </c>
      <c r="AC406" s="71">
        <f t="shared" si="328"/>
        <v>0</v>
      </c>
      <c r="AD406" s="71">
        <f t="shared" si="328"/>
        <v>0</v>
      </c>
      <c r="AE406" s="71">
        <f t="shared" si="328"/>
        <v>0</v>
      </c>
      <c r="AF406" s="71">
        <f t="shared" si="328"/>
        <v>0</v>
      </c>
      <c r="AG406" s="71">
        <f t="shared" si="328"/>
        <v>0</v>
      </c>
      <c r="AH406" s="156">
        <f t="shared" si="320"/>
        <v>0</v>
      </c>
      <c r="AI406" s="28"/>
      <c r="AJ406" s="290"/>
      <c r="AK406" s="24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</row>
    <row r="407" s="11" customFormat="1" ht="30" customHeight="1" spans="1:171">
      <c r="A407" s="270"/>
      <c r="B407" s="272" t="s">
        <v>14</v>
      </c>
      <c r="C407" s="71">
        <f t="shared" ref="C407:AG407" si="329">C405-C406</f>
        <v>0</v>
      </c>
      <c r="D407" s="71">
        <f t="shared" si="329"/>
        <v>0</v>
      </c>
      <c r="E407" s="71">
        <f t="shared" si="329"/>
        <v>0</v>
      </c>
      <c r="F407" s="71">
        <f t="shared" si="329"/>
        <v>0</v>
      </c>
      <c r="G407" s="71">
        <f t="shared" si="329"/>
        <v>0</v>
      </c>
      <c r="H407" s="71">
        <f t="shared" si="329"/>
        <v>0</v>
      </c>
      <c r="I407" s="71">
        <f t="shared" si="329"/>
        <v>0</v>
      </c>
      <c r="J407" s="71">
        <f t="shared" si="329"/>
        <v>0</v>
      </c>
      <c r="K407" s="71">
        <f t="shared" si="329"/>
        <v>0</v>
      </c>
      <c r="L407" s="71">
        <f t="shared" si="329"/>
        <v>0</v>
      </c>
      <c r="M407" s="71">
        <f t="shared" si="329"/>
        <v>0</v>
      </c>
      <c r="N407" s="71">
        <f t="shared" si="329"/>
        <v>0</v>
      </c>
      <c r="O407" s="71">
        <f t="shared" si="329"/>
        <v>0</v>
      </c>
      <c r="P407" s="71">
        <f t="shared" si="329"/>
        <v>0</v>
      </c>
      <c r="Q407" s="71">
        <f t="shared" si="329"/>
        <v>0</v>
      </c>
      <c r="R407" s="71">
        <f t="shared" si="329"/>
        <v>0</v>
      </c>
      <c r="S407" s="71">
        <f t="shared" si="329"/>
        <v>0</v>
      </c>
      <c r="T407" s="71">
        <f t="shared" si="329"/>
        <v>0</v>
      </c>
      <c r="U407" s="71">
        <f t="shared" si="329"/>
        <v>0</v>
      </c>
      <c r="V407" s="71">
        <f t="shared" si="329"/>
        <v>0</v>
      </c>
      <c r="W407" s="71">
        <f t="shared" si="329"/>
        <v>0</v>
      </c>
      <c r="X407" s="71">
        <f t="shared" si="329"/>
        <v>0</v>
      </c>
      <c r="Y407" s="71">
        <f t="shared" si="329"/>
        <v>0</v>
      </c>
      <c r="Z407" s="71">
        <f t="shared" si="329"/>
        <v>0</v>
      </c>
      <c r="AA407" s="71">
        <f t="shared" si="329"/>
        <v>2.335195</v>
      </c>
      <c r="AB407" s="71">
        <f t="shared" si="329"/>
        <v>0.171114531295</v>
      </c>
      <c r="AC407" s="71">
        <f t="shared" si="329"/>
        <v>0.1423619376371</v>
      </c>
      <c r="AD407" s="71">
        <f t="shared" si="329"/>
        <v>0</v>
      </c>
      <c r="AE407" s="71">
        <f t="shared" si="329"/>
        <v>0</v>
      </c>
      <c r="AF407" s="71">
        <f t="shared" si="329"/>
        <v>0</v>
      </c>
      <c r="AG407" s="71">
        <f t="shared" si="329"/>
        <v>0</v>
      </c>
      <c r="AH407" s="156">
        <f t="shared" si="320"/>
        <v>2.6486714689321</v>
      </c>
      <c r="AI407" s="28"/>
      <c r="AJ407" s="290"/>
      <c r="AK407" s="24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</row>
    <row r="408" s="11" customFormat="1" ht="30" customHeight="1" spans="1:171">
      <c r="A408" s="270"/>
      <c r="B408" s="273" t="s">
        <v>15</v>
      </c>
      <c r="C408" s="71">
        <f t="shared" ref="C408:AG408" si="330">C405-C404</f>
        <v>-19.9760152377</v>
      </c>
      <c r="D408" s="71">
        <f t="shared" si="330"/>
        <v>-21.68560021835</v>
      </c>
      <c r="E408" s="71">
        <f t="shared" si="330"/>
        <v>-23.95527021835</v>
      </c>
      <c r="F408" s="71">
        <f t="shared" si="330"/>
        <v>-30.31222371955</v>
      </c>
      <c r="G408" s="71">
        <f t="shared" si="330"/>
        <v>-38.97943005435</v>
      </c>
      <c r="H408" s="71">
        <f t="shared" si="330"/>
        <v>-24.58579853195</v>
      </c>
      <c r="I408" s="71">
        <f t="shared" si="330"/>
        <v>-37.6936208664</v>
      </c>
      <c r="J408" s="71">
        <f t="shared" si="330"/>
        <v>-34.312686043</v>
      </c>
      <c r="K408" s="71">
        <f t="shared" si="330"/>
        <v>-0.00013705835</v>
      </c>
      <c r="L408" s="71">
        <f t="shared" si="330"/>
        <v>-0.003732</v>
      </c>
      <c r="M408" s="71">
        <f t="shared" si="330"/>
        <v>-8.0828e-5</v>
      </c>
      <c r="N408" s="71">
        <f t="shared" si="330"/>
        <v>-4.217235e-5</v>
      </c>
      <c r="O408" s="71">
        <f t="shared" si="330"/>
        <v>-3.458675e-5</v>
      </c>
      <c r="P408" s="71">
        <f t="shared" si="330"/>
        <v>-3.69809e-5</v>
      </c>
      <c r="Q408" s="71">
        <f t="shared" si="330"/>
        <v>-3.633245e-5</v>
      </c>
      <c r="R408" s="71">
        <f t="shared" si="330"/>
        <v>-2.9016</v>
      </c>
      <c r="S408" s="71">
        <f t="shared" si="330"/>
        <v>-5.91388070245</v>
      </c>
      <c r="T408" s="71">
        <f t="shared" si="330"/>
        <v>-23.2641730852</v>
      </c>
      <c r="U408" s="71">
        <f t="shared" si="330"/>
        <v>-22.01462275855</v>
      </c>
      <c r="V408" s="71">
        <f t="shared" si="330"/>
        <v>-22.828032841</v>
      </c>
      <c r="W408" s="71">
        <f t="shared" si="330"/>
        <v>-0.0001193995</v>
      </c>
      <c r="X408" s="71">
        <f t="shared" si="330"/>
        <v>-0.0003548985</v>
      </c>
      <c r="Y408" s="71">
        <f t="shared" si="330"/>
        <v>-15.4062973095</v>
      </c>
      <c r="Z408" s="71">
        <f t="shared" si="330"/>
        <v>-26.3548153165</v>
      </c>
      <c r="AA408" s="71">
        <f t="shared" si="330"/>
        <v>-25.296004397</v>
      </c>
      <c r="AB408" s="71">
        <f t="shared" si="330"/>
        <v>-24.208791224855</v>
      </c>
      <c r="AC408" s="71">
        <f t="shared" si="330"/>
        <v>-27.7053222913629</v>
      </c>
      <c r="AD408" s="71">
        <f t="shared" si="330"/>
        <v>-30.008342268</v>
      </c>
      <c r="AE408" s="71">
        <f t="shared" si="330"/>
        <v>-28.43967011</v>
      </c>
      <c r="AF408" s="71">
        <f t="shared" si="330"/>
        <v>-27.7116163804</v>
      </c>
      <c r="AG408" s="71">
        <f t="shared" si="330"/>
        <v>0</v>
      </c>
      <c r="AH408" s="156">
        <f t="shared" si="320"/>
        <v>-513.558387831268</v>
      </c>
      <c r="AI408" s="28"/>
      <c r="AJ408" s="290"/>
      <c r="AK408" s="24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</row>
    <row r="409" s="11" customFormat="1" ht="30" customHeight="1" spans="1:171">
      <c r="A409" s="270" t="s">
        <v>153</v>
      </c>
      <c r="B409" s="282">
        <v>2025</v>
      </c>
      <c r="C409" s="71">
        <f t="shared" ref="C409:AG409" si="331">C345*50/10000</f>
        <v>36.175</v>
      </c>
      <c r="D409" s="71">
        <f t="shared" si="331"/>
        <v>39.255</v>
      </c>
      <c r="E409" s="71">
        <f t="shared" si="331"/>
        <v>41.48</v>
      </c>
      <c r="F409" s="71">
        <f t="shared" si="331"/>
        <v>46.645</v>
      </c>
      <c r="G409" s="71">
        <f t="shared" si="331"/>
        <v>69.195</v>
      </c>
      <c r="H409" s="71">
        <f t="shared" si="331"/>
        <v>43.045</v>
      </c>
      <c r="I409" s="71">
        <f t="shared" si="331"/>
        <v>60.89</v>
      </c>
      <c r="J409" s="71">
        <f t="shared" si="331"/>
        <v>56.015</v>
      </c>
      <c r="K409" s="71">
        <f t="shared" si="331"/>
        <v>0</v>
      </c>
      <c r="L409" s="71">
        <f t="shared" si="331"/>
        <v>0</v>
      </c>
      <c r="M409" s="71">
        <f t="shared" si="331"/>
        <v>0</v>
      </c>
      <c r="N409" s="71">
        <f t="shared" si="331"/>
        <v>0</v>
      </c>
      <c r="O409" s="71">
        <f t="shared" si="331"/>
        <v>0</v>
      </c>
      <c r="P409" s="71">
        <f t="shared" si="331"/>
        <v>0</v>
      </c>
      <c r="Q409" s="71">
        <f t="shared" si="331"/>
        <v>0</v>
      </c>
      <c r="R409" s="71">
        <f t="shared" si="331"/>
        <v>0</v>
      </c>
      <c r="S409" s="71">
        <f t="shared" si="331"/>
        <v>5.37</v>
      </c>
      <c r="T409" s="71">
        <f t="shared" si="331"/>
        <v>38.77</v>
      </c>
      <c r="U409" s="71">
        <f t="shared" si="331"/>
        <v>38.48</v>
      </c>
      <c r="V409" s="71">
        <f t="shared" si="331"/>
        <v>40.05</v>
      </c>
      <c r="W409" s="71">
        <f t="shared" si="331"/>
        <v>0.915</v>
      </c>
      <c r="X409" s="71">
        <f t="shared" si="331"/>
        <v>0</v>
      </c>
      <c r="Y409" s="71">
        <f t="shared" si="331"/>
        <v>23.665</v>
      </c>
      <c r="Z409" s="71">
        <f t="shared" si="331"/>
        <v>46.33</v>
      </c>
      <c r="AA409" s="71">
        <f t="shared" si="331"/>
        <v>47.505</v>
      </c>
      <c r="AB409" s="71">
        <f t="shared" si="331"/>
        <v>43.265</v>
      </c>
      <c r="AC409" s="71">
        <f t="shared" si="331"/>
        <v>50.275</v>
      </c>
      <c r="AD409" s="71">
        <f t="shared" si="331"/>
        <v>47.585</v>
      </c>
      <c r="AE409" s="71">
        <f t="shared" si="331"/>
        <v>44.315</v>
      </c>
      <c r="AF409" s="71">
        <f t="shared" si="331"/>
        <v>44.66</v>
      </c>
      <c r="AG409" s="71">
        <f t="shared" si="331"/>
        <v>0</v>
      </c>
      <c r="AH409" s="156">
        <f t="shared" si="320"/>
        <v>863.885</v>
      </c>
      <c r="AI409" s="28"/>
      <c r="AJ409" s="290"/>
      <c r="AK409" s="24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</row>
    <row r="410" s="11" customFormat="1" ht="30" customHeight="1" spans="1:171">
      <c r="A410" s="270"/>
      <c r="B410" s="282">
        <v>2026</v>
      </c>
      <c r="C410" s="71">
        <f t="shared" ref="C410:AG410" si="332">C346*50/10000</f>
        <v>0</v>
      </c>
      <c r="D410" s="71">
        <f t="shared" si="332"/>
        <v>0</v>
      </c>
      <c r="E410" s="71">
        <f t="shared" si="332"/>
        <v>0</v>
      </c>
      <c r="F410" s="71">
        <f t="shared" si="332"/>
        <v>0</v>
      </c>
      <c r="G410" s="71">
        <f t="shared" si="332"/>
        <v>0</v>
      </c>
      <c r="H410" s="71">
        <f t="shared" si="332"/>
        <v>0</v>
      </c>
      <c r="I410" s="71">
        <f t="shared" si="332"/>
        <v>0</v>
      </c>
      <c r="J410" s="71">
        <f t="shared" si="332"/>
        <v>0</v>
      </c>
      <c r="K410" s="71">
        <f t="shared" si="332"/>
        <v>0</v>
      </c>
      <c r="L410" s="71">
        <f t="shared" si="332"/>
        <v>0</v>
      </c>
      <c r="M410" s="71">
        <f t="shared" si="332"/>
        <v>0</v>
      </c>
      <c r="N410" s="71">
        <f t="shared" si="332"/>
        <v>0</v>
      </c>
      <c r="O410" s="71">
        <f t="shared" si="332"/>
        <v>0</v>
      </c>
      <c r="P410" s="71">
        <f t="shared" si="332"/>
        <v>0</v>
      </c>
      <c r="Q410" s="71">
        <f t="shared" si="332"/>
        <v>0</v>
      </c>
      <c r="R410" s="71">
        <f t="shared" si="332"/>
        <v>0</v>
      </c>
      <c r="S410" s="71">
        <f t="shared" si="332"/>
        <v>0</v>
      </c>
      <c r="T410" s="71">
        <f t="shared" si="332"/>
        <v>0</v>
      </c>
      <c r="U410" s="71">
        <f t="shared" si="332"/>
        <v>0</v>
      </c>
      <c r="V410" s="71">
        <f t="shared" si="332"/>
        <v>0</v>
      </c>
      <c r="W410" s="71">
        <f t="shared" si="332"/>
        <v>0</v>
      </c>
      <c r="X410" s="71">
        <f t="shared" si="332"/>
        <v>0</v>
      </c>
      <c r="Y410" s="71">
        <f t="shared" si="332"/>
        <v>0</v>
      </c>
      <c r="Z410" s="71">
        <f t="shared" si="332"/>
        <v>0</v>
      </c>
      <c r="AA410" s="71">
        <f t="shared" si="332"/>
        <v>11.2</v>
      </c>
      <c r="AB410" s="71">
        <f t="shared" si="332"/>
        <v>32.045</v>
      </c>
      <c r="AC410" s="71">
        <f t="shared" si="332"/>
        <v>32.805</v>
      </c>
      <c r="AD410" s="71">
        <f t="shared" si="332"/>
        <v>0</v>
      </c>
      <c r="AE410" s="71">
        <f t="shared" si="332"/>
        <v>0</v>
      </c>
      <c r="AF410" s="71">
        <f t="shared" si="332"/>
        <v>0</v>
      </c>
      <c r="AG410" s="71">
        <f t="shared" si="332"/>
        <v>0</v>
      </c>
      <c r="AH410" s="156">
        <f t="shared" si="320"/>
        <v>76.05</v>
      </c>
      <c r="AI410" s="28"/>
      <c r="AJ410" s="290"/>
      <c r="AK410" s="24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</row>
    <row r="411" s="11" customFormat="1" ht="30" customHeight="1" spans="1:171">
      <c r="A411" s="270"/>
      <c r="B411" s="273" t="s">
        <v>15</v>
      </c>
      <c r="C411" s="71">
        <f t="shared" ref="C411:AG411" si="333">C410-C409</f>
        <v>-36.175</v>
      </c>
      <c r="D411" s="71">
        <f t="shared" si="333"/>
        <v>-39.255</v>
      </c>
      <c r="E411" s="71">
        <f t="shared" si="333"/>
        <v>-41.48</v>
      </c>
      <c r="F411" s="71">
        <f t="shared" si="333"/>
        <v>-46.645</v>
      </c>
      <c r="G411" s="71">
        <f t="shared" si="333"/>
        <v>-69.195</v>
      </c>
      <c r="H411" s="71">
        <f t="shared" si="333"/>
        <v>-43.045</v>
      </c>
      <c r="I411" s="71">
        <f t="shared" si="333"/>
        <v>-60.89</v>
      </c>
      <c r="J411" s="71">
        <f t="shared" si="333"/>
        <v>-56.015</v>
      </c>
      <c r="K411" s="71">
        <f t="shared" si="333"/>
        <v>0</v>
      </c>
      <c r="L411" s="71">
        <f t="shared" si="333"/>
        <v>0</v>
      </c>
      <c r="M411" s="71">
        <f t="shared" si="333"/>
        <v>0</v>
      </c>
      <c r="N411" s="71">
        <f t="shared" si="333"/>
        <v>0</v>
      </c>
      <c r="O411" s="71">
        <f t="shared" si="333"/>
        <v>0</v>
      </c>
      <c r="P411" s="71">
        <f t="shared" si="333"/>
        <v>0</v>
      </c>
      <c r="Q411" s="71">
        <f t="shared" si="333"/>
        <v>0</v>
      </c>
      <c r="R411" s="71">
        <f t="shared" si="333"/>
        <v>0</v>
      </c>
      <c r="S411" s="71">
        <f t="shared" si="333"/>
        <v>-5.37</v>
      </c>
      <c r="T411" s="71">
        <f t="shared" si="333"/>
        <v>-38.77</v>
      </c>
      <c r="U411" s="71">
        <f t="shared" si="333"/>
        <v>-38.48</v>
      </c>
      <c r="V411" s="71">
        <f t="shared" si="333"/>
        <v>-40.05</v>
      </c>
      <c r="W411" s="71">
        <f t="shared" si="333"/>
        <v>-0.915</v>
      </c>
      <c r="X411" s="71">
        <f t="shared" si="333"/>
        <v>0</v>
      </c>
      <c r="Y411" s="71">
        <f t="shared" si="333"/>
        <v>-23.665</v>
      </c>
      <c r="Z411" s="71">
        <f t="shared" si="333"/>
        <v>-46.33</v>
      </c>
      <c r="AA411" s="71">
        <f t="shared" si="333"/>
        <v>-36.305</v>
      </c>
      <c r="AB411" s="71">
        <f t="shared" si="333"/>
        <v>-11.22</v>
      </c>
      <c r="AC411" s="71">
        <f t="shared" si="333"/>
        <v>-17.47</v>
      </c>
      <c r="AD411" s="71">
        <f t="shared" si="333"/>
        <v>-47.585</v>
      </c>
      <c r="AE411" s="71">
        <f t="shared" si="333"/>
        <v>-44.315</v>
      </c>
      <c r="AF411" s="71">
        <f t="shared" si="333"/>
        <v>-44.66</v>
      </c>
      <c r="AG411" s="71">
        <f t="shared" si="333"/>
        <v>0</v>
      </c>
      <c r="AH411" s="156">
        <f t="shared" si="320"/>
        <v>-787.835</v>
      </c>
      <c r="AI411" s="28"/>
      <c r="AJ411" s="290"/>
      <c r="AK411" s="24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</row>
    <row r="412" s="11" customFormat="1" ht="30" customHeight="1" spans="1:171">
      <c r="A412" s="270" t="s">
        <v>154</v>
      </c>
      <c r="B412" s="282">
        <v>2025</v>
      </c>
      <c r="C412" s="71">
        <f t="shared" ref="C412:AG412" si="334">C409-C404</f>
        <v>16.1989847623</v>
      </c>
      <c r="D412" s="71">
        <f t="shared" si="334"/>
        <v>17.56939978165</v>
      </c>
      <c r="E412" s="71">
        <f t="shared" si="334"/>
        <v>17.52472978165</v>
      </c>
      <c r="F412" s="71">
        <f t="shared" si="334"/>
        <v>16.33277628045</v>
      </c>
      <c r="G412" s="71">
        <f t="shared" si="334"/>
        <v>30.21556994565</v>
      </c>
      <c r="H412" s="71">
        <f t="shared" si="334"/>
        <v>18.45920146805</v>
      </c>
      <c r="I412" s="71">
        <f t="shared" si="334"/>
        <v>23.1963791336</v>
      </c>
      <c r="J412" s="71">
        <f t="shared" si="334"/>
        <v>21.702313957</v>
      </c>
      <c r="K412" s="71">
        <f t="shared" si="334"/>
        <v>-0.00013705835</v>
      </c>
      <c r="L412" s="71">
        <f t="shared" si="334"/>
        <v>-0.003732</v>
      </c>
      <c r="M412" s="71">
        <f t="shared" si="334"/>
        <v>-8.0828e-5</v>
      </c>
      <c r="N412" s="71">
        <f t="shared" si="334"/>
        <v>-4.217235e-5</v>
      </c>
      <c r="O412" s="71">
        <f t="shared" si="334"/>
        <v>-3.458675e-5</v>
      </c>
      <c r="P412" s="71">
        <f t="shared" si="334"/>
        <v>-3.69809e-5</v>
      </c>
      <c r="Q412" s="71">
        <f t="shared" si="334"/>
        <v>-3.633245e-5</v>
      </c>
      <c r="R412" s="71">
        <f t="shared" si="334"/>
        <v>-2.9016</v>
      </c>
      <c r="S412" s="71">
        <f t="shared" si="334"/>
        <v>-0.54388070245</v>
      </c>
      <c r="T412" s="71">
        <f t="shared" si="334"/>
        <v>15.5058269148</v>
      </c>
      <c r="U412" s="71">
        <f t="shared" si="334"/>
        <v>16.46537724145</v>
      </c>
      <c r="V412" s="71">
        <f t="shared" si="334"/>
        <v>17.221967159</v>
      </c>
      <c r="W412" s="71">
        <f t="shared" si="334"/>
        <v>0.9148806005</v>
      </c>
      <c r="X412" s="71">
        <f t="shared" si="334"/>
        <v>-0.0003548985</v>
      </c>
      <c r="Y412" s="71">
        <f t="shared" si="334"/>
        <v>8.2587026905</v>
      </c>
      <c r="Z412" s="71">
        <f t="shared" si="334"/>
        <v>19.9751846835</v>
      </c>
      <c r="AA412" s="71">
        <f t="shared" si="334"/>
        <v>19.873800603</v>
      </c>
      <c r="AB412" s="71">
        <f t="shared" si="334"/>
        <v>18.88509424385</v>
      </c>
      <c r="AC412" s="71">
        <f t="shared" si="334"/>
        <v>22.427315771</v>
      </c>
      <c r="AD412" s="71">
        <f t="shared" si="334"/>
        <v>17.576657732</v>
      </c>
      <c r="AE412" s="71">
        <f t="shared" si="334"/>
        <v>15.87532989</v>
      </c>
      <c r="AF412" s="71">
        <f t="shared" si="334"/>
        <v>16.9483836196</v>
      </c>
      <c r="AG412" s="71">
        <f t="shared" si="334"/>
        <v>0</v>
      </c>
      <c r="AH412" s="156">
        <f t="shared" si="320"/>
        <v>347.6779406998</v>
      </c>
      <c r="AI412" s="28"/>
      <c r="AJ412" s="290"/>
      <c r="AK412" s="24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</row>
    <row r="413" s="11" customFormat="1" ht="30" customHeight="1" spans="1:171">
      <c r="A413" s="270"/>
      <c r="B413" s="282">
        <v>2026</v>
      </c>
      <c r="C413" s="71">
        <f t="shared" ref="C413:AG413" si="335">C410-C405</f>
        <v>0</v>
      </c>
      <c r="D413" s="71">
        <f t="shared" si="335"/>
        <v>0</v>
      </c>
      <c r="E413" s="71">
        <f t="shared" si="335"/>
        <v>0</v>
      </c>
      <c r="F413" s="71">
        <f t="shared" si="335"/>
        <v>0</v>
      </c>
      <c r="G413" s="71">
        <f t="shared" si="335"/>
        <v>0</v>
      </c>
      <c r="H413" s="71">
        <f t="shared" si="335"/>
        <v>0</v>
      </c>
      <c r="I413" s="71">
        <f t="shared" si="335"/>
        <v>0</v>
      </c>
      <c r="J413" s="71">
        <f t="shared" si="335"/>
        <v>0</v>
      </c>
      <c r="K413" s="71">
        <f t="shared" si="335"/>
        <v>0</v>
      </c>
      <c r="L413" s="71">
        <f t="shared" si="335"/>
        <v>0</v>
      </c>
      <c r="M413" s="71">
        <f t="shared" si="335"/>
        <v>0</v>
      </c>
      <c r="N413" s="71">
        <f t="shared" si="335"/>
        <v>0</v>
      </c>
      <c r="O413" s="71">
        <f t="shared" si="335"/>
        <v>0</v>
      </c>
      <c r="P413" s="71">
        <f t="shared" si="335"/>
        <v>0</v>
      </c>
      <c r="Q413" s="71">
        <f t="shared" si="335"/>
        <v>0</v>
      </c>
      <c r="R413" s="71">
        <f t="shared" si="335"/>
        <v>0</v>
      </c>
      <c r="S413" s="71">
        <f t="shared" si="335"/>
        <v>0</v>
      </c>
      <c r="T413" s="71">
        <f t="shared" si="335"/>
        <v>0</v>
      </c>
      <c r="U413" s="71">
        <f t="shared" si="335"/>
        <v>0</v>
      </c>
      <c r="V413" s="71">
        <f t="shared" si="335"/>
        <v>0</v>
      </c>
      <c r="W413" s="71">
        <f t="shared" si="335"/>
        <v>0</v>
      </c>
      <c r="X413" s="71">
        <f t="shared" si="335"/>
        <v>0</v>
      </c>
      <c r="Y413" s="71">
        <f t="shared" si="335"/>
        <v>0</v>
      </c>
      <c r="Z413" s="71">
        <f t="shared" si="335"/>
        <v>0</v>
      </c>
      <c r="AA413" s="71">
        <f t="shared" si="335"/>
        <v>8.864805</v>
      </c>
      <c r="AB413" s="71">
        <f t="shared" si="335"/>
        <v>31.873885468705</v>
      </c>
      <c r="AC413" s="71">
        <f t="shared" si="335"/>
        <v>32.6626380623629</v>
      </c>
      <c r="AD413" s="71">
        <f t="shared" si="335"/>
        <v>0</v>
      </c>
      <c r="AE413" s="71">
        <f t="shared" si="335"/>
        <v>0</v>
      </c>
      <c r="AF413" s="71">
        <f t="shared" si="335"/>
        <v>0</v>
      </c>
      <c r="AG413" s="71">
        <f t="shared" si="335"/>
        <v>0</v>
      </c>
      <c r="AH413" s="156">
        <f t="shared" si="320"/>
        <v>73.4013285310679</v>
      </c>
      <c r="AI413" s="28"/>
      <c r="AJ413" s="290"/>
      <c r="AK413" s="24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</row>
    <row r="414" s="11" customFormat="1" ht="30" customHeight="1" spans="1:171">
      <c r="A414" s="270"/>
      <c r="B414" s="273" t="s">
        <v>15</v>
      </c>
      <c r="C414" s="71">
        <f t="shared" ref="C414:AG414" si="336">C413-C412</f>
        <v>-16.1989847623</v>
      </c>
      <c r="D414" s="71">
        <f t="shared" si="336"/>
        <v>-17.56939978165</v>
      </c>
      <c r="E414" s="71">
        <f t="shared" si="336"/>
        <v>-17.52472978165</v>
      </c>
      <c r="F414" s="71">
        <f t="shared" si="336"/>
        <v>-16.33277628045</v>
      </c>
      <c r="G414" s="71">
        <f t="shared" si="336"/>
        <v>-30.21556994565</v>
      </c>
      <c r="H414" s="71">
        <f t="shared" si="336"/>
        <v>-18.45920146805</v>
      </c>
      <c r="I414" s="71">
        <f t="shared" si="336"/>
        <v>-23.1963791336</v>
      </c>
      <c r="J414" s="71">
        <f t="shared" si="336"/>
        <v>-21.702313957</v>
      </c>
      <c r="K414" s="71">
        <f t="shared" si="336"/>
        <v>0.00013705835</v>
      </c>
      <c r="L414" s="71">
        <f t="shared" si="336"/>
        <v>0.003732</v>
      </c>
      <c r="M414" s="71">
        <f t="shared" si="336"/>
        <v>8.0828e-5</v>
      </c>
      <c r="N414" s="71">
        <f t="shared" si="336"/>
        <v>4.217235e-5</v>
      </c>
      <c r="O414" s="71">
        <f t="shared" si="336"/>
        <v>3.458675e-5</v>
      </c>
      <c r="P414" s="71">
        <f t="shared" si="336"/>
        <v>3.69809e-5</v>
      </c>
      <c r="Q414" s="71">
        <f t="shared" si="336"/>
        <v>3.633245e-5</v>
      </c>
      <c r="R414" s="71">
        <f t="shared" si="336"/>
        <v>2.9016</v>
      </c>
      <c r="S414" s="71">
        <f t="shared" si="336"/>
        <v>0.54388070245</v>
      </c>
      <c r="T414" s="71">
        <f t="shared" si="336"/>
        <v>-15.5058269148</v>
      </c>
      <c r="U414" s="71">
        <f t="shared" si="336"/>
        <v>-16.46537724145</v>
      </c>
      <c r="V414" s="71">
        <f t="shared" si="336"/>
        <v>-17.221967159</v>
      </c>
      <c r="W414" s="71">
        <f t="shared" si="336"/>
        <v>-0.9148806005</v>
      </c>
      <c r="X414" s="71">
        <f t="shared" si="336"/>
        <v>0.0003548985</v>
      </c>
      <c r="Y414" s="71">
        <f t="shared" si="336"/>
        <v>-8.2587026905</v>
      </c>
      <c r="Z414" s="71">
        <f t="shared" si="336"/>
        <v>-19.9751846835</v>
      </c>
      <c r="AA414" s="71">
        <f t="shared" si="336"/>
        <v>-11.008995603</v>
      </c>
      <c r="AB414" s="71">
        <f t="shared" si="336"/>
        <v>12.988791224855</v>
      </c>
      <c r="AC414" s="71">
        <f t="shared" si="336"/>
        <v>10.2353222913629</v>
      </c>
      <c r="AD414" s="71">
        <f t="shared" si="336"/>
        <v>-17.576657732</v>
      </c>
      <c r="AE414" s="71">
        <f t="shared" si="336"/>
        <v>-15.87532989</v>
      </c>
      <c r="AF414" s="71">
        <f t="shared" si="336"/>
        <v>-16.9483836196</v>
      </c>
      <c r="AG414" s="71">
        <f t="shared" si="336"/>
        <v>0</v>
      </c>
      <c r="AH414" s="156">
        <f t="shared" si="320"/>
        <v>-274.276612168732</v>
      </c>
      <c r="AI414" s="28"/>
      <c r="AJ414" s="290"/>
      <c r="AK414" s="24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</row>
    <row r="415" s="11" customFormat="1" ht="30" customHeight="1" spans="1:171">
      <c r="A415" s="293" t="s">
        <v>129</v>
      </c>
      <c r="B415" s="294" t="s">
        <v>130</v>
      </c>
      <c r="C415" s="78">
        <f t="shared" ref="C415:AG415" si="337">C417*C421/10000</f>
        <v>-29.5936</v>
      </c>
      <c r="D415" s="78">
        <f t="shared" si="337"/>
        <v>-29.5936</v>
      </c>
      <c r="E415" s="78">
        <f t="shared" si="337"/>
        <v>-29.5936</v>
      </c>
      <c r="F415" s="78">
        <f t="shared" si="337"/>
        <v>-29.5936</v>
      </c>
      <c r="G415" s="78">
        <f t="shared" si="337"/>
        <v>-29.5936</v>
      </c>
      <c r="H415" s="78">
        <f t="shared" si="337"/>
        <v>-29.5936</v>
      </c>
      <c r="I415" s="78">
        <f t="shared" si="337"/>
        <v>-29.5936</v>
      </c>
      <c r="J415" s="78">
        <f t="shared" si="337"/>
        <v>-29.5936</v>
      </c>
      <c r="K415" s="78">
        <f t="shared" si="337"/>
        <v>-29.5936</v>
      </c>
      <c r="L415" s="78">
        <f t="shared" si="337"/>
        <v>-29.5936</v>
      </c>
      <c r="M415" s="78">
        <f t="shared" si="337"/>
        <v>-29.5936</v>
      </c>
      <c r="N415" s="78">
        <f t="shared" si="337"/>
        <v>-29.5936</v>
      </c>
      <c r="O415" s="78">
        <f t="shared" si="337"/>
        <v>-29.5936</v>
      </c>
      <c r="P415" s="78">
        <f t="shared" si="337"/>
        <v>-29.5936</v>
      </c>
      <c r="Q415" s="78">
        <f t="shared" si="337"/>
        <v>-29.5936</v>
      </c>
      <c r="R415" s="78">
        <f t="shared" si="337"/>
        <v>-29.5936</v>
      </c>
      <c r="S415" s="78">
        <f t="shared" si="337"/>
        <v>-29.5936</v>
      </c>
      <c r="T415" s="78">
        <f t="shared" si="337"/>
        <v>-29.5936</v>
      </c>
      <c r="U415" s="78">
        <f t="shared" si="337"/>
        <v>-29.5936</v>
      </c>
      <c r="V415" s="78">
        <f t="shared" si="337"/>
        <v>-29.5936</v>
      </c>
      <c r="W415" s="78">
        <f t="shared" si="337"/>
        <v>-29.5936</v>
      </c>
      <c r="X415" s="78">
        <f t="shared" si="337"/>
        <v>-29.5936</v>
      </c>
      <c r="Y415" s="78">
        <f t="shared" si="337"/>
        <v>-29.5936</v>
      </c>
      <c r="Z415" s="78">
        <f t="shared" si="337"/>
        <v>-29.5936</v>
      </c>
      <c r="AA415" s="78">
        <f t="shared" si="337"/>
        <v>-29.5936</v>
      </c>
      <c r="AB415" s="78">
        <f t="shared" si="337"/>
        <v>-29.5936</v>
      </c>
      <c r="AC415" s="78">
        <f t="shared" si="337"/>
        <v>-29.5936</v>
      </c>
      <c r="AD415" s="78">
        <f t="shared" si="337"/>
        <v>-29.5936</v>
      </c>
      <c r="AE415" s="78">
        <f t="shared" si="337"/>
        <v>-29.5936</v>
      </c>
      <c r="AF415" s="78">
        <f t="shared" si="337"/>
        <v>-29.5936</v>
      </c>
      <c r="AG415" s="78">
        <f t="shared" si="337"/>
        <v>0</v>
      </c>
      <c r="AH415" s="156">
        <f t="shared" si="320"/>
        <v>-887.808</v>
      </c>
      <c r="AI415" s="28"/>
      <c r="AJ415" s="290"/>
      <c r="AK415" s="24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</row>
    <row r="416" s="11" customFormat="1" ht="30" customHeight="1" spans="1:171">
      <c r="A416" s="293"/>
      <c r="B416" s="294" t="s">
        <v>155</v>
      </c>
      <c r="C416" s="78">
        <f t="shared" ref="C416:AG416" si="338">C351*C420/10000</f>
        <v>0</v>
      </c>
      <c r="D416" s="78">
        <f t="shared" si="338"/>
        <v>0</v>
      </c>
      <c r="E416" s="78">
        <f t="shared" si="338"/>
        <v>0</v>
      </c>
      <c r="F416" s="78">
        <f t="shared" si="338"/>
        <v>0</v>
      </c>
      <c r="G416" s="78">
        <f t="shared" si="338"/>
        <v>0</v>
      </c>
      <c r="H416" s="78">
        <f t="shared" si="338"/>
        <v>0</v>
      </c>
      <c r="I416" s="78">
        <f t="shared" si="338"/>
        <v>0</v>
      </c>
      <c r="J416" s="78">
        <f t="shared" si="338"/>
        <v>0</v>
      </c>
      <c r="K416" s="78">
        <f t="shared" si="338"/>
        <v>0</v>
      </c>
      <c r="L416" s="78">
        <f t="shared" si="338"/>
        <v>0</v>
      </c>
      <c r="M416" s="78">
        <f t="shared" si="338"/>
        <v>0</v>
      </c>
      <c r="N416" s="78">
        <f t="shared" si="338"/>
        <v>0</v>
      </c>
      <c r="O416" s="78">
        <f t="shared" si="338"/>
        <v>0</v>
      </c>
      <c r="P416" s="78">
        <f t="shared" si="338"/>
        <v>0</v>
      </c>
      <c r="Q416" s="78">
        <f t="shared" si="338"/>
        <v>0</v>
      </c>
      <c r="R416" s="78">
        <f t="shared" si="338"/>
        <v>0</v>
      </c>
      <c r="S416" s="78">
        <f t="shared" si="338"/>
        <v>0</v>
      </c>
      <c r="T416" s="78">
        <f t="shared" si="338"/>
        <v>0</v>
      </c>
      <c r="U416" s="78">
        <f t="shared" si="338"/>
        <v>0</v>
      </c>
      <c r="V416" s="78">
        <f t="shared" si="338"/>
        <v>0</v>
      </c>
      <c r="W416" s="78">
        <f t="shared" si="338"/>
        <v>0</v>
      </c>
      <c r="X416" s="78">
        <f t="shared" si="338"/>
        <v>0</v>
      </c>
      <c r="Y416" s="78">
        <f t="shared" si="338"/>
        <v>0</v>
      </c>
      <c r="Z416" s="78">
        <f t="shared" si="338"/>
        <v>0</v>
      </c>
      <c r="AA416" s="78">
        <f t="shared" si="338"/>
        <v>0</v>
      </c>
      <c r="AB416" s="78">
        <f t="shared" si="338"/>
        <v>0</v>
      </c>
      <c r="AC416" s="78">
        <f t="shared" si="338"/>
        <v>0</v>
      </c>
      <c r="AD416" s="78">
        <f t="shared" si="338"/>
        <v>0</v>
      </c>
      <c r="AE416" s="78">
        <f t="shared" si="338"/>
        <v>0</v>
      </c>
      <c r="AF416" s="78">
        <f t="shared" si="338"/>
        <v>0</v>
      </c>
      <c r="AG416" s="78">
        <f t="shared" si="338"/>
        <v>0</v>
      </c>
      <c r="AH416" s="156">
        <f t="shared" si="320"/>
        <v>0</v>
      </c>
      <c r="AI416" s="28"/>
      <c r="AJ416" s="290"/>
      <c r="AK416" s="24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</row>
    <row r="417" s="11" customFormat="1" ht="30" customHeight="1" spans="1:171">
      <c r="A417" s="270" t="s">
        <v>132</v>
      </c>
      <c r="B417" s="49">
        <v>2025</v>
      </c>
      <c r="C417" s="112">
        <v>544</v>
      </c>
      <c r="D417" s="112">
        <v>544</v>
      </c>
      <c r="E417" s="112">
        <v>544</v>
      </c>
      <c r="F417" s="112">
        <v>544</v>
      </c>
      <c r="G417" s="112">
        <v>544</v>
      </c>
      <c r="H417" s="112">
        <v>544</v>
      </c>
      <c r="I417" s="112">
        <v>544</v>
      </c>
      <c r="J417" s="112">
        <v>544</v>
      </c>
      <c r="K417" s="112">
        <v>544</v>
      </c>
      <c r="L417" s="112">
        <v>544</v>
      </c>
      <c r="M417" s="112">
        <v>544</v>
      </c>
      <c r="N417" s="112">
        <v>544</v>
      </c>
      <c r="O417" s="112">
        <v>544</v>
      </c>
      <c r="P417" s="112">
        <v>544</v>
      </c>
      <c r="Q417" s="112">
        <v>544</v>
      </c>
      <c r="R417" s="112">
        <v>544</v>
      </c>
      <c r="S417" s="112">
        <v>544</v>
      </c>
      <c r="T417" s="112">
        <v>544</v>
      </c>
      <c r="U417" s="112">
        <v>544</v>
      </c>
      <c r="V417" s="112">
        <v>544</v>
      </c>
      <c r="W417" s="112">
        <v>544</v>
      </c>
      <c r="X417" s="112">
        <v>544</v>
      </c>
      <c r="Y417" s="112">
        <v>544</v>
      </c>
      <c r="Z417" s="112">
        <v>544</v>
      </c>
      <c r="AA417" s="112">
        <v>544</v>
      </c>
      <c r="AB417" s="112">
        <v>544</v>
      </c>
      <c r="AC417" s="112">
        <v>544</v>
      </c>
      <c r="AD417" s="112">
        <v>544</v>
      </c>
      <c r="AE417" s="112">
        <v>544</v>
      </c>
      <c r="AF417" s="112">
        <v>544</v>
      </c>
      <c r="AG417" s="112"/>
      <c r="AH417" s="112"/>
      <c r="AI417" s="28"/>
      <c r="AJ417" s="290"/>
      <c r="AK417" s="24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</row>
    <row r="418" s="12" customFormat="1" ht="30" customHeight="1" spans="1:171">
      <c r="A418" s="295"/>
      <c r="B418" s="266">
        <v>2026</v>
      </c>
      <c r="C418" s="188"/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  <c r="AA418" s="188"/>
      <c r="AB418" s="188"/>
      <c r="AC418" s="188"/>
      <c r="AD418" s="188"/>
      <c r="AE418" s="188"/>
      <c r="AF418" s="188"/>
      <c r="AG418" s="188"/>
      <c r="AH418" s="152"/>
      <c r="AI418" s="28"/>
      <c r="AJ418" s="290"/>
      <c r="AK418" s="40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</row>
    <row r="419" s="11" customFormat="1" ht="30" customHeight="1" spans="1:171">
      <c r="A419" s="296"/>
      <c r="B419" s="297" t="s">
        <v>275</v>
      </c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156"/>
      <c r="AI419" s="28"/>
      <c r="AJ419" s="290"/>
      <c r="AK419" s="24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2"/>
      <c r="AY419" s="2"/>
      <c r="AZ419" s="2"/>
      <c r="BA419" s="2"/>
      <c r="BB419" s="2"/>
      <c r="BC419" s="2"/>
      <c r="BD419" s="2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</row>
    <row r="420" s="11" customFormat="1" ht="30" customHeight="1" spans="1:171">
      <c r="A420" s="296"/>
      <c r="B420" s="272" t="s">
        <v>14</v>
      </c>
      <c r="C420" s="71">
        <f t="shared" ref="C420:AG420" si="339">C418-C419</f>
        <v>0</v>
      </c>
      <c r="D420" s="71">
        <f t="shared" si="339"/>
        <v>0</v>
      </c>
      <c r="E420" s="71">
        <f t="shared" si="339"/>
        <v>0</v>
      </c>
      <c r="F420" s="71">
        <f t="shared" si="339"/>
        <v>0</v>
      </c>
      <c r="G420" s="71">
        <f t="shared" si="339"/>
        <v>0</v>
      </c>
      <c r="H420" s="71">
        <f t="shared" si="339"/>
        <v>0</v>
      </c>
      <c r="I420" s="71">
        <f t="shared" si="339"/>
        <v>0</v>
      </c>
      <c r="J420" s="71">
        <f t="shared" si="339"/>
        <v>0</v>
      </c>
      <c r="K420" s="71">
        <f t="shared" si="339"/>
        <v>0</v>
      </c>
      <c r="L420" s="71">
        <f t="shared" si="339"/>
        <v>0</v>
      </c>
      <c r="M420" s="71">
        <f t="shared" si="339"/>
        <v>0</v>
      </c>
      <c r="N420" s="71">
        <f t="shared" si="339"/>
        <v>0</v>
      </c>
      <c r="O420" s="71">
        <f t="shared" si="339"/>
        <v>0</v>
      </c>
      <c r="P420" s="71">
        <f t="shared" si="339"/>
        <v>0</v>
      </c>
      <c r="Q420" s="71">
        <f t="shared" si="339"/>
        <v>0</v>
      </c>
      <c r="R420" s="71">
        <f t="shared" si="339"/>
        <v>0</v>
      </c>
      <c r="S420" s="71">
        <f t="shared" si="339"/>
        <v>0</v>
      </c>
      <c r="T420" s="71">
        <f t="shared" si="339"/>
        <v>0</v>
      </c>
      <c r="U420" s="71">
        <f t="shared" si="339"/>
        <v>0</v>
      </c>
      <c r="V420" s="71">
        <f t="shared" si="339"/>
        <v>0</v>
      </c>
      <c r="W420" s="71">
        <f t="shared" si="339"/>
        <v>0</v>
      </c>
      <c r="X420" s="71">
        <f t="shared" si="339"/>
        <v>0</v>
      </c>
      <c r="Y420" s="71">
        <f t="shared" si="339"/>
        <v>0</v>
      </c>
      <c r="Z420" s="71">
        <f t="shared" si="339"/>
        <v>0</v>
      </c>
      <c r="AA420" s="71">
        <f t="shared" si="339"/>
        <v>0</v>
      </c>
      <c r="AB420" s="71">
        <f t="shared" si="339"/>
        <v>0</v>
      </c>
      <c r="AC420" s="71">
        <f t="shared" si="339"/>
        <v>0</v>
      </c>
      <c r="AD420" s="71">
        <f t="shared" si="339"/>
        <v>0</v>
      </c>
      <c r="AE420" s="71">
        <f t="shared" si="339"/>
        <v>0</v>
      </c>
      <c r="AF420" s="71">
        <f t="shared" si="339"/>
        <v>0</v>
      </c>
      <c r="AG420" s="71">
        <f t="shared" si="339"/>
        <v>0</v>
      </c>
      <c r="AH420" s="156">
        <f t="shared" ref="AH420:AH422" si="340">SUM(C420:AG420)</f>
        <v>0</v>
      </c>
      <c r="AI420" s="28"/>
      <c r="AJ420" s="290"/>
      <c r="AK420" s="24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2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</row>
    <row r="421" s="11" customFormat="1" ht="30" customHeight="1" spans="1:171">
      <c r="A421" s="296"/>
      <c r="B421" s="296" t="s">
        <v>15</v>
      </c>
      <c r="C421" s="71">
        <f t="shared" ref="C421:AG421" si="341">C418-C417</f>
        <v>-544</v>
      </c>
      <c r="D421" s="71">
        <f t="shared" si="341"/>
        <v>-544</v>
      </c>
      <c r="E421" s="71">
        <f t="shared" si="341"/>
        <v>-544</v>
      </c>
      <c r="F421" s="71">
        <f t="shared" si="341"/>
        <v>-544</v>
      </c>
      <c r="G421" s="71">
        <f t="shared" si="341"/>
        <v>-544</v>
      </c>
      <c r="H421" s="71">
        <f t="shared" si="341"/>
        <v>-544</v>
      </c>
      <c r="I421" s="71">
        <f t="shared" si="341"/>
        <v>-544</v>
      </c>
      <c r="J421" s="71">
        <f t="shared" si="341"/>
        <v>-544</v>
      </c>
      <c r="K421" s="71">
        <f t="shared" si="341"/>
        <v>-544</v>
      </c>
      <c r="L421" s="71">
        <f t="shared" si="341"/>
        <v>-544</v>
      </c>
      <c r="M421" s="71">
        <f t="shared" si="341"/>
        <v>-544</v>
      </c>
      <c r="N421" s="71">
        <f t="shared" si="341"/>
        <v>-544</v>
      </c>
      <c r="O421" s="71">
        <f t="shared" si="341"/>
        <v>-544</v>
      </c>
      <c r="P421" s="71">
        <f t="shared" si="341"/>
        <v>-544</v>
      </c>
      <c r="Q421" s="71">
        <f t="shared" si="341"/>
        <v>-544</v>
      </c>
      <c r="R421" s="71">
        <f t="shared" si="341"/>
        <v>-544</v>
      </c>
      <c r="S421" s="71">
        <f t="shared" si="341"/>
        <v>-544</v>
      </c>
      <c r="T421" s="71">
        <f t="shared" si="341"/>
        <v>-544</v>
      </c>
      <c r="U421" s="71">
        <f t="shared" si="341"/>
        <v>-544</v>
      </c>
      <c r="V421" s="71">
        <f t="shared" si="341"/>
        <v>-544</v>
      </c>
      <c r="W421" s="71">
        <f t="shared" si="341"/>
        <v>-544</v>
      </c>
      <c r="X421" s="71">
        <f t="shared" si="341"/>
        <v>-544</v>
      </c>
      <c r="Y421" s="71">
        <f t="shared" si="341"/>
        <v>-544</v>
      </c>
      <c r="Z421" s="71">
        <f t="shared" si="341"/>
        <v>-544</v>
      </c>
      <c r="AA421" s="71">
        <f t="shared" si="341"/>
        <v>-544</v>
      </c>
      <c r="AB421" s="71">
        <f t="shared" si="341"/>
        <v>-544</v>
      </c>
      <c r="AC421" s="71">
        <f t="shared" si="341"/>
        <v>-544</v>
      </c>
      <c r="AD421" s="71">
        <f t="shared" si="341"/>
        <v>-544</v>
      </c>
      <c r="AE421" s="71">
        <f t="shared" si="341"/>
        <v>-544</v>
      </c>
      <c r="AF421" s="71">
        <f t="shared" si="341"/>
        <v>-544</v>
      </c>
      <c r="AG421" s="71">
        <f t="shared" si="341"/>
        <v>0</v>
      </c>
      <c r="AH421" s="156">
        <f t="shared" si="340"/>
        <v>-16320</v>
      </c>
      <c r="AI421" s="28"/>
      <c r="AJ421" s="290"/>
      <c r="AK421" s="24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</row>
    <row r="422" s="11" customFormat="1" ht="30" customHeight="1" spans="1:171">
      <c r="A422" s="270" t="s">
        <v>133</v>
      </c>
      <c r="B422" s="273">
        <v>2026</v>
      </c>
      <c r="C422" s="298" t="e">
        <f t="shared" ref="C422:AG422" si="342">C418/(C361/29308)</f>
        <v>#DIV/0!</v>
      </c>
      <c r="D422" s="298" t="e">
        <f t="shared" si="342"/>
        <v>#DIV/0!</v>
      </c>
      <c r="E422" s="298" t="e">
        <f t="shared" si="342"/>
        <v>#DIV/0!</v>
      </c>
      <c r="F422" s="298" t="e">
        <f t="shared" si="342"/>
        <v>#DIV/0!</v>
      </c>
      <c r="G422" s="298" t="e">
        <f t="shared" si="342"/>
        <v>#DIV/0!</v>
      </c>
      <c r="H422" s="298" t="e">
        <f t="shared" si="342"/>
        <v>#DIV/0!</v>
      </c>
      <c r="I422" s="298" t="e">
        <f t="shared" si="342"/>
        <v>#DIV/0!</v>
      </c>
      <c r="J422" s="298" t="e">
        <f t="shared" si="342"/>
        <v>#DIV/0!</v>
      </c>
      <c r="K422" s="298" t="e">
        <f t="shared" si="342"/>
        <v>#DIV/0!</v>
      </c>
      <c r="L422" s="298" t="e">
        <f t="shared" si="342"/>
        <v>#DIV/0!</v>
      </c>
      <c r="M422" s="298" t="e">
        <f t="shared" si="342"/>
        <v>#DIV/0!</v>
      </c>
      <c r="N422" s="298" t="e">
        <f t="shared" si="342"/>
        <v>#DIV/0!</v>
      </c>
      <c r="O422" s="298" t="e">
        <f t="shared" si="342"/>
        <v>#DIV/0!</v>
      </c>
      <c r="P422" s="298" t="e">
        <f t="shared" si="342"/>
        <v>#DIV/0!</v>
      </c>
      <c r="Q422" s="298" t="e">
        <f t="shared" si="342"/>
        <v>#DIV/0!</v>
      </c>
      <c r="R422" s="298" t="e">
        <f t="shared" si="342"/>
        <v>#DIV/0!</v>
      </c>
      <c r="S422" s="298" t="e">
        <f t="shared" si="342"/>
        <v>#DIV/0!</v>
      </c>
      <c r="T422" s="298" t="e">
        <f t="shared" si="342"/>
        <v>#DIV/0!</v>
      </c>
      <c r="U422" s="298" t="e">
        <f t="shared" si="342"/>
        <v>#DIV/0!</v>
      </c>
      <c r="V422" s="298" t="e">
        <f t="shared" si="342"/>
        <v>#DIV/0!</v>
      </c>
      <c r="W422" s="298" t="e">
        <f t="shared" si="342"/>
        <v>#DIV/0!</v>
      </c>
      <c r="X422" s="298" t="e">
        <f t="shared" si="342"/>
        <v>#DIV/0!</v>
      </c>
      <c r="Y422" s="298" t="e">
        <f t="shared" si="342"/>
        <v>#DIV/0!</v>
      </c>
      <c r="Z422" s="298" t="e">
        <f t="shared" si="342"/>
        <v>#DIV/0!</v>
      </c>
      <c r="AA422" s="298" t="e">
        <f t="shared" si="342"/>
        <v>#DIV/0!</v>
      </c>
      <c r="AB422" s="298">
        <f t="shared" si="342"/>
        <v>0</v>
      </c>
      <c r="AC422" s="298">
        <f t="shared" si="342"/>
        <v>0</v>
      </c>
      <c r="AD422" s="298" t="e">
        <f t="shared" si="342"/>
        <v>#DIV/0!</v>
      </c>
      <c r="AE422" s="298" t="e">
        <f t="shared" si="342"/>
        <v>#DIV/0!</v>
      </c>
      <c r="AF422" s="298" t="e">
        <f t="shared" si="342"/>
        <v>#DIV/0!</v>
      </c>
      <c r="AG422" s="298" t="e">
        <f t="shared" si="342"/>
        <v>#DIV/0!</v>
      </c>
      <c r="AH422" s="156" t="e">
        <f t="shared" si="340"/>
        <v>#DIV/0!</v>
      </c>
      <c r="AI422" s="28"/>
      <c r="AJ422" s="290"/>
      <c r="AK422" s="24"/>
      <c r="AL422" s="2"/>
      <c r="AM422" s="2"/>
      <c r="AN422" s="2"/>
      <c r="AO422" s="2"/>
      <c r="AP422" s="2"/>
      <c r="AQ422" s="2"/>
      <c r="AR422" s="2"/>
      <c r="AS422" s="2"/>
      <c r="AT422" s="1"/>
      <c r="AU422" s="2"/>
      <c r="AV422" s="2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</row>
    <row r="423" s="11" customFormat="1" ht="30" customHeight="1" spans="1:171">
      <c r="A423" s="296"/>
      <c r="B423" s="299" t="s">
        <v>275</v>
      </c>
      <c r="C423" s="156"/>
      <c r="D423" s="156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  <c r="AA423" s="156"/>
      <c r="AB423" s="156"/>
      <c r="AC423" s="156"/>
      <c r="AD423" s="156"/>
      <c r="AE423" s="156"/>
      <c r="AF423" s="156"/>
      <c r="AG423" s="157"/>
      <c r="AH423" s="156"/>
      <c r="AI423" s="28"/>
      <c r="AJ423" s="290"/>
      <c r="AK423" s="24"/>
      <c r="AL423" s="1"/>
      <c r="AM423" s="1"/>
      <c r="AN423" s="1"/>
      <c r="AO423" s="1"/>
      <c r="AP423" s="1"/>
      <c r="AQ423" s="1"/>
      <c r="AR423" s="1"/>
      <c r="AS423" s="1"/>
      <c r="AT423" s="2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</row>
    <row r="424" s="11" customFormat="1" ht="30" customHeight="1" spans="1:171">
      <c r="A424" s="296"/>
      <c r="B424" s="296" t="s">
        <v>134</v>
      </c>
      <c r="C424" s="78" t="e">
        <f t="shared" ref="C424:AG424" si="343">C422-C423</f>
        <v>#DIV/0!</v>
      </c>
      <c r="D424" s="78" t="e">
        <f t="shared" si="343"/>
        <v>#DIV/0!</v>
      </c>
      <c r="E424" s="78" t="e">
        <f t="shared" si="343"/>
        <v>#DIV/0!</v>
      </c>
      <c r="F424" s="78" t="e">
        <f t="shared" si="343"/>
        <v>#DIV/0!</v>
      </c>
      <c r="G424" s="78" t="e">
        <f t="shared" si="343"/>
        <v>#DIV/0!</v>
      </c>
      <c r="H424" s="78" t="e">
        <f t="shared" si="343"/>
        <v>#DIV/0!</v>
      </c>
      <c r="I424" s="78" t="e">
        <f t="shared" si="343"/>
        <v>#DIV/0!</v>
      </c>
      <c r="J424" s="78" t="e">
        <f t="shared" si="343"/>
        <v>#DIV/0!</v>
      </c>
      <c r="K424" s="78" t="e">
        <f t="shared" si="343"/>
        <v>#DIV/0!</v>
      </c>
      <c r="L424" s="78" t="e">
        <f t="shared" si="343"/>
        <v>#DIV/0!</v>
      </c>
      <c r="M424" s="78" t="e">
        <f t="shared" si="343"/>
        <v>#DIV/0!</v>
      </c>
      <c r="N424" s="78" t="e">
        <f t="shared" si="343"/>
        <v>#DIV/0!</v>
      </c>
      <c r="O424" s="78" t="e">
        <f t="shared" si="343"/>
        <v>#DIV/0!</v>
      </c>
      <c r="P424" s="78" t="e">
        <f t="shared" si="343"/>
        <v>#DIV/0!</v>
      </c>
      <c r="Q424" s="78" t="e">
        <f t="shared" si="343"/>
        <v>#DIV/0!</v>
      </c>
      <c r="R424" s="78" t="e">
        <f t="shared" si="343"/>
        <v>#DIV/0!</v>
      </c>
      <c r="S424" s="78" t="e">
        <f t="shared" si="343"/>
        <v>#DIV/0!</v>
      </c>
      <c r="T424" s="78" t="e">
        <f t="shared" si="343"/>
        <v>#DIV/0!</v>
      </c>
      <c r="U424" s="78" t="e">
        <f t="shared" si="343"/>
        <v>#DIV/0!</v>
      </c>
      <c r="V424" s="78" t="e">
        <f t="shared" si="343"/>
        <v>#DIV/0!</v>
      </c>
      <c r="W424" s="78" t="e">
        <f t="shared" si="343"/>
        <v>#DIV/0!</v>
      </c>
      <c r="X424" s="78" t="e">
        <f t="shared" si="343"/>
        <v>#DIV/0!</v>
      </c>
      <c r="Y424" s="78" t="e">
        <f t="shared" si="343"/>
        <v>#DIV/0!</v>
      </c>
      <c r="Z424" s="78" t="e">
        <f t="shared" si="343"/>
        <v>#DIV/0!</v>
      </c>
      <c r="AA424" s="78" t="e">
        <f t="shared" si="343"/>
        <v>#DIV/0!</v>
      </c>
      <c r="AB424" s="78">
        <f t="shared" si="343"/>
        <v>0</v>
      </c>
      <c r="AC424" s="78">
        <f t="shared" si="343"/>
        <v>0</v>
      </c>
      <c r="AD424" s="78" t="e">
        <f t="shared" si="343"/>
        <v>#DIV/0!</v>
      </c>
      <c r="AE424" s="78" t="e">
        <f t="shared" si="343"/>
        <v>#DIV/0!</v>
      </c>
      <c r="AF424" s="78" t="e">
        <f t="shared" si="343"/>
        <v>#DIV/0!</v>
      </c>
      <c r="AG424" s="78" t="e">
        <f t="shared" si="343"/>
        <v>#DIV/0!</v>
      </c>
      <c r="AH424" s="156" t="e">
        <f t="shared" ref="AH424:AH458" si="344">SUM(C424:AG424)</f>
        <v>#DIV/0!</v>
      </c>
      <c r="AI424" s="28"/>
      <c r="AJ424" s="290"/>
      <c r="AK424" s="24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</row>
    <row r="425" s="11" customFormat="1" ht="30" customHeight="1" spans="1:171">
      <c r="A425" s="262" t="s">
        <v>156</v>
      </c>
      <c r="B425" s="282">
        <v>2025</v>
      </c>
      <c r="C425" s="69">
        <f t="shared" ref="C425:AH425" si="345">C345/C355/29.308</f>
        <v>0.901002996286398</v>
      </c>
      <c r="D425" s="69">
        <f t="shared" si="345"/>
        <v>0.933079948229573</v>
      </c>
      <c r="E425" s="69">
        <f t="shared" si="345"/>
        <v>0.898200999540939</v>
      </c>
      <c r="F425" s="69">
        <f t="shared" si="345"/>
        <v>0.913801547654031</v>
      </c>
      <c r="G425" s="69">
        <f t="shared" si="345"/>
        <v>0.917401392111369</v>
      </c>
      <c r="H425" s="69">
        <f t="shared" si="345"/>
        <v>0.923756057152913</v>
      </c>
      <c r="I425" s="69">
        <f t="shared" si="345"/>
        <v>0.914867994720239</v>
      </c>
      <c r="J425" s="69">
        <f t="shared" si="345"/>
        <v>0.861015511037261</v>
      </c>
      <c r="K425" s="69" t="e">
        <f t="shared" si="345"/>
        <v>#DIV/0!</v>
      </c>
      <c r="L425" s="69" t="e">
        <f t="shared" si="345"/>
        <v>#DIV/0!</v>
      </c>
      <c r="M425" s="69" t="e">
        <f t="shared" si="345"/>
        <v>#DIV/0!</v>
      </c>
      <c r="N425" s="69" t="e">
        <f t="shared" si="345"/>
        <v>#DIV/0!</v>
      </c>
      <c r="O425" s="69" t="e">
        <f t="shared" si="345"/>
        <v>#DIV/0!</v>
      </c>
      <c r="P425" s="69" t="e">
        <f t="shared" si="345"/>
        <v>#DIV/0!</v>
      </c>
      <c r="Q425" s="69" t="e">
        <f t="shared" si="345"/>
        <v>#DIV/0!</v>
      </c>
      <c r="R425" s="69" t="e">
        <f t="shared" si="345"/>
        <v>#DIV/0!</v>
      </c>
      <c r="S425" s="69">
        <f t="shared" si="345"/>
        <v>0.775512856616771</v>
      </c>
      <c r="T425" s="69">
        <f t="shared" si="345"/>
        <v>0.863736009125258</v>
      </c>
      <c r="U425" s="69">
        <f t="shared" si="345"/>
        <v>0.906606351898973</v>
      </c>
      <c r="V425" s="69">
        <f t="shared" si="345"/>
        <v>0.911129083445092</v>
      </c>
      <c r="W425" s="69" t="e">
        <f t="shared" si="345"/>
        <v>#DIV/0!</v>
      </c>
      <c r="X425" s="69" t="e">
        <f t="shared" si="345"/>
        <v>#DIV/0!</v>
      </c>
      <c r="Y425" s="69">
        <f t="shared" si="345"/>
        <v>0.912176291125506</v>
      </c>
      <c r="Z425" s="69">
        <f t="shared" si="345"/>
        <v>0.903261528623428</v>
      </c>
      <c r="AA425" s="69">
        <f t="shared" si="345"/>
        <v>0.895529984843572</v>
      </c>
      <c r="AB425" s="69">
        <f t="shared" si="345"/>
        <v>0.903375469279179</v>
      </c>
      <c r="AC425" s="69">
        <f t="shared" si="345"/>
        <v>0.896035787963446</v>
      </c>
      <c r="AD425" s="69">
        <f t="shared" si="345"/>
        <v>0.877503563676866</v>
      </c>
      <c r="AE425" s="69">
        <f t="shared" si="345"/>
        <v>0.917058129669102</v>
      </c>
      <c r="AF425" s="69">
        <f t="shared" si="345"/>
        <v>0.904473355908038</v>
      </c>
      <c r="AG425" s="69" t="e">
        <f t="shared" si="345"/>
        <v>#DIV/0!</v>
      </c>
      <c r="AH425" s="366" t="e">
        <f t="shared" si="345"/>
        <v>#DIV/0!</v>
      </c>
      <c r="AI425" s="28"/>
      <c r="AJ425" s="290"/>
      <c r="AK425" s="24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</row>
    <row r="426" s="11" customFormat="1" ht="30" customHeight="1" spans="1:171">
      <c r="A426" s="300"/>
      <c r="B426" s="282">
        <v>2026</v>
      </c>
      <c r="C426" s="69" t="e">
        <f t="shared" ref="C426:AH426" si="346">C346/(C356)/29.308</f>
        <v>#DIV/0!</v>
      </c>
      <c r="D426" s="69" t="e">
        <f t="shared" si="346"/>
        <v>#DIV/0!</v>
      </c>
      <c r="E426" s="69" t="e">
        <f t="shared" si="346"/>
        <v>#DIV/0!</v>
      </c>
      <c r="F426" s="69" t="e">
        <f t="shared" si="346"/>
        <v>#DIV/0!</v>
      </c>
      <c r="G426" s="69" t="e">
        <f t="shared" si="346"/>
        <v>#DIV/0!</v>
      </c>
      <c r="H426" s="69" t="e">
        <f t="shared" si="346"/>
        <v>#DIV/0!</v>
      </c>
      <c r="I426" s="69" t="e">
        <f t="shared" si="346"/>
        <v>#DIV/0!</v>
      </c>
      <c r="J426" s="69" t="e">
        <f t="shared" si="346"/>
        <v>#DIV/0!</v>
      </c>
      <c r="K426" s="69" t="e">
        <f t="shared" si="346"/>
        <v>#DIV/0!</v>
      </c>
      <c r="L426" s="69" t="e">
        <f t="shared" si="346"/>
        <v>#DIV/0!</v>
      </c>
      <c r="M426" s="69" t="e">
        <f t="shared" si="346"/>
        <v>#DIV/0!</v>
      </c>
      <c r="N426" s="69" t="e">
        <f t="shared" si="346"/>
        <v>#DIV/0!</v>
      </c>
      <c r="O426" s="69" t="e">
        <f t="shared" si="346"/>
        <v>#DIV/0!</v>
      </c>
      <c r="P426" s="69" t="e">
        <f t="shared" si="346"/>
        <v>#DIV/0!</v>
      </c>
      <c r="Q426" s="69" t="e">
        <f t="shared" si="346"/>
        <v>#DIV/0!</v>
      </c>
      <c r="R426" s="69" t="e">
        <f t="shared" si="346"/>
        <v>#DIV/0!</v>
      </c>
      <c r="S426" s="69" t="e">
        <f t="shared" si="346"/>
        <v>#DIV/0!</v>
      </c>
      <c r="T426" s="69" t="e">
        <f t="shared" si="346"/>
        <v>#DIV/0!</v>
      </c>
      <c r="U426" s="69" t="e">
        <f t="shared" si="346"/>
        <v>#DIV/0!</v>
      </c>
      <c r="V426" s="69" t="e">
        <f t="shared" si="346"/>
        <v>#DIV/0!</v>
      </c>
      <c r="W426" s="69" t="e">
        <f t="shared" si="346"/>
        <v>#DIV/0!</v>
      </c>
      <c r="X426" s="69" t="e">
        <f t="shared" si="346"/>
        <v>#DIV/0!</v>
      </c>
      <c r="Y426" s="69" t="e">
        <f t="shared" si="346"/>
        <v>#DIV/0!</v>
      </c>
      <c r="Z426" s="69" t="e">
        <f t="shared" si="346"/>
        <v>#DIV/0!</v>
      </c>
      <c r="AA426" s="69" t="e">
        <f t="shared" si="346"/>
        <v>#DIV/0!</v>
      </c>
      <c r="AB426" s="69">
        <f t="shared" si="346"/>
        <v>0.830762450418687</v>
      </c>
      <c r="AC426" s="69">
        <f t="shared" si="346"/>
        <v>0.760938270173099</v>
      </c>
      <c r="AD426" s="69" t="e">
        <f t="shared" si="346"/>
        <v>#DIV/0!</v>
      </c>
      <c r="AE426" s="69" t="e">
        <f t="shared" si="346"/>
        <v>#DIV/0!</v>
      </c>
      <c r="AF426" s="69" t="e">
        <f t="shared" si="346"/>
        <v>#DIV/0!</v>
      </c>
      <c r="AG426" s="69" t="e">
        <f t="shared" si="346"/>
        <v>#DIV/0!</v>
      </c>
      <c r="AH426" s="366">
        <f t="shared" si="346"/>
        <v>0.931024034621117</v>
      </c>
      <c r="AI426" s="28"/>
      <c r="AJ426" s="237"/>
      <c r="AK426" s="24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</row>
    <row r="427" s="11" customFormat="1" ht="30" customHeight="1" spans="1:171">
      <c r="A427" s="270"/>
      <c r="B427" s="273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156">
        <f t="shared" si="344"/>
        <v>0</v>
      </c>
      <c r="AI427" s="28"/>
      <c r="AJ427" s="290"/>
      <c r="AK427" s="24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</row>
    <row r="428" s="3" customFormat="1" ht="30" customHeight="1" spans="1:171">
      <c r="A428" s="301" t="s">
        <v>90</v>
      </c>
      <c r="B428" s="302"/>
      <c r="C428" s="303"/>
      <c r="D428" s="303"/>
      <c r="E428" s="303"/>
      <c r="F428" s="303"/>
      <c r="G428" s="303"/>
      <c r="H428" s="303"/>
      <c r="I428" s="303"/>
      <c r="J428" s="303"/>
      <c r="K428" s="303"/>
      <c r="L428" s="303"/>
      <c r="M428" s="303"/>
      <c r="N428" s="303"/>
      <c r="O428" s="303"/>
      <c r="P428" s="303"/>
      <c r="Q428" s="303"/>
      <c r="R428" s="303"/>
      <c r="S428" s="303"/>
      <c r="T428" s="303"/>
      <c r="U428" s="303"/>
      <c r="V428" s="303"/>
      <c r="W428" s="303"/>
      <c r="X428" s="303"/>
      <c r="Y428" s="303"/>
      <c r="Z428" s="303"/>
      <c r="AA428" s="303"/>
      <c r="AB428" s="71"/>
      <c r="AC428" s="303"/>
      <c r="AD428" s="303"/>
      <c r="AE428" s="303"/>
      <c r="AF428" s="303"/>
      <c r="AG428" s="303"/>
      <c r="AH428" s="304">
        <f t="shared" si="344"/>
        <v>0</v>
      </c>
      <c r="AI428" s="28"/>
      <c r="AJ428" s="290"/>
      <c r="AK428" s="24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</row>
    <row r="429" s="13" customFormat="1" ht="30" hidden="1" customHeight="1" outlineLevel="1" spans="1:171">
      <c r="A429" s="305" t="s">
        <v>10</v>
      </c>
      <c r="B429" s="306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156">
        <f t="shared" si="344"/>
        <v>0</v>
      </c>
      <c r="AI429" s="28"/>
      <c r="AJ429" s="290"/>
      <c r="AK429" s="24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</row>
    <row r="430" s="13" customFormat="1" ht="30" hidden="1" customHeight="1" outlineLevel="1" spans="1:171">
      <c r="A430" s="305"/>
      <c r="B430" s="307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156">
        <f t="shared" si="344"/>
        <v>0</v>
      </c>
      <c r="AI430" s="28"/>
      <c r="AJ430" s="290"/>
      <c r="AK430" s="24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</row>
    <row r="431" s="13" customFormat="1" ht="30" hidden="1" customHeight="1" outlineLevel="1" spans="1:171">
      <c r="A431" s="305"/>
      <c r="B431" s="308" t="s">
        <v>11</v>
      </c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156">
        <f t="shared" si="344"/>
        <v>0</v>
      </c>
      <c r="AI431" s="28"/>
      <c r="AJ431" s="290"/>
      <c r="AK431" s="24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</row>
    <row r="432" s="13" customFormat="1" ht="30" hidden="1" customHeight="1" outlineLevel="1" spans="1:171">
      <c r="A432" s="309" t="s">
        <v>157</v>
      </c>
      <c r="B432" s="310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156">
        <f t="shared" si="344"/>
        <v>0</v>
      </c>
      <c r="AI432" s="28"/>
      <c r="AJ432" s="290"/>
      <c r="AK432" s="24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</row>
    <row r="433" s="13" customFormat="1" ht="30" hidden="1" customHeight="1" outlineLevel="1" spans="1:171">
      <c r="A433" s="309"/>
      <c r="B433" s="31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156">
        <f t="shared" si="344"/>
        <v>0</v>
      </c>
      <c r="AI433" s="28"/>
      <c r="AJ433" s="290"/>
      <c r="AK433" s="24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</row>
    <row r="434" s="13" customFormat="1" ht="30" hidden="1" customHeight="1" outlineLevel="1" spans="1:171">
      <c r="A434" s="309"/>
      <c r="B434" s="312" t="s">
        <v>134</v>
      </c>
      <c r="C434" s="71">
        <f t="shared" ref="C434:AG434" si="347">C433-C432</f>
        <v>0</v>
      </c>
      <c r="D434" s="71">
        <f t="shared" si="347"/>
        <v>0</v>
      </c>
      <c r="E434" s="71">
        <f t="shared" si="347"/>
        <v>0</v>
      </c>
      <c r="F434" s="71">
        <f t="shared" si="347"/>
        <v>0</v>
      </c>
      <c r="G434" s="71">
        <f t="shared" si="347"/>
        <v>0</v>
      </c>
      <c r="H434" s="71">
        <f t="shared" si="347"/>
        <v>0</v>
      </c>
      <c r="I434" s="71">
        <f t="shared" si="347"/>
        <v>0</v>
      </c>
      <c r="J434" s="71">
        <f t="shared" si="347"/>
        <v>0</v>
      </c>
      <c r="K434" s="71">
        <f t="shared" si="347"/>
        <v>0</v>
      </c>
      <c r="L434" s="71">
        <f t="shared" si="347"/>
        <v>0</v>
      </c>
      <c r="M434" s="71">
        <f t="shared" si="347"/>
        <v>0</v>
      </c>
      <c r="N434" s="71">
        <f t="shared" si="347"/>
        <v>0</v>
      </c>
      <c r="O434" s="71">
        <f t="shared" si="347"/>
        <v>0</v>
      </c>
      <c r="P434" s="71">
        <f t="shared" si="347"/>
        <v>0</v>
      </c>
      <c r="Q434" s="71">
        <f t="shared" si="347"/>
        <v>0</v>
      </c>
      <c r="R434" s="71">
        <f t="shared" si="347"/>
        <v>0</v>
      </c>
      <c r="S434" s="71">
        <f t="shared" si="347"/>
        <v>0</v>
      </c>
      <c r="T434" s="71">
        <f t="shared" si="347"/>
        <v>0</v>
      </c>
      <c r="U434" s="71">
        <f t="shared" si="347"/>
        <v>0</v>
      </c>
      <c r="V434" s="71">
        <f t="shared" si="347"/>
        <v>0</v>
      </c>
      <c r="W434" s="71">
        <f t="shared" si="347"/>
        <v>0</v>
      </c>
      <c r="X434" s="71">
        <f t="shared" si="347"/>
        <v>0</v>
      </c>
      <c r="Y434" s="71">
        <f t="shared" si="347"/>
        <v>0</v>
      </c>
      <c r="Z434" s="71">
        <f t="shared" si="347"/>
        <v>0</v>
      </c>
      <c r="AA434" s="71">
        <f t="shared" si="347"/>
        <v>0</v>
      </c>
      <c r="AB434" s="71">
        <f t="shared" si="347"/>
        <v>0</v>
      </c>
      <c r="AC434" s="71">
        <f t="shared" si="347"/>
        <v>0</v>
      </c>
      <c r="AD434" s="71">
        <f t="shared" si="347"/>
        <v>0</v>
      </c>
      <c r="AE434" s="71">
        <f t="shared" si="347"/>
        <v>0</v>
      </c>
      <c r="AF434" s="71">
        <f t="shared" si="347"/>
        <v>0</v>
      </c>
      <c r="AG434" s="71">
        <f t="shared" si="347"/>
        <v>0</v>
      </c>
      <c r="AH434" s="156">
        <f t="shared" si="344"/>
        <v>0</v>
      </c>
      <c r="AI434" s="28"/>
      <c r="AJ434" s="290"/>
      <c r="AK434" s="24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</row>
    <row r="435" s="13" customFormat="1" ht="30" hidden="1" customHeight="1" outlineLevel="1" spans="1:171">
      <c r="A435" s="309" t="s">
        <v>118</v>
      </c>
      <c r="B435" s="310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156">
        <f t="shared" si="344"/>
        <v>0</v>
      </c>
      <c r="AI435" s="28"/>
      <c r="AJ435" s="290"/>
      <c r="AK435" s="24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</row>
    <row r="436" s="13" customFormat="1" ht="30" hidden="1" customHeight="1" outlineLevel="1" spans="1:171">
      <c r="A436" s="309"/>
      <c r="B436" s="311"/>
      <c r="C436" s="71">
        <f t="shared" ref="C436:AG436" si="348">C433*2.952</f>
        <v>0</v>
      </c>
      <c r="D436" s="71">
        <f t="shared" si="348"/>
        <v>0</v>
      </c>
      <c r="E436" s="71">
        <f t="shared" si="348"/>
        <v>0</v>
      </c>
      <c r="F436" s="71">
        <f t="shared" si="348"/>
        <v>0</v>
      </c>
      <c r="G436" s="71">
        <f t="shared" si="348"/>
        <v>0</v>
      </c>
      <c r="H436" s="71">
        <f t="shared" si="348"/>
        <v>0</v>
      </c>
      <c r="I436" s="71">
        <f t="shared" si="348"/>
        <v>0</v>
      </c>
      <c r="J436" s="71">
        <f t="shared" si="348"/>
        <v>0</v>
      </c>
      <c r="K436" s="71">
        <f t="shared" si="348"/>
        <v>0</v>
      </c>
      <c r="L436" s="71">
        <f t="shared" si="348"/>
        <v>0</v>
      </c>
      <c r="M436" s="71">
        <f t="shared" si="348"/>
        <v>0</v>
      </c>
      <c r="N436" s="71">
        <f t="shared" si="348"/>
        <v>0</v>
      </c>
      <c r="O436" s="71">
        <f t="shared" si="348"/>
        <v>0</v>
      </c>
      <c r="P436" s="71">
        <f t="shared" si="348"/>
        <v>0</v>
      </c>
      <c r="Q436" s="71">
        <f t="shared" si="348"/>
        <v>0</v>
      </c>
      <c r="R436" s="71">
        <f t="shared" si="348"/>
        <v>0</v>
      </c>
      <c r="S436" s="71">
        <f t="shared" si="348"/>
        <v>0</v>
      </c>
      <c r="T436" s="71">
        <f t="shared" si="348"/>
        <v>0</v>
      </c>
      <c r="U436" s="71">
        <f t="shared" si="348"/>
        <v>0</v>
      </c>
      <c r="V436" s="71">
        <f t="shared" si="348"/>
        <v>0</v>
      </c>
      <c r="W436" s="71">
        <f t="shared" si="348"/>
        <v>0</v>
      </c>
      <c r="X436" s="71">
        <f t="shared" si="348"/>
        <v>0</v>
      </c>
      <c r="Y436" s="71">
        <f t="shared" si="348"/>
        <v>0</v>
      </c>
      <c r="Z436" s="71">
        <f t="shared" si="348"/>
        <v>0</v>
      </c>
      <c r="AA436" s="71">
        <f t="shared" si="348"/>
        <v>0</v>
      </c>
      <c r="AB436" s="71">
        <f t="shared" si="348"/>
        <v>0</v>
      </c>
      <c r="AC436" s="71">
        <f t="shared" si="348"/>
        <v>0</v>
      </c>
      <c r="AD436" s="71">
        <f t="shared" si="348"/>
        <v>0</v>
      </c>
      <c r="AE436" s="71">
        <f t="shared" si="348"/>
        <v>0</v>
      </c>
      <c r="AF436" s="71">
        <f t="shared" si="348"/>
        <v>0</v>
      </c>
      <c r="AG436" s="71">
        <f t="shared" si="348"/>
        <v>0</v>
      </c>
      <c r="AH436" s="156">
        <f t="shared" si="344"/>
        <v>0</v>
      </c>
      <c r="AI436" s="28"/>
      <c r="AJ436" s="290"/>
      <c r="AK436" s="24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</row>
    <row r="437" s="13" customFormat="1" ht="30" hidden="1" customHeight="1" outlineLevel="1" spans="1:171">
      <c r="A437" s="309"/>
      <c r="B437" s="312" t="s">
        <v>134</v>
      </c>
      <c r="C437" s="71">
        <f t="shared" ref="C437:AG437" si="349">C436-C435</f>
        <v>0</v>
      </c>
      <c r="D437" s="71">
        <f t="shared" si="349"/>
        <v>0</v>
      </c>
      <c r="E437" s="71">
        <f t="shared" si="349"/>
        <v>0</v>
      </c>
      <c r="F437" s="71">
        <f t="shared" si="349"/>
        <v>0</v>
      </c>
      <c r="G437" s="71">
        <f t="shared" si="349"/>
        <v>0</v>
      </c>
      <c r="H437" s="71">
        <f t="shared" si="349"/>
        <v>0</v>
      </c>
      <c r="I437" s="71">
        <f t="shared" si="349"/>
        <v>0</v>
      </c>
      <c r="J437" s="71">
        <f t="shared" si="349"/>
        <v>0</v>
      </c>
      <c r="K437" s="71">
        <f t="shared" si="349"/>
        <v>0</v>
      </c>
      <c r="L437" s="71">
        <f t="shared" si="349"/>
        <v>0</v>
      </c>
      <c r="M437" s="71">
        <f t="shared" si="349"/>
        <v>0</v>
      </c>
      <c r="N437" s="71">
        <f t="shared" si="349"/>
        <v>0</v>
      </c>
      <c r="O437" s="71">
        <f t="shared" si="349"/>
        <v>0</v>
      </c>
      <c r="P437" s="71">
        <f t="shared" si="349"/>
        <v>0</v>
      </c>
      <c r="Q437" s="71">
        <f t="shared" si="349"/>
        <v>0</v>
      </c>
      <c r="R437" s="71">
        <f t="shared" si="349"/>
        <v>0</v>
      </c>
      <c r="S437" s="71">
        <f t="shared" si="349"/>
        <v>0</v>
      </c>
      <c r="T437" s="71">
        <f t="shared" si="349"/>
        <v>0</v>
      </c>
      <c r="U437" s="71">
        <f t="shared" si="349"/>
        <v>0</v>
      </c>
      <c r="V437" s="71">
        <f t="shared" si="349"/>
        <v>0</v>
      </c>
      <c r="W437" s="71">
        <f t="shared" si="349"/>
        <v>0</v>
      </c>
      <c r="X437" s="71">
        <f t="shared" si="349"/>
        <v>0</v>
      </c>
      <c r="Y437" s="71">
        <f t="shared" si="349"/>
        <v>0</v>
      </c>
      <c r="Z437" s="71">
        <f t="shared" si="349"/>
        <v>0</v>
      </c>
      <c r="AA437" s="71">
        <f t="shared" si="349"/>
        <v>0</v>
      </c>
      <c r="AB437" s="71">
        <f t="shared" si="349"/>
        <v>0</v>
      </c>
      <c r="AC437" s="71">
        <f t="shared" si="349"/>
        <v>0</v>
      </c>
      <c r="AD437" s="71">
        <f t="shared" si="349"/>
        <v>0</v>
      </c>
      <c r="AE437" s="71">
        <f t="shared" si="349"/>
        <v>0</v>
      </c>
      <c r="AF437" s="71">
        <f t="shared" si="349"/>
        <v>0</v>
      </c>
      <c r="AG437" s="71">
        <f t="shared" si="349"/>
        <v>0</v>
      </c>
      <c r="AH437" s="156">
        <f t="shared" si="344"/>
        <v>0</v>
      </c>
      <c r="AI437" s="28"/>
      <c r="AJ437" s="290"/>
      <c r="AK437" s="24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</row>
    <row r="438" s="13" customFormat="1" ht="30" hidden="1" customHeight="1" outlineLevel="1" spans="1:171">
      <c r="A438" s="309" t="s">
        <v>158</v>
      </c>
      <c r="B438" s="310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156">
        <f t="shared" si="344"/>
        <v>0</v>
      </c>
      <c r="AI438" s="28"/>
      <c r="AJ438" s="290"/>
      <c r="AK438" s="24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</row>
    <row r="439" s="13" customFormat="1" ht="30" hidden="1" customHeight="1" outlineLevel="1" spans="1:171">
      <c r="A439" s="309"/>
      <c r="B439" s="31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156">
        <f t="shared" si="344"/>
        <v>0</v>
      </c>
      <c r="AI439" s="28"/>
      <c r="AJ439" s="290"/>
      <c r="AK439" s="24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</row>
    <row r="440" s="13" customFormat="1" ht="30" hidden="1" customHeight="1" outlineLevel="1" spans="1:171">
      <c r="A440" s="309"/>
      <c r="B440" s="312" t="s">
        <v>134</v>
      </c>
      <c r="C440" s="71">
        <f t="shared" ref="C440:AG440" si="350">C439-C438</f>
        <v>0</v>
      </c>
      <c r="D440" s="71">
        <f t="shared" si="350"/>
        <v>0</v>
      </c>
      <c r="E440" s="71">
        <f t="shared" si="350"/>
        <v>0</v>
      </c>
      <c r="F440" s="71">
        <f t="shared" si="350"/>
        <v>0</v>
      </c>
      <c r="G440" s="71">
        <f t="shared" si="350"/>
        <v>0</v>
      </c>
      <c r="H440" s="71">
        <f t="shared" si="350"/>
        <v>0</v>
      </c>
      <c r="I440" s="71">
        <f t="shared" si="350"/>
        <v>0</v>
      </c>
      <c r="J440" s="71">
        <f t="shared" si="350"/>
        <v>0</v>
      </c>
      <c r="K440" s="71">
        <f t="shared" si="350"/>
        <v>0</v>
      </c>
      <c r="L440" s="71">
        <f t="shared" si="350"/>
        <v>0</v>
      </c>
      <c r="M440" s="71">
        <f t="shared" si="350"/>
        <v>0</v>
      </c>
      <c r="N440" s="71">
        <f t="shared" si="350"/>
        <v>0</v>
      </c>
      <c r="O440" s="71">
        <f t="shared" si="350"/>
        <v>0</v>
      </c>
      <c r="P440" s="71">
        <f t="shared" si="350"/>
        <v>0</v>
      </c>
      <c r="Q440" s="71">
        <f t="shared" si="350"/>
        <v>0</v>
      </c>
      <c r="R440" s="71">
        <f t="shared" si="350"/>
        <v>0</v>
      </c>
      <c r="S440" s="71">
        <f t="shared" si="350"/>
        <v>0</v>
      </c>
      <c r="T440" s="71">
        <f t="shared" si="350"/>
        <v>0</v>
      </c>
      <c r="U440" s="71">
        <f t="shared" si="350"/>
        <v>0</v>
      </c>
      <c r="V440" s="71">
        <f t="shared" si="350"/>
        <v>0</v>
      </c>
      <c r="W440" s="71">
        <f t="shared" si="350"/>
        <v>0</v>
      </c>
      <c r="X440" s="71">
        <f t="shared" si="350"/>
        <v>0</v>
      </c>
      <c r="Y440" s="71">
        <f t="shared" si="350"/>
        <v>0</v>
      </c>
      <c r="Z440" s="71">
        <f t="shared" si="350"/>
        <v>0</v>
      </c>
      <c r="AA440" s="71">
        <f t="shared" si="350"/>
        <v>0</v>
      </c>
      <c r="AB440" s="71">
        <f t="shared" si="350"/>
        <v>0</v>
      </c>
      <c r="AC440" s="71">
        <f t="shared" si="350"/>
        <v>0</v>
      </c>
      <c r="AD440" s="71">
        <f t="shared" si="350"/>
        <v>0</v>
      </c>
      <c r="AE440" s="71">
        <f t="shared" si="350"/>
        <v>0</v>
      </c>
      <c r="AF440" s="71">
        <f t="shared" si="350"/>
        <v>0</v>
      </c>
      <c r="AG440" s="71">
        <f t="shared" si="350"/>
        <v>0</v>
      </c>
      <c r="AH440" s="156">
        <f t="shared" si="344"/>
        <v>0</v>
      </c>
      <c r="AI440" s="28"/>
      <c r="AJ440" s="290"/>
      <c r="AK440" s="24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</row>
    <row r="441" s="13" customFormat="1" ht="30" hidden="1" customHeight="1" outlineLevel="1" spans="1:171">
      <c r="A441" s="309" t="s">
        <v>159</v>
      </c>
      <c r="B441" s="310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156">
        <f t="shared" si="344"/>
        <v>0</v>
      </c>
      <c r="AI441" s="28"/>
      <c r="AJ441" s="290"/>
      <c r="AK441" s="24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</row>
    <row r="442" s="13" customFormat="1" ht="30" hidden="1" customHeight="1" outlineLevel="1" spans="1:171">
      <c r="A442" s="309"/>
      <c r="B442" s="31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156">
        <f t="shared" si="344"/>
        <v>0</v>
      </c>
      <c r="AI442" s="28"/>
      <c r="AJ442" s="290"/>
      <c r="AK442" s="24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</row>
    <row r="443" s="13" customFormat="1" ht="30" hidden="1" customHeight="1" outlineLevel="1" spans="1:171">
      <c r="A443" s="309"/>
      <c r="B443" s="312" t="s">
        <v>134</v>
      </c>
      <c r="C443" s="71">
        <f t="shared" ref="C443:AG443" si="351">C442-C441</f>
        <v>0</v>
      </c>
      <c r="D443" s="71">
        <f t="shared" si="351"/>
        <v>0</v>
      </c>
      <c r="E443" s="71">
        <f t="shared" si="351"/>
        <v>0</v>
      </c>
      <c r="F443" s="71">
        <f t="shared" si="351"/>
        <v>0</v>
      </c>
      <c r="G443" s="71">
        <f t="shared" si="351"/>
        <v>0</v>
      </c>
      <c r="H443" s="71">
        <f t="shared" si="351"/>
        <v>0</v>
      </c>
      <c r="I443" s="71">
        <f t="shared" si="351"/>
        <v>0</v>
      </c>
      <c r="J443" s="71">
        <f t="shared" si="351"/>
        <v>0</v>
      </c>
      <c r="K443" s="71">
        <f t="shared" si="351"/>
        <v>0</v>
      </c>
      <c r="L443" s="71">
        <f t="shared" si="351"/>
        <v>0</v>
      </c>
      <c r="M443" s="71">
        <f t="shared" si="351"/>
        <v>0</v>
      </c>
      <c r="N443" s="71">
        <f t="shared" si="351"/>
        <v>0</v>
      </c>
      <c r="O443" s="71">
        <f t="shared" si="351"/>
        <v>0</v>
      </c>
      <c r="P443" s="71">
        <f t="shared" si="351"/>
        <v>0</v>
      </c>
      <c r="Q443" s="71">
        <f t="shared" si="351"/>
        <v>0</v>
      </c>
      <c r="R443" s="71">
        <f t="shared" si="351"/>
        <v>0</v>
      </c>
      <c r="S443" s="71">
        <f t="shared" si="351"/>
        <v>0</v>
      </c>
      <c r="T443" s="71">
        <f t="shared" si="351"/>
        <v>0</v>
      </c>
      <c r="U443" s="71">
        <f t="shared" si="351"/>
        <v>0</v>
      </c>
      <c r="V443" s="71">
        <f t="shared" si="351"/>
        <v>0</v>
      </c>
      <c r="W443" s="71">
        <f t="shared" si="351"/>
        <v>0</v>
      </c>
      <c r="X443" s="71">
        <f t="shared" si="351"/>
        <v>0</v>
      </c>
      <c r="Y443" s="71">
        <f t="shared" si="351"/>
        <v>0</v>
      </c>
      <c r="Z443" s="71">
        <f t="shared" si="351"/>
        <v>0</v>
      </c>
      <c r="AA443" s="71">
        <f t="shared" si="351"/>
        <v>0</v>
      </c>
      <c r="AB443" s="71">
        <f t="shared" si="351"/>
        <v>0</v>
      </c>
      <c r="AC443" s="71">
        <f t="shared" si="351"/>
        <v>0</v>
      </c>
      <c r="AD443" s="71">
        <f t="shared" si="351"/>
        <v>0</v>
      </c>
      <c r="AE443" s="71">
        <f t="shared" si="351"/>
        <v>0</v>
      </c>
      <c r="AF443" s="71">
        <f t="shared" si="351"/>
        <v>0</v>
      </c>
      <c r="AG443" s="71">
        <f t="shared" si="351"/>
        <v>0</v>
      </c>
      <c r="AH443" s="156">
        <f t="shared" si="344"/>
        <v>0</v>
      </c>
      <c r="AI443" s="28"/>
      <c r="AJ443" s="290"/>
      <c r="AK443" s="24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</row>
    <row r="444" s="13" customFormat="1" ht="30" hidden="1" customHeight="1" outlineLevel="1" spans="1:171">
      <c r="A444" s="309" t="s">
        <v>160</v>
      </c>
      <c r="B444" s="310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156">
        <f t="shared" si="344"/>
        <v>0</v>
      </c>
      <c r="AI444" s="28"/>
      <c r="AJ444" s="290"/>
      <c r="AK444" s="24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</row>
    <row r="445" s="13" customFormat="1" ht="30" hidden="1" customHeight="1" outlineLevel="1" spans="1:171">
      <c r="A445" s="309"/>
      <c r="B445" s="31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156">
        <f t="shared" si="344"/>
        <v>0</v>
      </c>
      <c r="AI445" s="28"/>
      <c r="AJ445" s="290"/>
      <c r="AK445" s="24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</row>
    <row r="446" s="13" customFormat="1" ht="30" hidden="1" customHeight="1" outlineLevel="1" spans="1:171">
      <c r="A446" s="309"/>
      <c r="B446" s="312" t="s">
        <v>134</v>
      </c>
      <c r="C446" s="71">
        <f t="shared" ref="C446:AG446" si="352">C445-C444</f>
        <v>0</v>
      </c>
      <c r="D446" s="71">
        <f t="shared" si="352"/>
        <v>0</v>
      </c>
      <c r="E446" s="71">
        <f t="shared" si="352"/>
        <v>0</v>
      </c>
      <c r="F446" s="71">
        <f t="shared" si="352"/>
        <v>0</v>
      </c>
      <c r="G446" s="71">
        <f t="shared" si="352"/>
        <v>0</v>
      </c>
      <c r="H446" s="71">
        <f t="shared" si="352"/>
        <v>0</v>
      </c>
      <c r="I446" s="71">
        <f t="shared" si="352"/>
        <v>0</v>
      </c>
      <c r="J446" s="71">
        <f t="shared" si="352"/>
        <v>0</v>
      </c>
      <c r="K446" s="71">
        <f t="shared" si="352"/>
        <v>0</v>
      </c>
      <c r="L446" s="71">
        <f t="shared" si="352"/>
        <v>0</v>
      </c>
      <c r="M446" s="71">
        <f t="shared" si="352"/>
        <v>0</v>
      </c>
      <c r="N446" s="71">
        <f t="shared" si="352"/>
        <v>0</v>
      </c>
      <c r="O446" s="71">
        <f t="shared" si="352"/>
        <v>0</v>
      </c>
      <c r="P446" s="71">
        <f t="shared" si="352"/>
        <v>0</v>
      </c>
      <c r="Q446" s="71">
        <f t="shared" si="352"/>
        <v>0</v>
      </c>
      <c r="R446" s="71">
        <f t="shared" si="352"/>
        <v>0</v>
      </c>
      <c r="S446" s="71">
        <f t="shared" si="352"/>
        <v>0</v>
      </c>
      <c r="T446" s="71">
        <f t="shared" si="352"/>
        <v>0</v>
      </c>
      <c r="U446" s="71">
        <f t="shared" si="352"/>
        <v>0</v>
      </c>
      <c r="V446" s="71">
        <f t="shared" si="352"/>
        <v>0</v>
      </c>
      <c r="W446" s="71">
        <f t="shared" si="352"/>
        <v>0</v>
      </c>
      <c r="X446" s="71">
        <f t="shared" si="352"/>
        <v>0</v>
      </c>
      <c r="Y446" s="71">
        <f t="shared" si="352"/>
        <v>0</v>
      </c>
      <c r="Z446" s="71">
        <f t="shared" si="352"/>
        <v>0</v>
      </c>
      <c r="AA446" s="71">
        <f t="shared" si="352"/>
        <v>0</v>
      </c>
      <c r="AB446" s="71">
        <f t="shared" si="352"/>
        <v>0</v>
      </c>
      <c r="AC446" s="71">
        <f t="shared" si="352"/>
        <v>0</v>
      </c>
      <c r="AD446" s="71">
        <f t="shared" si="352"/>
        <v>0</v>
      </c>
      <c r="AE446" s="71">
        <f t="shared" si="352"/>
        <v>0</v>
      </c>
      <c r="AF446" s="71">
        <f t="shared" si="352"/>
        <v>0</v>
      </c>
      <c r="AG446" s="71">
        <f t="shared" si="352"/>
        <v>0</v>
      </c>
      <c r="AH446" s="156">
        <f t="shared" si="344"/>
        <v>0</v>
      </c>
      <c r="AI446" s="28"/>
      <c r="AJ446" s="290"/>
      <c r="AK446" s="24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</row>
    <row r="447" s="13" customFormat="1" ht="30" hidden="1" customHeight="1" outlineLevel="1" spans="1:171">
      <c r="A447" s="309" t="s">
        <v>161</v>
      </c>
      <c r="B447" s="310"/>
      <c r="C447" s="71">
        <f t="shared" ref="C447:AG447" si="353">C438*3.11+C441*0.3411+C444*2.89</f>
        <v>0</v>
      </c>
      <c r="D447" s="71">
        <f t="shared" si="353"/>
        <v>0</v>
      </c>
      <c r="E447" s="71">
        <f t="shared" si="353"/>
        <v>0</v>
      </c>
      <c r="F447" s="71">
        <f t="shared" si="353"/>
        <v>0</v>
      </c>
      <c r="G447" s="71">
        <f t="shared" si="353"/>
        <v>0</v>
      </c>
      <c r="H447" s="71">
        <f t="shared" si="353"/>
        <v>0</v>
      </c>
      <c r="I447" s="71">
        <f t="shared" si="353"/>
        <v>0</v>
      </c>
      <c r="J447" s="71">
        <f t="shared" si="353"/>
        <v>0</v>
      </c>
      <c r="K447" s="71">
        <f t="shared" si="353"/>
        <v>0</v>
      </c>
      <c r="L447" s="71">
        <f t="shared" si="353"/>
        <v>0</v>
      </c>
      <c r="M447" s="71">
        <f t="shared" si="353"/>
        <v>0</v>
      </c>
      <c r="N447" s="71">
        <f t="shared" si="353"/>
        <v>0</v>
      </c>
      <c r="O447" s="71">
        <f t="shared" si="353"/>
        <v>0</v>
      </c>
      <c r="P447" s="71">
        <f t="shared" si="353"/>
        <v>0</v>
      </c>
      <c r="Q447" s="71">
        <f t="shared" si="353"/>
        <v>0</v>
      </c>
      <c r="R447" s="71">
        <f t="shared" si="353"/>
        <v>0</v>
      </c>
      <c r="S447" s="71">
        <f t="shared" si="353"/>
        <v>0</v>
      </c>
      <c r="T447" s="71">
        <f t="shared" si="353"/>
        <v>0</v>
      </c>
      <c r="U447" s="71">
        <f t="shared" si="353"/>
        <v>0</v>
      </c>
      <c r="V447" s="71">
        <f t="shared" si="353"/>
        <v>0</v>
      </c>
      <c r="W447" s="71">
        <f t="shared" si="353"/>
        <v>0</v>
      </c>
      <c r="X447" s="71">
        <f t="shared" si="353"/>
        <v>0</v>
      </c>
      <c r="Y447" s="71">
        <f t="shared" si="353"/>
        <v>0</v>
      </c>
      <c r="Z447" s="71">
        <f t="shared" si="353"/>
        <v>0</v>
      </c>
      <c r="AA447" s="71">
        <f t="shared" si="353"/>
        <v>0</v>
      </c>
      <c r="AB447" s="71">
        <f t="shared" si="353"/>
        <v>0</v>
      </c>
      <c r="AC447" s="71">
        <f t="shared" si="353"/>
        <v>0</v>
      </c>
      <c r="AD447" s="71">
        <f t="shared" si="353"/>
        <v>0</v>
      </c>
      <c r="AE447" s="71">
        <f t="shared" si="353"/>
        <v>0</v>
      </c>
      <c r="AF447" s="71">
        <f t="shared" si="353"/>
        <v>0</v>
      </c>
      <c r="AG447" s="71">
        <f t="shared" si="353"/>
        <v>0</v>
      </c>
      <c r="AH447" s="156">
        <f t="shared" si="344"/>
        <v>0</v>
      </c>
      <c r="AI447" s="28"/>
      <c r="AJ447" s="290"/>
      <c r="AK447" s="24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</row>
    <row r="448" s="13" customFormat="1" ht="30" hidden="1" customHeight="1" outlineLevel="1" spans="1:171">
      <c r="A448" s="309"/>
      <c r="B448" s="311"/>
      <c r="C448" s="71">
        <f t="shared" ref="C448:AG448" si="354">C439*3.11+C442*0.3411+C445*2.89</f>
        <v>0</v>
      </c>
      <c r="D448" s="71">
        <f t="shared" si="354"/>
        <v>0</v>
      </c>
      <c r="E448" s="71">
        <f t="shared" si="354"/>
        <v>0</v>
      </c>
      <c r="F448" s="71">
        <f t="shared" si="354"/>
        <v>0</v>
      </c>
      <c r="G448" s="71">
        <f t="shared" si="354"/>
        <v>0</v>
      </c>
      <c r="H448" s="71">
        <f t="shared" si="354"/>
        <v>0</v>
      </c>
      <c r="I448" s="71">
        <f t="shared" si="354"/>
        <v>0</v>
      </c>
      <c r="J448" s="71">
        <f t="shared" si="354"/>
        <v>0</v>
      </c>
      <c r="K448" s="71">
        <f t="shared" si="354"/>
        <v>0</v>
      </c>
      <c r="L448" s="71">
        <f t="shared" si="354"/>
        <v>0</v>
      </c>
      <c r="M448" s="71">
        <f t="shared" si="354"/>
        <v>0</v>
      </c>
      <c r="N448" s="71">
        <f t="shared" si="354"/>
        <v>0</v>
      </c>
      <c r="O448" s="71">
        <f t="shared" si="354"/>
        <v>0</v>
      </c>
      <c r="P448" s="71">
        <f t="shared" si="354"/>
        <v>0</v>
      </c>
      <c r="Q448" s="71">
        <f t="shared" si="354"/>
        <v>0</v>
      </c>
      <c r="R448" s="71">
        <f t="shared" si="354"/>
        <v>0</v>
      </c>
      <c r="S448" s="71">
        <f t="shared" si="354"/>
        <v>0</v>
      </c>
      <c r="T448" s="71">
        <f t="shared" si="354"/>
        <v>0</v>
      </c>
      <c r="U448" s="71">
        <f t="shared" si="354"/>
        <v>0</v>
      </c>
      <c r="V448" s="71">
        <f t="shared" si="354"/>
        <v>0</v>
      </c>
      <c r="W448" s="71">
        <f t="shared" si="354"/>
        <v>0</v>
      </c>
      <c r="X448" s="71">
        <f t="shared" si="354"/>
        <v>0</v>
      </c>
      <c r="Y448" s="71">
        <f t="shared" si="354"/>
        <v>0</v>
      </c>
      <c r="Z448" s="71">
        <f t="shared" si="354"/>
        <v>0</v>
      </c>
      <c r="AA448" s="71">
        <f t="shared" si="354"/>
        <v>0</v>
      </c>
      <c r="AB448" s="71">
        <f t="shared" si="354"/>
        <v>0</v>
      </c>
      <c r="AC448" s="71">
        <f t="shared" si="354"/>
        <v>0</v>
      </c>
      <c r="AD448" s="71">
        <f t="shared" si="354"/>
        <v>0</v>
      </c>
      <c r="AE448" s="71">
        <f t="shared" si="354"/>
        <v>0</v>
      </c>
      <c r="AF448" s="71">
        <f t="shared" si="354"/>
        <v>0</v>
      </c>
      <c r="AG448" s="71">
        <f t="shared" si="354"/>
        <v>0</v>
      </c>
      <c r="AH448" s="156">
        <f t="shared" si="344"/>
        <v>0</v>
      </c>
      <c r="AI448" s="28"/>
      <c r="AJ448" s="290"/>
      <c r="AK448" s="24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</row>
    <row r="449" s="13" customFormat="1" ht="30" hidden="1" customHeight="1" outlineLevel="1" spans="1:171">
      <c r="A449" s="309"/>
      <c r="B449" s="312" t="s">
        <v>134</v>
      </c>
      <c r="C449" s="71">
        <f t="shared" ref="C449:AG449" si="355">C448-C447</f>
        <v>0</v>
      </c>
      <c r="D449" s="71">
        <f t="shared" si="355"/>
        <v>0</v>
      </c>
      <c r="E449" s="71">
        <f t="shared" si="355"/>
        <v>0</v>
      </c>
      <c r="F449" s="71">
        <f t="shared" si="355"/>
        <v>0</v>
      </c>
      <c r="G449" s="71">
        <f t="shared" si="355"/>
        <v>0</v>
      </c>
      <c r="H449" s="71">
        <f t="shared" si="355"/>
        <v>0</v>
      </c>
      <c r="I449" s="71">
        <f t="shared" si="355"/>
        <v>0</v>
      </c>
      <c r="J449" s="71">
        <f t="shared" si="355"/>
        <v>0</v>
      </c>
      <c r="K449" s="71">
        <f t="shared" si="355"/>
        <v>0</v>
      </c>
      <c r="L449" s="71">
        <f t="shared" si="355"/>
        <v>0</v>
      </c>
      <c r="M449" s="71">
        <f t="shared" si="355"/>
        <v>0</v>
      </c>
      <c r="N449" s="71">
        <f t="shared" si="355"/>
        <v>0</v>
      </c>
      <c r="O449" s="71">
        <f t="shared" si="355"/>
        <v>0</v>
      </c>
      <c r="P449" s="71">
        <f t="shared" si="355"/>
        <v>0</v>
      </c>
      <c r="Q449" s="71">
        <f t="shared" si="355"/>
        <v>0</v>
      </c>
      <c r="R449" s="71">
        <f t="shared" si="355"/>
        <v>0</v>
      </c>
      <c r="S449" s="71">
        <f t="shared" si="355"/>
        <v>0</v>
      </c>
      <c r="T449" s="71">
        <f t="shared" si="355"/>
        <v>0</v>
      </c>
      <c r="U449" s="71">
        <f t="shared" si="355"/>
        <v>0</v>
      </c>
      <c r="V449" s="71">
        <f t="shared" si="355"/>
        <v>0</v>
      </c>
      <c r="W449" s="71">
        <f t="shared" si="355"/>
        <v>0</v>
      </c>
      <c r="X449" s="71">
        <f t="shared" si="355"/>
        <v>0</v>
      </c>
      <c r="Y449" s="71">
        <f t="shared" si="355"/>
        <v>0</v>
      </c>
      <c r="Z449" s="71">
        <f t="shared" si="355"/>
        <v>0</v>
      </c>
      <c r="AA449" s="71">
        <f t="shared" si="355"/>
        <v>0</v>
      </c>
      <c r="AB449" s="71">
        <f t="shared" si="355"/>
        <v>0</v>
      </c>
      <c r="AC449" s="71">
        <f t="shared" si="355"/>
        <v>0</v>
      </c>
      <c r="AD449" s="71">
        <f t="shared" si="355"/>
        <v>0</v>
      </c>
      <c r="AE449" s="71">
        <f t="shared" si="355"/>
        <v>0</v>
      </c>
      <c r="AF449" s="71">
        <f t="shared" si="355"/>
        <v>0</v>
      </c>
      <c r="AG449" s="71">
        <f t="shared" si="355"/>
        <v>0</v>
      </c>
      <c r="AH449" s="156">
        <f t="shared" si="344"/>
        <v>0</v>
      </c>
      <c r="AI449" s="28"/>
      <c r="AJ449" s="290"/>
      <c r="AK449" s="24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</row>
    <row r="450" s="13" customFormat="1" ht="30" hidden="1" customHeight="1" outlineLevel="1" spans="1:171">
      <c r="A450" s="309" t="s">
        <v>153</v>
      </c>
      <c r="B450" s="310"/>
      <c r="C450" s="71">
        <f t="shared" ref="C450:AG450" si="356">C432*2.952</f>
        <v>0</v>
      </c>
      <c r="D450" s="71">
        <f t="shared" si="356"/>
        <v>0</v>
      </c>
      <c r="E450" s="71">
        <f t="shared" si="356"/>
        <v>0</v>
      </c>
      <c r="F450" s="71">
        <f t="shared" si="356"/>
        <v>0</v>
      </c>
      <c r="G450" s="71">
        <f t="shared" si="356"/>
        <v>0</v>
      </c>
      <c r="H450" s="71">
        <f t="shared" si="356"/>
        <v>0</v>
      </c>
      <c r="I450" s="71">
        <f t="shared" si="356"/>
        <v>0</v>
      </c>
      <c r="J450" s="71">
        <f t="shared" si="356"/>
        <v>0</v>
      </c>
      <c r="K450" s="71">
        <f t="shared" si="356"/>
        <v>0</v>
      </c>
      <c r="L450" s="71">
        <f t="shared" si="356"/>
        <v>0</v>
      </c>
      <c r="M450" s="71">
        <f t="shared" si="356"/>
        <v>0</v>
      </c>
      <c r="N450" s="71">
        <f t="shared" si="356"/>
        <v>0</v>
      </c>
      <c r="O450" s="71">
        <f t="shared" si="356"/>
        <v>0</v>
      </c>
      <c r="P450" s="71">
        <f t="shared" si="356"/>
        <v>0</v>
      </c>
      <c r="Q450" s="71">
        <f t="shared" si="356"/>
        <v>0</v>
      </c>
      <c r="R450" s="71">
        <f t="shared" si="356"/>
        <v>0</v>
      </c>
      <c r="S450" s="71">
        <f t="shared" si="356"/>
        <v>0</v>
      </c>
      <c r="T450" s="71">
        <f t="shared" si="356"/>
        <v>0</v>
      </c>
      <c r="U450" s="71">
        <f t="shared" si="356"/>
        <v>0</v>
      </c>
      <c r="V450" s="71">
        <f t="shared" si="356"/>
        <v>0</v>
      </c>
      <c r="W450" s="71">
        <f t="shared" si="356"/>
        <v>0</v>
      </c>
      <c r="X450" s="71">
        <f t="shared" si="356"/>
        <v>0</v>
      </c>
      <c r="Y450" s="71">
        <f t="shared" si="356"/>
        <v>0</v>
      </c>
      <c r="Z450" s="71">
        <f t="shared" si="356"/>
        <v>0</v>
      </c>
      <c r="AA450" s="71">
        <f t="shared" si="356"/>
        <v>0</v>
      </c>
      <c r="AB450" s="71">
        <f t="shared" si="356"/>
        <v>0</v>
      </c>
      <c r="AC450" s="71">
        <f t="shared" si="356"/>
        <v>0</v>
      </c>
      <c r="AD450" s="71">
        <f t="shared" si="356"/>
        <v>0</v>
      </c>
      <c r="AE450" s="71">
        <f t="shared" si="356"/>
        <v>0</v>
      </c>
      <c r="AF450" s="71">
        <f t="shared" si="356"/>
        <v>0</v>
      </c>
      <c r="AG450" s="71">
        <f t="shared" si="356"/>
        <v>0</v>
      </c>
      <c r="AH450" s="156">
        <f t="shared" si="344"/>
        <v>0</v>
      </c>
      <c r="AI450" s="28"/>
      <c r="AJ450" s="290"/>
      <c r="AK450" s="24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</row>
    <row r="451" s="13" customFormat="1" ht="30" hidden="1" customHeight="1" outlineLevel="1" spans="1:171">
      <c r="A451" s="309"/>
      <c r="B451" s="311"/>
      <c r="C451" s="71">
        <f t="shared" ref="C451:AG451" si="357">C433*2.952</f>
        <v>0</v>
      </c>
      <c r="D451" s="71">
        <f t="shared" si="357"/>
        <v>0</v>
      </c>
      <c r="E451" s="71">
        <f t="shared" si="357"/>
        <v>0</v>
      </c>
      <c r="F451" s="71">
        <f t="shared" si="357"/>
        <v>0</v>
      </c>
      <c r="G451" s="71">
        <f t="shared" si="357"/>
        <v>0</v>
      </c>
      <c r="H451" s="71">
        <f t="shared" si="357"/>
        <v>0</v>
      </c>
      <c r="I451" s="71">
        <f t="shared" si="357"/>
        <v>0</v>
      </c>
      <c r="J451" s="71">
        <f t="shared" si="357"/>
        <v>0</v>
      </c>
      <c r="K451" s="71">
        <f t="shared" si="357"/>
        <v>0</v>
      </c>
      <c r="L451" s="71">
        <f t="shared" si="357"/>
        <v>0</v>
      </c>
      <c r="M451" s="71">
        <f t="shared" si="357"/>
        <v>0</v>
      </c>
      <c r="N451" s="71">
        <f t="shared" si="357"/>
        <v>0</v>
      </c>
      <c r="O451" s="71">
        <f t="shared" si="357"/>
        <v>0</v>
      </c>
      <c r="P451" s="71">
        <f t="shared" si="357"/>
        <v>0</v>
      </c>
      <c r="Q451" s="71">
        <f t="shared" si="357"/>
        <v>0</v>
      </c>
      <c r="R451" s="71">
        <f t="shared" si="357"/>
        <v>0</v>
      </c>
      <c r="S451" s="71">
        <f t="shared" si="357"/>
        <v>0</v>
      </c>
      <c r="T451" s="71">
        <f t="shared" si="357"/>
        <v>0</v>
      </c>
      <c r="U451" s="71">
        <f t="shared" si="357"/>
        <v>0</v>
      </c>
      <c r="V451" s="71">
        <f t="shared" si="357"/>
        <v>0</v>
      </c>
      <c r="W451" s="71">
        <f t="shared" si="357"/>
        <v>0</v>
      </c>
      <c r="X451" s="71">
        <f t="shared" si="357"/>
        <v>0</v>
      </c>
      <c r="Y451" s="71">
        <f t="shared" si="357"/>
        <v>0</v>
      </c>
      <c r="Z451" s="71">
        <f t="shared" si="357"/>
        <v>0</v>
      </c>
      <c r="AA451" s="71">
        <f t="shared" si="357"/>
        <v>0</v>
      </c>
      <c r="AB451" s="71">
        <f t="shared" si="357"/>
        <v>0</v>
      </c>
      <c r="AC451" s="71">
        <f t="shared" si="357"/>
        <v>0</v>
      </c>
      <c r="AD451" s="71">
        <f t="shared" si="357"/>
        <v>0</v>
      </c>
      <c r="AE451" s="71">
        <f t="shared" si="357"/>
        <v>0</v>
      </c>
      <c r="AF451" s="71">
        <f t="shared" si="357"/>
        <v>0</v>
      </c>
      <c r="AG451" s="71">
        <f t="shared" si="357"/>
        <v>0</v>
      </c>
      <c r="AH451" s="156">
        <f t="shared" si="344"/>
        <v>0</v>
      </c>
      <c r="AI451" s="28"/>
      <c r="AJ451" s="290"/>
      <c r="AK451" s="24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</row>
    <row r="452" s="13" customFormat="1" ht="30" hidden="1" customHeight="1" outlineLevel="1" spans="1:171">
      <c r="A452" s="309"/>
      <c r="B452" s="312" t="s">
        <v>134</v>
      </c>
      <c r="C452" s="71">
        <f t="shared" ref="C452:AG452" si="358">C451-C450</f>
        <v>0</v>
      </c>
      <c r="D452" s="71">
        <f t="shared" si="358"/>
        <v>0</v>
      </c>
      <c r="E452" s="71">
        <f t="shared" si="358"/>
        <v>0</v>
      </c>
      <c r="F452" s="71">
        <f t="shared" si="358"/>
        <v>0</v>
      </c>
      <c r="G452" s="71">
        <f t="shared" si="358"/>
        <v>0</v>
      </c>
      <c r="H452" s="71">
        <f t="shared" si="358"/>
        <v>0</v>
      </c>
      <c r="I452" s="71">
        <f t="shared" si="358"/>
        <v>0</v>
      </c>
      <c r="J452" s="71">
        <f t="shared" si="358"/>
        <v>0</v>
      </c>
      <c r="K452" s="71">
        <f t="shared" si="358"/>
        <v>0</v>
      </c>
      <c r="L452" s="71">
        <f t="shared" si="358"/>
        <v>0</v>
      </c>
      <c r="M452" s="71">
        <f t="shared" si="358"/>
        <v>0</v>
      </c>
      <c r="N452" s="71">
        <f t="shared" si="358"/>
        <v>0</v>
      </c>
      <c r="O452" s="71">
        <f t="shared" si="358"/>
        <v>0</v>
      </c>
      <c r="P452" s="71">
        <f t="shared" si="358"/>
        <v>0</v>
      </c>
      <c r="Q452" s="71">
        <f t="shared" si="358"/>
        <v>0</v>
      </c>
      <c r="R452" s="71">
        <f t="shared" si="358"/>
        <v>0</v>
      </c>
      <c r="S452" s="71">
        <f t="shared" si="358"/>
        <v>0</v>
      </c>
      <c r="T452" s="71">
        <f t="shared" si="358"/>
        <v>0</v>
      </c>
      <c r="U452" s="71">
        <f t="shared" si="358"/>
        <v>0</v>
      </c>
      <c r="V452" s="71">
        <f t="shared" si="358"/>
        <v>0</v>
      </c>
      <c r="W452" s="71">
        <f t="shared" si="358"/>
        <v>0</v>
      </c>
      <c r="X452" s="71">
        <f t="shared" si="358"/>
        <v>0</v>
      </c>
      <c r="Y452" s="71">
        <f t="shared" si="358"/>
        <v>0</v>
      </c>
      <c r="Z452" s="71">
        <f t="shared" si="358"/>
        <v>0</v>
      </c>
      <c r="AA452" s="71">
        <f t="shared" si="358"/>
        <v>0</v>
      </c>
      <c r="AB452" s="71">
        <f t="shared" si="358"/>
        <v>0</v>
      </c>
      <c r="AC452" s="71">
        <f t="shared" si="358"/>
        <v>0</v>
      </c>
      <c r="AD452" s="71">
        <f t="shared" si="358"/>
        <v>0</v>
      </c>
      <c r="AE452" s="71">
        <f t="shared" si="358"/>
        <v>0</v>
      </c>
      <c r="AF452" s="71">
        <f t="shared" si="358"/>
        <v>0</v>
      </c>
      <c r="AG452" s="71">
        <f t="shared" si="358"/>
        <v>0</v>
      </c>
      <c r="AH452" s="156">
        <f t="shared" si="344"/>
        <v>0</v>
      </c>
      <c r="AI452" s="28"/>
      <c r="AJ452" s="290"/>
      <c r="AK452" s="24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</row>
    <row r="453" s="13" customFormat="1" ht="30" hidden="1" customHeight="1" outlineLevel="1" spans="1:171">
      <c r="A453" s="309" t="s">
        <v>154</v>
      </c>
      <c r="B453" s="310"/>
      <c r="C453" s="71">
        <f t="shared" ref="C453:AG453" si="359">C450-C447</f>
        <v>0</v>
      </c>
      <c r="D453" s="71">
        <f t="shared" si="359"/>
        <v>0</v>
      </c>
      <c r="E453" s="71">
        <f t="shared" si="359"/>
        <v>0</v>
      </c>
      <c r="F453" s="71">
        <f t="shared" si="359"/>
        <v>0</v>
      </c>
      <c r="G453" s="71">
        <f t="shared" si="359"/>
        <v>0</v>
      </c>
      <c r="H453" s="71">
        <f t="shared" si="359"/>
        <v>0</v>
      </c>
      <c r="I453" s="71">
        <f t="shared" si="359"/>
        <v>0</v>
      </c>
      <c r="J453" s="71">
        <f t="shared" si="359"/>
        <v>0</v>
      </c>
      <c r="K453" s="71">
        <f t="shared" si="359"/>
        <v>0</v>
      </c>
      <c r="L453" s="71">
        <f t="shared" si="359"/>
        <v>0</v>
      </c>
      <c r="M453" s="71">
        <f t="shared" si="359"/>
        <v>0</v>
      </c>
      <c r="N453" s="71">
        <f t="shared" si="359"/>
        <v>0</v>
      </c>
      <c r="O453" s="71">
        <f t="shared" si="359"/>
        <v>0</v>
      </c>
      <c r="P453" s="71">
        <f t="shared" si="359"/>
        <v>0</v>
      </c>
      <c r="Q453" s="71">
        <f t="shared" si="359"/>
        <v>0</v>
      </c>
      <c r="R453" s="71">
        <f t="shared" si="359"/>
        <v>0</v>
      </c>
      <c r="S453" s="71">
        <f t="shared" si="359"/>
        <v>0</v>
      </c>
      <c r="T453" s="71">
        <f t="shared" si="359"/>
        <v>0</v>
      </c>
      <c r="U453" s="71">
        <f t="shared" si="359"/>
        <v>0</v>
      </c>
      <c r="V453" s="71">
        <f t="shared" si="359"/>
        <v>0</v>
      </c>
      <c r="W453" s="71">
        <f t="shared" si="359"/>
        <v>0</v>
      </c>
      <c r="X453" s="71">
        <f t="shared" si="359"/>
        <v>0</v>
      </c>
      <c r="Y453" s="71">
        <f t="shared" si="359"/>
        <v>0</v>
      </c>
      <c r="Z453" s="71">
        <f t="shared" si="359"/>
        <v>0</v>
      </c>
      <c r="AA453" s="71">
        <f t="shared" si="359"/>
        <v>0</v>
      </c>
      <c r="AB453" s="71">
        <f t="shared" si="359"/>
        <v>0</v>
      </c>
      <c r="AC453" s="71">
        <f t="shared" si="359"/>
        <v>0</v>
      </c>
      <c r="AD453" s="71">
        <f t="shared" si="359"/>
        <v>0</v>
      </c>
      <c r="AE453" s="71">
        <f t="shared" si="359"/>
        <v>0</v>
      </c>
      <c r="AF453" s="71">
        <f t="shared" si="359"/>
        <v>0</v>
      </c>
      <c r="AG453" s="71">
        <f t="shared" si="359"/>
        <v>0</v>
      </c>
      <c r="AH453" s="156">
        <f t="shared" si="344"/>
        <v>0</v>
      </c>
      <c r="AI453" s="28"/>
      <c r="AJ453" s="290"/>
      <c r="AK453" s="24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</row>
    <row r="454" s="13" customFormat="1" ht="30" hidden="1" customHeight="1" outlineLevel="1" spans="1:171">
      <c r="A454" s="309"/>
      <c r="B454" s="311"/>
      <c r="C454" s="71">
        <f t="shared" ref="C454:AG454" si="360">C451-C448</f>
        <v>0</v>
      </c>
      <c r="D454" s="71">
        <f t="shared" si="360"/>
        <v>0</v>
      </c>
      <c r="E454" s="71">
        <f t="shared" si="360"/>
        <v>0</v>
      </c>
      <c r="F454" s="71">
        <f t="shared" si="360"/>
        <v>0</v>
      </c>
      <c r="G454" s="71">
        <f t="shared" si="360"/>
        <v>0</v>
      </c>
      <c r="H454" s="71">
        <f t="shared" si="360"/>
        <v>0</v>
      </c>
      <c r="I454" s="71">
        <f t="shared" si="360"/>
        <v>0</v>
      </c>
      <c r="J454" s="71">
        <f t="shared" si="360"/>
        <v>0</v>
      </c>
      <c r="K454" s="71">
        <f t="shared" si="360"/>
        <v>0</v>
      </c>
      <c r="L454" s="71">
        <f t="shared" si="360"/>
        <v>0</v>
      </c>
      <c r="M454" s="71">
        <f t="shared" si="360"/>
        <v>0</v>
      </c>
      <c r="N454" s="71">
        <f t="shared" si="360"/>
        <v>0</v>
      </c>
      <c r="O454" s="71">
        <f t="shared" si="360"/>
        <v>0</v>
      </c>
      <c r="P454" s="71">
        <f t="shared" si="360"/>
        <v>0</v>
      </c>
      <c r="Q454" s="71">
        <f t="shared" si="360"/>
        <v>0</v>
      </c>
      <c r="R454" s="71">
        <f t="shared" si="360"/>
        <v>0</v>
      </c>
      <c r="S454" s="71">
        <f t="shared" si="360"/>
        <v>0</v>
      </c>
      <c r="T454" s="71">
        <f t="shared" si="360"/>
        <v>0</v>
      </c>
      <c r="U454" s="71">
        <f t="shared" si="360"/>
        <v>0</v>
      </c>
      <c r="V454" s="71">
        <f t="shared" si="360"/>
        <v>0</v>
      </c>
      <c r="W454" s="71">
        <f t="shared" si="360"/>
        <v>0</v>
      </c>
      <c r="X454" s="71">
        <f t="shared" si="360"/>
        <v>0</v>
      </c>
      <c r="Y454" s="71">
        <f t="shared" si="360"/>
        <v>0</v>
      </c>
      <c r="Z454" s="71">
        <f t="shared" si="360"/>
        <v>0</v>
      </c>
      <c r="AA454" s="71">
        <f t="shared" si="360"/>
        <v>0</v>
      </c>
      <c r="AB454" s="71">
        <f t="shared" si="360"/>
        <v>0</v>
      </c>
      <c r="AC454" s="71">
        <f t="shared" si="360"/>
        <v>0</v>
      </c>
      <c r="AD454" s="71">
        <f t="shared" si="360"/>
        <v>0</v>
      </c>
      <c r="AE454" s="71">
        <f t="shared" si="360"/>
        <v>0</v>
      </c>
      <c r="AF454" s="71">
        <f t="shared" si="360"/>
        <v>0</v>
      </c>
      <c r="AG454" s="71">
        <f t="shared" si="360"/>
        <v>0</v>
      </c>
      <c r="AH454" s="156">
        <f t="shared" si="344"/>
        <v>0</v>
      </c>
      <c r="AI454" s="28"/>
      <c r="AJ454" s="290"/>
      <c r="AK454" s="24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</row>
    <row r="455" s="13" customFormat="1" ht="30" hidden="1" customHeight="1" outlineLevel="1" spans="1:171">
      <c r="A455" s="309"/>
      <c r="B455" s="312" t="s">
        <v>134</v>
      </c>
      <c r="C455" s="71">
        <f t="shared" ref="C455:AG455" si="361">C454-C453</f>
        <v>0</v>
      </c>
      <c r="D455" s="71">
        <f t="shared" si="361"/>
        <v>0</v>
      </c>
      <c r="E455" s="71">
        <f t="shared" si="361"/>
        <v>0</v>
      </c>
      <c r="F455" s="71">
        <f t="shared" si="361"/>
        <v>0</v>
      </c>
      <c r="G455" s="71">
        <f t="shared" si="361"/>
        <v>0</v>
      </c>
      <c r="H455" s="71">
        <f t="shared" si="361"/>
        <v>0</v>
      </c>
      <c r="I455" s="71">
        <f t="shared" si="361"/>
        <v>0</v>
      </c>
      <c r="J455" s="71">
        <f t="shared" si="361"/>
        <v>0</v>
      </c>
      <c r="K455" s="71">
        <f t="shared" si="361"/>
        <v>0</v>
      </c>
      <c r="L455" s="71">
        <f t="shared" si="361"/>
        <v>0</v>
      </c>
      <c r="M455" s="71">
        <f t="shared" si="361"/>
        <v>0</v>
      </c>
      <c r="N455" s="71">
        <f t="shared" si="361"/>
        <v>0</v>
      </c>
      <c r="O455" s="71">
        <f t="shared" si="361"/>
        <v>0</v>
      </c>
      <c r="P455" s="71">
        <f t="shared" si="361"/>
        <v>0</v>
      </c>
      <c r="Q455" s="71">
        <f t="shared" si="361"/>
        <v>0</v>
      </c>
      <c r="R455" s="71">
        <f t="shared" si="361"/>
        <v>0</v>
      </c>
      <c r="S455" s="71">
        <f t="shared" si="361"/>
        <v>0</v>
      </c>
      <c r="T455" s="71">
        <f t="shared" si="361"/>
        <v>0</v>
      </c>
      <c r="U455" s="71">
        <f t="shared" si="361"/>
        <v>0</v>
      </c>
      <c r="V455" s="71">
        <f t="shared" si="361"/>
        <v>0</v>
      </c>
      <c r="W455" s="71">
        <f t="shared" si="361"/>
        <v>0</v>
      </c>
      <c r="X455" s="71">
        <f t="shared" si="361"/>
        <v>0</v>
      </c>
      <c r="Y455" s="71">
        <f t="shared" si="361"/>
        <v>0</v>
      </c>
      <c r="Z455" s="71">
        <f t="shared" si="361"/>
        <v>0</v>
      </c>
      <c r="AA455" s="71">
        <f t="shared" si="361"/>
        <v>0</v>
      </c>
      <c r="AB455" s="71">
        <f t="shared" si="361"/>
        <v>0</v>
      </c>
      <c r="AC455" s="71">
        <f t="shared" si="361"/>
        <v>0</v>
      </c>
      <c r="AD455" s="71">
        <f t="shared" si="361"/>
        <v>0</v>
      </c>
      <c r="AE455" s="71">
        <f t="shared" si="361"/>
        <v>0</v>
      </c>
      <c r="AF455" s="71">
        <f t="shared" si="361"/>
        <v>0</v>
      </c>
      <c r="AG455" s="71">
        <f t="shared" si="361"/>
        <v>0</v>
      </c>
      <c r="AH455" s="156">
        <f t="shared" si="344"/>
        <v>0</v>
      </c>
      <c r="AI455" s="28"/>
      <c r="AJ455" s="290"/>
      <c r="AK455" s="24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</row>
    <row r="456" s="14" customFormat="1" ht="30" customHeight="1" collapsed="1" spans="1:171">
      <c r="A456" s="313"/>
      <c r="B456" s="314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156">
        <f t="shared" si="344"/>
        <v>0</v>
      </c>
      <c r="AI456" s="28"/>
      <c r="AJ456" s="290"/>
      <c r="AK456" s="24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</row>
    <row r="457" s="14" customFormat="1" ht="30" customHeight="1" spans="1:171">
      <c r="A457" s="313"/>
      <c r="B457" s="314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156">
        <f t="shared" si="344"/>
        <v>0</v>
      </c>
      <c r="AI457" s="28"/>
      <c r="AJ457" s="290"/>
      <c r="AK457" s="24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</row>
    <row r="458" s="15" customFormat="1" ht="30" customHeight="1" spans="1:171">
      <c r="A458" s="301" t="s">
        <v>83</v>
      </c>
      <c r="B458" s="302"/>
      <c r="C458" s="303"/>
      <c r="D458" s="303"/>
      <c r="E458" s="303"/>
      <c r="F458" s="303"/>
      <c r="G458" s="303"/>
      <c r="H458" s="303"/>
      <c r="I458" s="303"/>
      <c r="J458" s="303"/>
      <c r="K458" s="303"/>
      <c r="L458" s="303"/>
      <c r="M458" s="303"/>
      <c r="N458" s="303"/>
      <c r="O458" s="303"/>
      <c r="P458" s="303"/>
      <c r="Q458" s="303"/>
      <c r="R458" s="303"/>
      <c r="S458" s="303"/>
      <c r="T458" s="303"/>
      <c r="U458" s="303"/>
      <c r="V458" s="303"/>
      <c r="W458" s="303"/>
      <c r="X458" s="303"/>
      <c r="Y458" s="303"/>
      <c r="Z458" s="303"/>
      <c r="AA458" s="303"/>
      <c r="AB458" s="71"/>
      <c r="AC458" s="303"/>
      <c r="AD458" s="303"/>
      <c r="AE458" s="303"/>
      <c r="AF458" s="303"/>
      <c r="AG458" s="303"/>
      <c r="AH458" s="304">
        <f t="shared" si="344"/>
        <v>0</v>
      </c>
      <c r="AI458" s="28"/>
      <c r="AJ458" s="290"/>
      <c r="AK458" s="76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315"/>
      <c r="BF458" s="315"/>
      <c r="BG458" s="315"/>
      <c r="BH458" s="315"/>
      <c r="BI458" s="315"/>
      <c r="BJ458" s="315"/>
      <c r="BK458" s="315"/>
      <c r="BL458" s="315"/>
      <c r="BM458" s="315"/>
      <c r="BN458" s="315"/>
      <c r="BO458" s="315"/>
      <c r="BP458" s="315"/>
      <c r="BQ458" s="315"/>
      <c r="BR458" s="315"/>
      <c r="BS458" s="315"/>
      <c r="BT458" s="315"/>
      <c r="BU458" s="315"/>
      <c r="BV458" s="315"/>
      <c r="BW458" s="315"/>
      <c r="BX458" s="315"/>
      <c r="BY458" s="315"/>
      <c r="BZ458" s="315"/>
      <c r="CA458" s="315"/>
      <c r="CB458" s="315"/>
      <c r="CC458" s="315"/>
      <c r="CD458" s="315"/>
      <c r="CE458" s="315"/>
      <c r="CF458" s="315"/>
      <c r="CG458" s="315"/>
      <c r="CH458" s="315"/>
      <c r="CI458" s="315"/>
      <c r="CJ458" s="315"/>
      <c r="CK458" s="315"/>
      <c r="CL458" s="315"/>
      <c r="CM458" s="315"/>
      <c r="CN458" s="315"/>
      <c r="CO458" s="315"/>
      <c r="CP458" s="315"/>
      <c r="CQ458" s="315"/>
      <c r="CR458" s="315"/>
      <c r="CS458" s="315"/>
      <c r="CT458" s="315"/>
      <c r="CU458" s="315"/>
      <c r="CV458" s="315"/>
      <c r="CW458" s="315"/>
      <c r="CX458" s="315"/>
      <c r="CY458" s="315"/>
      <c r="CZ458" s="315"/>
      <c r="DA458" s="315"/>
      <c r="DB458" s="315"/>
      <c r="DC458" s="315"/>
      <c r="DD458" s="315"/>
      <c r="DE458" s="315"/>
      <c r="DF458" s="315"/>
      <c r="DG458" s="315"/>
      <c r="DH458" s="315"/>
      <c r="DI458" s="315"/>
      <c r="DJ458" s="315"/>
      <c r="DK458" s="315"/>
      <c r="DL458" s="315"/>
      <c r="DM458" s="315"/>
      <c r="DN458" s="315"/>
      <c r="DO458" s="315"/>
      <c r="DP458" s="315"/>
      <c r="DQ458" s="315"/>
      <c r="DR458" s="315"/>
      <c r="DS458" s="315"/>
      <c r="DT458" s="315"/>
      <c r="DU458" s="315"/>
      <c r="DV458" s="315"/>
      <c r="DW458" s="315"/>
      <c r="DX458" s="315"/>
      <c r="DY458" s="315"/>
      <c r="DZ458" s="315"/>
      <c r="EA458" s="315"/>
      <c r="EB458" s="315"/>
      <c r="EC458" s="315"/>
      <c r="ED458" s="315"/>
      <c r="EE458" s="315"/>
      <c r="EF458" s="315"/>
      <c r="EG458" s="315"/>
      <c r="EH458" s="315"/>
      <c r="EI458" s="315"/>
      <c r="EJ458" s="315"/>
      <c r="EK458" s="315"/>
      <c r="EL458" s="315"/>
      <c r="EM458" s="315"/>
      <c r="EN458" s="315"/>
      <c r="EO458" s="315"/>
      <c r="EP458" s="315"/>
      <c r="EQ458" s="315"/>
      <c r="ER458" s="315"/>
      <c r="ES458" s="315"/>
      <c r="ET458" s="315"/>
      <c r="EU458" s="315"/>
      <c r="EV458" s="315"/>
      <c r="EW458" s="315"/>
      <c r="EX458" s="315"/>
      <c r="EY458" s="315"/>
      <c r="EZ458" s="315"/>
      <c r="FA458" s="315"/>
      <c r="FB458" s="315"/>
      <c r="FC458" s="315"/>
      <c r="FD458" s="315"/>
      <c r="FE458" s="315"/>
      <c r="FF458" s="315"/>
      <c r="FG458" s="315"/>
      <c r="FH458" s="315"/>
      <c r="FI458" s="315"/>
      <c r="FJ458" s="315"/>
      <c r="FK458" s="315"/>
      <c r="FL458" s="315"/>
      <c r="FM458" s="315"/>
      <c r="FN458" s="315"/>
      <c r="FO458" s="315"/>
    </row>
    <row r="459" s="11" customFormat="1" ht="30" customHeight="1" spans="1:171">
      <c r="A459" s="270" t="s">
        <v>162</v>
      </c>
      <c r="B459" s="49">
        <v>2025</v>
      </c>
      <c r="C459" s="112">
        <v>0</v>
      </c>
      <c r="D459" s="112">
        <v>0</v>
      </c>
      <c r="E459" s="112">
        <v>0</v>
      </c>
      <c r="F459" s="112">
        <v>0</v>
      </c>
      <c r="G459" s="112">
        <v>359</v>
      </c>
      <c r="H459" s="112">
        <v>1593</v>
      </c>
      <c r="I459" s="112">
        <v>440</v>
      </c>
      <c r="J459" s="112">
        <v>907</v>
      </c>
      <c r="K459" s="112">
        <v>1351</v>
      </c>
      <c r="L459" s="112">
        <v>1969</v>
      </c>
      <c r="M459" s="112">
        <v>2377</v>
      </c>
      <c r="N459" s="112">
        <v>2477</v>
      </c>
      <c r="O459" s="112">
        <v>2575</v>
      </c>
      <c r="P459" s="112">
        <v>2261</v>
      </c>
      <c r="Q459" s="112">
        <v>2073</v>
      </c>
      <c r="R459" s="112">
        <v>2492</v>
      </c>
      <c r="S459" s="112">
        <v>3167</v>
      </c>
      <c r="T459" s="112">
        <v>3458</v>
      </c>
      <c r="U459" s="112">
        <v>2713</v>
      </c>
      <c r="V459" s="112">
        <v>2473</v>
      </c>
      <c r="W459" s="112">
        <v>2781</v>
      </c>
      <c r="X459" s="112">
        <v>2737</v>
      </c>
      <c r="Y459" s="112">
        <v>2641</v>
      </c>
      <c r="Z459" s="112">
        <v>2574</v>
      </c>
      <c r="AA459" s="112">
        <v>2861</v>
      </c>
      <c r="AB459" s="112">
        <v>2806</v>
      </c>
      <c r="AC459" s="112">
        <v>2783</v>
      </c>
      <c r="AD459" s="112">
        <v>2681</v>
      </c>
      <c r="AE459" s="112">
        <v>2580</v>
      </c>
      <c r="AF459" s="112">
        <v>2596</v>
      </c>
      <c r="AG459" s="112"/>
      <c r="AH459" s="112"/>
      <c r="AI459" s="28"/>
      <c r="AJ459" s="290"/>
      <c r="AK459" s="24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315"/>
      <c r="AY459" s="315"/>
      <c r="AZ459" s="315"/>
      <c r="BA459" s="315"/>
      <c r="BB459" s="315"/>
      <c r="BC459" s="315"/>
      <c r="BD459" s="315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</row>
    <row r="460" s="11" customFormat="1" ht="30" customHeight="1" spans="1:171">
      <c r="A460" s="270"/>
      <c r="B460" s="266">
        <v>2026</v>
      </c>
      <c r="C460" s="380">
        <f>'2026底表'!C460</f>
        <v>0</v>
      </c>
      <c r="D460" s="380">
        <f>'2026底表'!D460</f>
        <v>0</v>
      </c>
      <c r="E460" s="380">
        <f>'2026底表'!E460</f>
        <v>0</v>
      </c>
      <c r="F460" s="380">
        <f>'2026底表'!F460</f>
        <v>0</v>
      </c>
      <c r="G460" s="380">
        <f>'2026底表'!G460</f>
        <v>0</v>
      </c>
      <c r="H460" s="380">
        <f>'2026底表'!H460</f>
        <v>0</v>
      </c>
      <c r="I460" s="380">
        <f>'2026底表'!I460</f>
        <v>0</v>
      </c>
      <c r="J460" s="380">
        <f>'2026底表'!J460</f>
        <v>0</v>
      </c>
      <c r="K460" s="380">
        <f>'2026底表'!K460</f>
        <v>0</v>
      </c>
      <c r="L460" s="380">
        <f>'2026底表'!L460</f>
        <v>0</v>
      </c>
      <c r="M460" s="380">
        <f>'2026底表'!M460</f>
        <v>0</v>
      </c>
      <c r="N460" s="380">
        <f>'2026底表'!N460</f>
        <v>0</v>
      </c>
      <c r="O460" s="380">
        <f>'2026底表'!O460</f>
        <v>0</v>
      </c>
      <c r="P460" s="380">
        <f>'2026底表'!P460</f>
        <v>0</v>
      </c>
      <c r="Q460" s="380">
        <f>'2026底表'!Q460</f>
        <v>0</v>
      </c>
      <c r="R460" s="380">
        <f>'2026底表'!R460</f>
        <v>0</v>
      </c>
      <c r="S460" s="380">
        <f>'2026底表'!S460</f>
        <v>0</v>
      </c>
      <c r="T460" s="380">
        <f>'2026底表'!T460</f>
        <v>0</v>
      </c>
      <c r="U460" s="380">
        <f>'2026底表'!U460</f>
        <v>0</v>
      </c>
      <c r="V460" s="380">
        <f>'2026底表'!V460</f>
        <v>0</v>
      </c>
      <c r="W460" s="380">
        <f>'2026底表'!W460</f>
        <v>0</v>
      </c>
      <c r="X460" s="380">
        <f>'2026底表'!X460</f>
        <v>0</v>
      </c>
      <c r="Y460" s="380">
        <f>'2026底表'!Y460</f>
        <v>0</v>
      </c>
      <c r="Z460" s="380">
        <f>'2026底表'!Z460</f>
        <v>0</v>
      </c>
      <c r="AA460" s="380">
        <f>'2026底表'!AA460</f>
        <v>0</v>
      </c>
      <c r="AB460" s="380">
        <f>'2026底表'!AB460</f>
        <v>0</v>
      </c>
      <c r="AC460" s="380">
        <f>'2026底表'!AC460</f>
        <v>0</v>
      </c>
      <c r="AD460" s="380">
        <f>'2026底表'!AD460</f>
        <v>0</v>
      </c>
      <c r="AE460" s="380">
        <f>'2026底表'!AE460</f>
        <v>0</v>
      </c>
      <c r="AF460" s="380">
        <f>'2026底表'!AF460</f>
        <v>0</v>
      </c>
      <c r="AG460" s="380">
        <f>'2026底表'!AG460</f>
        <v>0</v>
      </c>
      <c r="AH460" s="380">
        <f t="shared" ref="AH460:AH464" si="362">SUM(C460:AG460)</f>
        <v>0</v>
      </c>
      <c r="AI460" s="28"/>
      <c r="AJ460" s="290">
        <f>E460-AI460</f>
        <v>0</v>
      </c>
      <c r="AK460" s="24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315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</row>
    <row r="461" s="11" customFormat="1" ht="30" customHeight="1" spans="1:171">
      <c r="A461" s="270"/>
      <c r="B461" s="273" t="s">
        <v>134</v>
      </c>
      <c r="C461" s="71">
        <f t="shared" ref="C461:AG461" si="363">C460-C459</f>
        <v>0</v>
      </c>
      <c r="D461" s="71">
        <f t="shared" si="363"/>
        <v>0</v>
      </c>
      <c r="E461" s="71">
        <f t="shared" si="363"/>
        <v>0</v>
      </c>
      <c r="F461" s="71">
        <f t="shared" si="363"/>
        <v>0</v>
      </c>
      <c r="G461" s="71">
        <f t="shared" si="363"/>
        <v>-359</v>
      </c>
      <c r="H461" s="71">
        <f t="shared" si="363"/>
        <v>-1593</v>
      </c>
      <c r="I461" s="71">
        <f t="shared" si="363"/>
        <v>-440</v>
      </c>
      <c r="J461" s="71">
        <f t="shared" si="363"/>
        <v>-907</v>
      </c>
      <c r="K461" s="71">
        <f t="shared" si="363"/>
        <v>-1351</v>
      </c>
      <c r="L461" s="71">
        <f t="shared" si="363"/>
        <v>-1969</v>
      </c>
      <c r="M461" s="71">
        <f t="shared" si="363"/>
        <v>-2377</v>
      </c>
      <c r="N461" s="71">
        <f t="shared" si="363"/>
        <v>-2477</v>
      </c>
      <c r="O461" s="71">
        <f t="shared" si="363"/>
        <v>-2575</v>
      </c>
      <c r="P461" s="71">
        <f t="shared" si="363"/>
        <v>-2261</v>
      </c>
      <c r="Q461" s="71">
        <f t="shared" si="363"/>
        <v>-2073</v>
      </c>
      <c r="R461" s="71">
        <f t="shared" si="363"/>
        <v>-2492</v>
      </c>
      <c r="S461" s="71">
        <f t="shared" si="363"/>
        <v>-3167</v>
      </c>
      <c r="T461" s="71">
        <f t="shared" si="363"/>
        <v>-3458</v>
      </c>
      <c r="U461" s="71">
        <f t="shared" si="363"/>
        <v>-2713</v>
      </c>
      <c r="V461" s="71">
        <f t="shared" si="363"/>
        <v>-2473</v>
      </c>
      <c r="W461" s="71">
        <f t="shared" si="363"/>
        <v>-2781</v>
      </c>
      <c r="X461" s="71">
        <f t="shared" si="363"/>
        <v>-2737</v>
      </c>
      <c r="Y461" s="71">
        <f t="shared" si="363"/>
        <v>-2641</v>
      </c>
      <c r="Z461" s="71">
        <f t="shared" si="363"/>
        <v>-2574</v>
      </c>
      <c r="AA461" s="71">
        <f t="shared" si="363"/>
        <v>-2861</v>
      </c>
      <c r="AB461" s="71">
        <f t="shared" si="363"/>
        <v>-2806</v>
      </c>
      <c r="AC461" s="71">
        <f t="shared" si="363"/>
        <v>-2783</v>
      </c>
      <c r="AD461" s="71">
        <f t="shared" si="363"/>
        <v>-2681</v>
      </c>
      <c r="AE461" s="71">
        <f t="shared" si="363"/>
        <v>-2580</v>
      </c>
      <c r="AF461" s="71">
        <f t="shared" si="363"/>
        <v>-2596</v>
      </c>
      <c r="AG461" s="71">
        <f t="shared" si="363"/>
        <v>0</v>
      </c>
      <c r="AH461" s="156">
        <f t="shared" si="362"/>
        <v>-59725</v>
      </c>
      <c r="AI461" s="28"/>
      <c r="AJ461" s="290"/>
      <c r="AK461" s="24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</row>
    <row r="462" s="11" customFormat="1" ht="30" customHeight="1" spans="1:171">
      <c r="A462" s="270" t="s">
        <v>163</v>
      </c>
      <c r="B462" s="49">
        <v>2025</v>
      </c>
      <c r="C462" s="112">
        <v>0</v>
      </c>
      <c r="D462" s="112">
        <v>0</v>
      </c>
      <c r="E462" s="112">
        <v>0</v>
      </c>
      <c r="F462" s="112">
        <v>0.9146</v>
      </c>
      <c r="G462" s="112">
        <v>1.3854</v>
      </c>
      <c r="H462" s="112">
        <v>1.884</v>
      </c>
      <c r="I462" s="112">
        <v>1.9778</v>
      </c>
      <c r="J462" s="112">
        <v>2.2352</v>
      </c>
      <c r="K462" s="112">
        <v>2.3706</v>
      </c>
      <c r="L462" s="112">
        <v>2.438</v>
      </c>
      <c r="M462" s="112">
        <v>2.3818</v>
      </c>
      <c r="N462" s="112">
        <v>2.4558</v>
      </c>
      <c r="O462" s="112">
        <v>2.4504</v>
      </c>
      <c r="P462" s="112">
        <v>2.2358</v>
      </c>
      <c r="Q462" s="112">
        <v>2.1588</v>
      </c>
      <c r="R462" s="112">
        <v>2.2786</v>
      </c>
      <c r="S462" s="112">
        <v>2.4556</v>
      </c>
      <c r="T462" s="112">
        <v>2.7432</v>
      </c>
      <c r="U462" s="112">
        <v>2.2402</v>
      </c>
      <c r="V462" s="112">
        <v>1.9852</v>
      </c>
      <c r="W462" s="112">
        <v>1.9438</v>
      </c>
      <c r="X462" s="112">
        <v>2.0754</v>
      </c>
      <c r="Y462" s="112">
        <v>2.0967</v>
      </c>
      <c r="Z462" s="112">
        <v>2.0574</v>
      </c>
      <c r="AA462" s="112">
        <v>2.1132</v>
      </c>
      <c r="AB462" s="112">
        <v>2.1984</v>
      </c>
      <c r="AC462" s="112">
        <v>2.0974</v>
      </c>
      <c r="AD462" s="112">
        <v>2.0366</v>
      </c>
      <c r="AE462" s="112">
        <v>1.884</v>
      </c>
      <c r="AF462" s="112">
        <v>1.9098</v>
      </c>
      <c r="AG462" s="112"/>
      <c r="AH462" s="112"/>
      <c r="AI462" s="28"/>
      <c r="AJ462" s="290"/>
      <c r="AK462" s="24"/>
      <c r="AL462" s="1"/>
      <c r="AM462" s="1"/>
      <c r="AN462" s="1"/>
      <c r="AO462" s="1"/>
      <c r="AP462" s="1"/>
      <c r="AQ462" s="1"/>
      <c r="AR462" s="1"/>
      <c r="AS462" s="1"/>
      <c r="AT462" s="1"/>
      <c r="AU462" s="315"/>
      <c r="AV462" s="315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</row>
    <row r="463" s="11" customFormat="1" ht="30" customHeight="1" spans="1:171">
      <c r="A463" s="270"/>
      <c r="B463" s="266">
        <v>2026</v>
      </c>
      <c r="C463" s="380">
        <f>'2026底表'!C463</f>
        <v>0</v>
      </c>
      <c r="D463" s="380">
        <f>'2026底表'!D463</f>
        <v>0</v>
      </c>
      <c r="E463" s="380">
        <f>'2026底表'!E463</f>
        <v>0</v>
      </c>
      <c r="F463" s="380">
        <f>'2026底表'!F463</f>
        <v>0</v>
      </c>
      <c r="G463" s="380">
        <f>'2026底表'!G463</f>
        <v>0</v>
      </c>
      <c r="H463" s="380">
        <f>'2026底表'!H463</f>
        <v>0</v>
      </c>
      <c r="I463" s="380">
        <f>'2026底表'!I463</f>
        <v>0</v>
      </c>
      <c r="J463" s="380">
        <f>'2026底表'!J463</f>
        <v>0</v>
      </c>
      <c r="K463" s="380">
        <f>'2026底表'!K463</f>
        <v>0</v>
      </c>
      <c r="L463" s="380">
        <f>'2026底表'!L463</f>
        <v>0</v>
      </c>
      <c r="M463" s="380">
        <f>'2026底表'!M463</f>
        <v>0</v>
      </c>
      <c r="N463" s="380">
        <f>'2026底表'!N463</f>
        <v>0</v>
      </c>
      <c r="O463" s="380">
        <f>'2026底表'!O463</f>
        <v>0</v>
      </c>
      <c r="P463" s="380">
        <f>'2026底表'!P463</f>
        <v>0</v>
      </c>
      <c r="Q463" s="380">
        <f>'2026底表'!Q463</f>
        <v>0</v>
      </c>
      <c r="R463" s="380">
        <f>'2026底表'!R463</f>
        <v>0</v>
      </c>
      <c r="S463" s="380">
        <f>'2026底表'!S463</f>
        <v>0</v>
      </c>
      <c r="T463" s="380">
        <f>'2026底表'!T463</f>
        <v>0</v>
      </c>
      <c r="U463" s="380">
        <f>'2026底表'!U463</f>
        <v>0</v>
      </c>
      <c r="V463" s="380">
        <f>'2026底表'!V463</f>
        <v>0.0696</v>
      </c>
      <c r="W463" s="380">
        <f>'2026底表'!W463</f>
        <v>0.1102</v>
      </c>
      <c r="X463" s="380">
        <f>'2026底表'!X463</f>
        <v>0.5254</v>
      </c>
      <c r="Y463" s="380">
        <f>'2026底表'!Y463</f>
        <v>0.7032</v>
      </c>
      <c r="Z463" s="380">
        <f>'2026底表'!Z463</f>
        <v>0.7094</v>
      </c>
      <c r="AA463" s="380">
        <f>'2026底表'!AA463</f>
        <v>0.6838</v>
      </c>
      <c r="AB463" s="380">
        <f>'2026底表'!AB463</f>
        <v>0.689</v>
      </c>
      <c r="AC463" s="380">
        <f>'2026底表'!AC463</f>
        <v>0.8426</v>
      </c>
      <c r="AD463" s="380">
        <f>'2026底表'!AD463</f>
        <v>0</v>
      </c>
      <c r="AE463" s="380">
        <f>'2026底表'!AE463</f>
        <v>0</v>
      </c>
      <c r="AF463" s="380">
        <f>'2026底表'!AF463</f>
        <v>0</v>
      </c>
      <c r="AG463" s="380">
        <f>'2026底表'!AG463</f>
        <v>0</v>
      </c>
      <c r="AH463" s="380">
        <f t="shared" si="362"/>
        <v>4.3332</v>
      </c>
      <c r="AI463" s="87"/>
      <c r="AJ463" s="290">
        <f>E463-AI463</f>
        <v>0</v>
      </c>
      <c r="AK463" s="24"/>
      <c r="AL463" s="315"/>
      <c r="AM463" s="315"/>
      <c r="AN463" s="315"/>
      <c r="AO463" s="315"/>
      <c r="AP463" s="315"/>
      <c r="AQ463" s="315"/>
      <c r="AR463" s="315"/>
      <c r="AS463" s="315"/>
      <c r="AT463" s="315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</row>
    <row r="464" s="11" customFormat="1" ht="30" customHeight="1" spans="1:171">
      <c r="A464" s="270"/>
      <c r="B464" s="273" t="s">
        <v>134</v>
      </c>
      <c r="C464" s="71">
        <f t="shared" ref="C464:AG464" si="364">C463-C462</f>
        <v>0</v>
      </c>
      <c r="D464" s="71">
        <f t="shared" si="364"/>
        <v>0</v>
      </c>
      <c r="E464" s="71">
        <f t="shared" si="364"/>
        <v>0</v>
      </c>
      <c r="F464" s="71">
        <f t="shared" si="364"/>
        <v>-0.9146</v>
      </c>
      <c r="G464" s="71">
        <f t="shared" si="364"/>
        <v>-1.3854</v>
      </c>
      <c r="H464" s="71">
        <f t="shared" si="364"/>
        <v>-1.884</v>
      </c>
      <c r="I464" s="71">
        <f t="shared" si="364"/>
        <v>-1.9778</v>
      </c>
      <c r="J464" s="71">
        <f t="shared" si="364"/>
        <v>-2.2352</v>
      </c>
      <c r="K464" s="71">
        <f t="shared" si="364"/>
        <v>-2.3706</v>
      </c>
      <c r="L464" s="71">
        <f t="shared" si="364"/>
        <v>-2.438</v>
      </c>
      <c r="M464" s="71">
        <f t="shared" si="364"/>
        <v>-2.3818</v>
      </c>
      <c r="N464" s="71">
        <f t="shared" si="364"/>
        <v>-2.4558</v>
      </c>
      <c r="O464" s="71">
        <f t="shared" si="364"/>
        <v>-2.4504</v>
      </c>
      <c r="P464" s="71">
        <f t="shared" si="364"/>
        <v>-2.2358</v>
      </c>
      <c r="Q464" s="71">
        <f t="shared" si="364"/>
        <v>-2.1588</v>
      </c>
      <c r="R464" s="71">
        <f t="shared" si="364"/>
        <v>-2.2786</v>
      </c>
      <c r="S464" s="71">
        <f t="shared" si="364"/>
        <v>-2.4556</v>
      </c>
      <c r="T464" s="71">
        <f t="shared" si="364"/>
        <v>-2.7432</v>
      </c>
      <c r="U464" s="71">
        <f t="shared" si="364"/>
        <v>-2.2402</v>
      </c>
      <c r="V464" s="71">
        <f t="shared" si="364"/>
        <v>-1.9156</v>
      </c>
      <c r="W464" s="71">
        <f t="shared" si="364"/>
        <v>-1.8336</v>
      </c>
      <c r="X464" s="71">
        <f t="shared" si="364"/>
        <v>-1.55</v>
      </c>
      <c r="Y464" s="71">
        <f t="shared" si="364"/>
        <v>-1.3935</v>
      </c>
      <c r="Z464" s="71">
        <f t="shared" si="364"/>
        <v>-1.348</v>
      </c>
      <c r="AA464" s="71">
        <f t="shared" si="364"/>
        <v>-1.4294</v>
      </c>
      <c r="AB464" s="71">
        <f t="shared" si="364"/>
        <v>-1.5094</v>
      </c>
      <c r="AC464" s="71">
        <f t="shared" si="364"/>
        <v>-1.2548</v>
      </c>
      <c r="AD464" s="71">
        <f t="shared" si="364"/>
        <v>-2.0366</v>
      </c>
      <c r="AE464" s="71">
        <f t="shared" si="364"/>
        <v>-1.884</v>
      </c>
      <c r="AF464" s="71">
        <f t="shared" si="364"/>
        <v>-1.9098</v>
      </c>
      <c r="AG464" s="71">
        <f t="shared" si="364"/>
        <v>0</v>
      </c>
      <c r="AH464" s="156">
        <f t="shared" si="362"/>
        <v>-52.6705</v>
      </c>
      <c r="AI464" s="28"/>
      <c r="AJ464" s="290"/>
      <c r="AK464" s="24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</row>
    <row r="465" s="11" customFormat="1" ht="30" customHeight="1" spans="1:171">
      <c r="A465" s="270" t="s">
        <v>164</v>
      </c>
      <c r="B465" s="49">
        <v>2025</v>
      </c>
      <c r="C465" s="112">
        <v>2510</v>
      </c>
      <c r="D465" s="112">
        <v>1268</v>
      </c>
      <c r="E465" s="112">
        <v>1684</v>
      </c>
      <c r="F465" s="112">
        <v>1103</v>
      </c>
      <c r="G465" s="112">
        <v>956</v>
      </c>
      <c r="H465" s="112">
        <v>1401</v>
      </c>
      <c r="I465" s="112">
        <v>1347</v>
      </c>
      <c r="J465" s="112">
        <v>865</v>
      </c>
      <c r="K465" s="112">
        <v>1537</v>
      </c>
      <c r="L465" s="112">
        <v>696</v>
      </c>
      <c r="M465" s="112">
        <v>1089</v>
      </c>
      <c r="N465" s="112">
        <v>872</v>
      </c>
      <c r="O465" s="112">
        <v>1022</v>
      </c>
      <c r="P465" s="112">
        <v>440</v>
      </c>
      <c r="Q465" s="112">
        <v>830</v>
      </c>
      <c r="R465" s="112">
        <v>750</v>
      </c>
      <c r="S465" s="112">
        <v>1531</v>
      </c>
      <c r="T465" s="112">
        <v>714</v>
      </c>
      <c r="U465" s="112">
        <v>0</v>
      </c>
      <c r="V465" s="112">
        <v>0</v>
      </c>
      <c r="W465" s="112">
        <v>0</v>
      </c>
      <c r="X465" s="112">
        <v>0</v>
      </c>
      <c r="Y465" s="112">
        <v>0</v>
      </c>
      <c r="Z465" s="112">
        <v>326</v>
      </c>
      <c r="AA465" s="112">
        <v>64</v>
      </c>
      <c r="AB465" s="112">
        <v>0</v>
      </c>
      <c r="AC465" s="112">
        <v>1033</v>
      </c>
      <c r="AD465" s="112">
        <v>1632</v>
      </c>
      <c r="AE465" s="112">
        <v>1538</v>
      </c>
      <c r="AF465" s="112">
        <v>1577</v>
      </c>
      <c r="AG465" s="112"/>
      <c r="AH465" s="112"/>
      <c r="AI465" s="28"/>
      <c r="AJ465" s="290"/>
      <c r="AK465" s="24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</row>
    <row r="466" s="11" customFormat="1" ht="30" customHeight="1" spans="1:171">
      <c r="A466" s="270"/>
      <c r="B466" s="266">
        <v>2026</v>
      </c>
      <c r="C466" s="380">
        <f>'2026底表'!C466</f>
        <v>0</v>
      </c>
      <c r="D466" s="380">
        <f>'2026底表'!D466</f>
        <v>0</v>
      </c>
      <c r="E466" s="380">
        <f>'2026底表'!E466</f>
        <v>0</v>
      </c>
      <c r="F466" s="380">
        <f>'2026底表'!F466</f>
        <v>0</v>
      </c>
      <c r="G466" s="380">
        <f>'2026底表'!G466</f>
        <v>0</v>
      </c>
      <c r="H466" s="380">
        <f>'2026底表'!H466</f>
        <v>0</v>
      </c>
      <c r="I466" s="380">
        <f>'2026底表'!I466</f>
        <v>0</v>
      </c>
      <c r="J466" s="380">
        <f>'2026底表'!J466</f>
        <v>0</v>
      </c>
      <c r="K466" s="380">
        <f>'2026底表'!K466</f>
        <v>0</v>
      </c>
      <c r="L466" s="380">
        <f>'2026底表'!L466</f>
        <v>0</v>
      </c>
      <c r="M466" s="380">
        <f>'2026底表'!M466</f>
        <v>0</v>
      </c>
      <c r="N466" s="380">
        <f>'2026底表'!N466</f>
        <v>0</v>
      </c>
      <c r="O466" s="380">
        <f>'2026底表'!O466</f>
        <v>0</v>
      </c>
      <c r="P466" s="380">
        <f>'2026底表'!P466</f>
        <v>0</v>
      </c>
      <c r="Q466" s="380">
        <f>'2026底表'!Q466</f>
        <v>0</v>
      </c>
      <c r="R466" s="380">
        <f>'2026底表'!R466</f>
        <v>1995</v>
      </c>
      <c r="S466" s="380" t="str">
        <f>'2026底表'!S466</f>
        <v>消1051中2646</v>
      </c>
      <c r="T466" s="380" t="str">
        <f>'2026底表'!T466</f>
        <v>消1555中5345</v>
      </c>
      <c r="U466" s="380" t="str">
        <f>'2026底表'!U466</f>
        <v>消653中4337</v>
      </c>
      <c r="V466" s="380">
        <f>'2026底表'!V466</f>
        <v>851</v>
      </c>
      <c r="W466" s="380">
        <f>'2026底表'!W466</f>
        <v>916</v>
      </c>
      <c r="X466" s="380">
        <f>'2026底表'!X466</f>
        <v>837</v>
      </c>
      <c r="Y466" s="380">
        <f>'2026底表'!Y466</f>
        <v>1548</v>
      </c>
      <c r="Z466" s="380">
        <f>'2026底表'!Z466</f>
        <v>2895</v>
      </c>
      <c r="AA466" s="380">
        <f>'2026底表'!AA466</f>
        <v>2191</v>
      </c>
      <c r="AB466" s="380">
        <f>'2026底表'!AB466</f>
        <v>2041</v>
      </c>
      <c r="AC466" s="380">
        <f>'2026底表'!AC466</f>
        <v>2924</v>
      </c>
      <c r="AD466" s="380">
        <f>'2026底表'!AD466</f>
        <v>0</v>
      </c>
      <c r="AE466" s="380">
        <f>'2026底表'!AE466</f>
        <v>0</v>
      </c>
      <c r="AF466" s="380">
        <f>'2026底表'!AF466</f>
        <v>0</v>
      </c>
      <c r="AG466" s="380">
        <f>'2026底表'!AG466</f>
        <v>0</v>
      </c>
      <c r="AH466" s="380">
        <f t="shared" ref="AH466:AH470" si="365">SUM(C466:AG466)</f>
        <v>16198</v>
      </c>
      <c r="AI466" s="28"/>
      <c r="AJ466" s="290">
        <f>E466-AI466</f>
        <v>0</v>
      </c>
      <c r="AK466" s="24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</row>
    <row r="467" s="11" customFormat="1" ht="30" customHeight="1" spans="1:171">
      <c r="A467" s="262"/>
      <c r="B467" s="273" t="s">
        <v>134</v>
      </c>
      <c r="C467" s="71">
        <f t="shared" ref="C467:AG467" si="366">C466-C465</f>
        <v>-2510</v>
      </c>
      <c r="D467" s="71">
        <f t="shared" si="366"/>
        <v>-1268</v>
      </c>
      <c r="E467" s="71">
        <f t="shared" si="366"/>
        <v>-1684</v>
      </c>
      <c r="F467" s="71">
        <f t="shared" si="366"/>
        <v>-1103</v>
      </c>
      <c r="G467" s="71">
        <f t="shared" si="366"/>
        <v>-956</v>
      </c>
      <c r="H467" s="71">
        <f t="shared" si="366"/>
        <v>-1401</v>
      </c>
      <c r="I467" s="71">
        <f t="shared" si="366"/>
        <v>-1347</v>
      </c>
      <c r="J467" s="71">
        <f t="shared" si="366"/>
        <v>-865</v>
      </c>
      <c r="K467" s="71">
        <f t="shared" si="366"/>
        <v>-1537</v>
      </c>
      <c r="L467" s="71">
        <f t="shared" si="366"/>
        <v>-696</v>
      </c>
      <c r="M467" s="71">
        <f t="shared" si="366"/>
        <v>-1089</v>
      </c>
      <c r="N467" s="71">
        <f t="shared" si="366"/>
        <v>-872</v>
      </c>
      <c r="O467" s="71">
        <f t="shared" si="366"/>
        <v>-1022</v>
      </c>
      <c r="P467" s="71">
        <f t="shared" si="366"/>
        <v>-440</v>
      </c>
      <c r="Q467" s="71">
        <f t="shared" si="366"/>
        <v>-830</v>
      </c>
      <c r="R467" s="71">
        <f t="shared" si="366"/>
        <v>1245</v>
      </c>
      <c r="S467" s="71" t="e">
        <f t="shared" si="366"/>
        <v>#VALUE!</v>
      </c>
      <c r="T467" s="71" t="e">
        <f t="shared" si="366"/>
        <v>#VALUE!</v>
      </c>
      <c r="U467" s="71" t="e">
        <f t="shared" si="366"/>
        <v>#VALUE!</v>
      </c>
      <c r="V467" s="71">
        <f t="shared" si="366"/>
        <v>851</v>
      </c>
      <c r="W467" s="71">
        <f t="shared" si="366"/>
        <v>916</v>
      </c>
      <c r="X467" s="71">
        <f t="shared" si="366"/>
        <v>837</v>
      </c>
      <c r="Y467" s="71">
        <f t="shared" si="366"/>
        <v>1548</v>
      </c>
      <c r="Z467" s="71">
        <f t="shared" si="366"/>
        <v>2569</v>
      </c>
      <c r="AA467" s="71">
        <f t="shared" si="366"/>
        <v>2127</v>
      </c>
      <c r="AB467" s="71">
        <f t="shared" si="366"/>
        <v>2041</v>
      </c>
      <c r="AC467" s="71">
        <f t="shared" si="366"/>
        <v>1891</v>
      </c>
      <c r="AD467" s="71">
        <f t="shared" si="366"/>
        <v>-1632</v>
      </c>
      <c r="AE467" s="71">
        <f t="shared" si="366"/>
        <v>-1538</v>
      </c>
      <c r="AF467" s="71">
        <f t="shared" si="366"/>
        <v>-1577</v>
      </c>
      <c r="AG467" s="71">
        <f t="shared" si="366"/>
        <v>0</v>
      </c>
      <c r="AH467" s="156" t="e">
        <f t="shared" si="365"/>
        <v>#VALUE!</v>
      </c>
      <c r="AI467" s="28"/>
      <c r="AJ467" s="290"/>
      <c r="AK467" s="24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</row>
    <row r="468" s="11" customFormat="1" ht="30" customHeight="1" spans="1:171">
      <c r="A468" s="262" t="s">
        <v>168</v>
      </c>
      <c r="B468" s="49">
        <v>2025</v>
      </c>
      <c r="C468" s="112">
        <v>0</v>
      </c>
      <c r="D468" s="112">
        <v>0</v>
      </c>
      <c r="E468" s="112">
        <v>0</v>
      </c>
      <c r="F468" s="112">
        <v>0</v>
      </c>
      <c r="G468" s="112">
        <v>717</v>
      </c>
      <c r="H468" s="112">
        <v>4724</v>
      </c>
      <c r="I468" s="112">
        <v>1443</v>
      </c>
      <c r="J468" s="112">
        <v>5786</v>
      </c>
      <c r="K468" s="112">
        <v>7373</v>
      </c>
      <c r="L468" s="112">
        <v>8921</v>
      </c>
      <c r="M468" s="112">
        <v>9986</v>
      </c>
      <c r="N468" s="112">
        <v>10115</v>
      </c>
      <c r="O468" s="112">
        <v>10338</v>
      </c>
      <c r="P468" s="112">
        <v>9390</v>
      </c>
      <c r="Q468" s="112">
        <v>8928</v>
      </c>
      <c r="R468" s="112">
        <v>10731</v>
      </c>
      <c r="S468" s="112">
        <v>14739</v>
      </c>
      <c r="T468" s="112">
        <v>15585</v>
      </c>
      <c r="U468" s="112">
        <v>11224</v>
      </c>
      <c r="V468" s="112">
        <v>10309</v>
      </c>
      <c r="W468" s="112">
        <v>11114</v>
      </c>
      <c r="X468" s="112">
        <v>11104</v>
      </c>
      <c r="Y468" s="112">
        <v>10798</v>
      </c>
      <c r="Z468" s="112">
        <v>10238</v>
      </c>
      <c r="AA468" s="112">
        <v>11402</v>
      </c>
      <c r="AB468" s="112">
        <v>11310</v>
      </c>
      <c r="AC468" s="112">
        <v>11451</v>
      </c>
      <c r="AD468" s="112">
        <v>10668</v>
      </c>
      <c r="AE468" s="112">
        <v>10127</v>
      </c>
      <c r="AF468" s="112">
        <v>9859</v>
      </c>
      <c r="AG468" s="112"/>
      <c r="AH468" s="112"/>
      <c r="AI468" s="28"/>
      <c r="AJ468" s="290"/>
      <c r="AK468" s="24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</row>
    <row r="469" s="11" customFormat="1" ht="30" customHeight="1" spans="1:171">
      <c r="A469" s="317"/>
      <c r="B469" s="266">
        <v>2026</v>
      </c>
      <c r="C469" s="380">
        <f>'2026底表'!C469</f>
        <v>0</v>
      </c>
      <c r="D469" s="380">
        <f>'2026底表'!D469</f>
        <v>0</v>
      </c>
      <c r="E469" s="380">
        <f>'2026底表'!E469</f>
        <v>0</v>
      </c>
      <c r="F469" s="380">
        <f>'2026底表'!F469</f>
        <v>0</v>
      </c>
      <c r="G469" s="380">
        <f>'2026底表'!G469</f>
        <v>0</v>
      </c>
      <c r="H469" s="380">
        <f>'2026底表'!H469</f>
        <v>0</v>
      </c>
      <c r="I469" s="380">
        <f>'2026底表'!I469</f>
        <v>0</v>
      </c>
      <c r="J469" s="380">
        <f>'2026底表'!J469</f>
        <v>0</v>
      </c>
      <c r="K469" s="380">
        <f>'2026底表'!K469</f>
        <v>0</v>
      </c>
      <c r="L469" s="380">
        <f>'2026底表'!L469</f>
        <v>0</v>
      </c>
      <c r="M469" s="380">
        <f>'2026底表'!M469</f>
        <v>0</v>
      </c>
      <c r="N469" s="380">
        <f>'2026底表'!N469</f>
        <v>0</v>
      </c>
      <c r="O469" s="380">
        <f>'2026底表'!O469</f>
        <v>0</v>
      </c>
      <c r="P469" s="380">
        <f>'2026底表'!P469</f>
        <v>0</v>
      </c>
      <c r="Q469" s="380">
        <f>'2026底表'!Q469</f>
        <v>0</v>
      </c>
      <c r="R469" s="380">
        <f>'2026底表'!R469</f>
        <v>0</v>
      </c>
      <c r="S469" s="380">
        <f>'2026底表'!S469</f>
        <v>0</v>
      </c>
      <c r="T469" s="380">
        <f>'2026底表'!T469</f>
        <v>0</v>
      </c>
      <c r="U469" s="380">
        <f>'2026底表'!U469</f>
        <v>0</v>
      </c>
      <c r="V469" s="380">
        <f>'2026底表'!V469</f>
        <v>0</v>
      </c>
      <c r="W469" s="380">
        <f>'2026底表'!W469</f>
        <v>0</v>
      </c>
      <c r="X469" s="380">
        <f>'2026底表'!X469</f>
        <v>0</v>
      </c>
      <c r="Y469" s="380">
        <f>'2026底表'!Y469</f>
        <v>0</v>
      </c>
      <c r="Z469" s="380">
        <f>'2026底表'!Z469</f>
        <v>0</v>
      </c>
      <c r="AA469" s="380">
        <f>'2026底表'!AA469</f>
        <v>0</v>
      </c>
      <c r="AB469" s="380">
        <f>'2026底表'!AB469</f>
        <v>0</v>
      </c>
      <c r="AC469" s="380">
        <f>'2026底表'!AC469</f>
        <v>0</v>
      </c>
      <c r="AD469" s="380">
        <f>'2026底表'!AD469</f>
        <v>0</v>
      </c>
      <c r="AE469" s="380">
        <f>'2026底表'!AE469</f>
        <v>0</v>
      </c>
      <c r="AF469" s="380">
        <f>'2026底表'!AF469</f>
        <v>0</v>
      </c>
      <c r="AG469" s="380">
        <f>'2026底表'!AG469</f>
        <v>0</v>
      </c>
      <c r="AH469" s="380">
        <f t="shared" si="365"/>
        <v>0</v>
      </c>
      <c r="AI469" s="28"/>
      <c r="AJ469" s="290">
        <f>E469-AI469</f>
        <v>0</v>
      </c>
      <c r="AK469" s="24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</row>
    <row r="470" s="11" customFormat="1" ht="30" customHeight="1" spans="1:171">
      <c r="A470" s="318"/>
      <c r="B470" s="273" t="s">
        <v>134</v>
      </c>
      <c r="C470" s="71">
        <f t="shared" ref="C470:AG470" si="367">C469-C468</f>
        <v>0</v>
      </c>
      <c r="D470" s="71">
        <f t="shared" si="367"/>
        <v>0</v>
      </c>
      <c r="E470" s="71">
        <f t="shared" si="367"/>
        <v>0</v>
      </c>
      <c r="F470" s="71">
        <f t="shared" si="367"/>
        <v>0</v>
      </c>
      <c r="G470" s="71">
        <f t="shared" si="367"/>
        <v>-717</v>
      </c>
      <c r="H470" s="71">
        <f t="shared" si="367"/>
        <v>-4724</v>
      </c>
      <c r="I470" s="71">
        <f t="shared" si="367"/>
        <v>-1443</v>
      </c>
      <c r="J470" s="71">
        <f t="shared" si="367"/>
        <v>-5786</v>
      </c>
      <c r="K470" s="71">
        <f t="shared" si="367"/>
        <v>-7373</v>
      </c>
      <c r="L470" s="71">
        <f t="shared" si="367"/>
        <v>-8921</v>
      </c>
      <c r="M470" s="71">
        <f t="shared" si="367"/>
        <v>-9986</v>
      </c>
      <c r="N470" s="71">
        <f t="shared" si="367"/>
        <v>-10115</v>
      </c>
      <c r="O470" s="71">
        <f t="shared" si="367"/>
        <v>-10338</v>
      </c>
      <c r="P470" s="71">
        <f t="shared" si="367"/>
        <v>-9390</v>
      </c>
      <c r="Q470" s="71">
        <f t="shared" si="367"/>
        <v>-8928</v>
      </c>
      <c r="R470" s="71">
        <f t="shared" si="367"/>
        <v>-10731</v>
      </c>
      <c r="S470" s="71">
        <f t="shared" si="367"/>
        <v>-14739</v>
      </c>
      <c r="T470" s="71">
        <f t="shared" si="367"/>
        <v>-15585</v>
      </c>
      <c r="U470" s="71">
        <f t="shared" si="367"/>
        <v>-11224</v>
      </c>
      <c r="V470" s="71">
        <f t="shared" si="367"/>
        <v>-10309</v>
      </c>
      <c r="W470" s="71">
        <f t="shared" si="367"/>
        <v>-11114</v>
      </c>
      <c r="X470" s="71">
        <f t="shared" si="367"/>
        <v>-11104</v>
      </c>
      <c r="Y470" s="71">
        <f t="shared" si="367"/>
        <v>-10798</v>
      </c>
      <c r="Z470" s="71">
        <f t="shared" si="367"/>
        <v>-10238</v>
      </c>
      <c r="AA470" s="71">
        <f t="shared" si="367"/>
        <v>-11402</v>
      </c>
      <c r="AB470" s="71">
        <f t="shared" si="367"/>
        <v>-11310</v>
      </c>
      <c r="AC470" s="71">
        <f t="shared" si="367"/>
        <v>-11451</v>
      </c>
      <c r="AD470" s="71">
        <f t="shared" si="367"/>
        <v>-10668</v>
      </c>
      <c r="AE470" s="71">
        <f t="shared" si="367"/>
        <v>-10127</v>
      </c>
      <c r="AF470" s="71">
        <f t="shared" si="367"/>
        <v>-9859</v>
      </c>
      <c r="AG470" s="71">
        <f t="shared" si="367"/>
        <v>0</v>
      </c>
      <c r="AH470" s="156">
        <f t="shared" si="365"/>
        <v>-248380</v>
      </c>
      <c r="AI470" s="28"/>
      <c r="AJ470" s="290"/>
      <c r="AK470" s="24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</row>
    <row r="471" s="11" customFormat="1" ht="30" customHeight="1" spans="1:171">
      <c r="A471" s="317" t="s">
        <v>169</v>
      </c>
      <c r="B471" s="49">
        <v>2025</v>
      </c>
      <c r="C471" s="112">
        <v>0</v>
      </c>
      <c r="D471" s="112">
        <v>0</v>
      </c>
      <c r="E471" s="112">
        <v>0</v>
      </c>
      <c r="F471" s="112">
        <v>0</v>
      </c>
      <c r="G471" s="112">
        <v>0</v>
      </c>
      <c r="H471" s="112">
        <v>44</v>
      </c>
      <c r="I471" s="112">
        <v>415</v>
      </c>
      <c r="J471" s="112">
        <v>2510</v>
      </c>
      <c r="K471" s="112">
        <v>3297</v>
      </c>
      <c r="L471" s="112">
        <v>3678</v>
      </c>
      <c r="M471" s="112">
        <v>3853</v>
      </c>
      <c r="N471" s="112">
        <v>3788</v>
      </c>
      <c r="O471" s="112">
        <v>3808</v>
      </c>
      <c r="P471" s="112">
        <v>3612</v>
      </c>
      <c r="Q471" s="112">
        <v>3572</v>
      </c>
      <c r="R471" s="112">
        <v>3644</v>
      </c>
      <c r="S471" s="112">
        <v>3817</v>
      </c>
      <c r="T471" s="112">
        <v>4287</v>
      </c>
      <c r="U471" s="112">
        <v>4253</v>
      </c>
      <c r="V471" s="112">
        <v>4065</v>
      </c>
      <c r="W471" s="112">
        <v>4328</v>
      </c>
      <c r="X471" s="112">
        <v>4574</v>
      </c>
      <c r="Y471" s="112">
        <v>4502</v>
      </c>
      <c r="Z471" s="112">
        <v>4067</v>
      </c>
      <c r="AA471" s="112">
        <v>4389</v>
      </c>
      <c r="AB471" s="112">
        <v>4374</v>
      </c>
      <c r="AC471" s="112">
        <v>4349</v>
      </c>
      <c r="AD471" s="112">
        <v>4373</v>
      </c>
      <c r="AE471" s="112">
        <v>4218</v>
      </c>
      <c r="AF471" s="112">
        <v>3914</v>
      </c>
      <c r="AG471" s="112"/>
      <c r="AH471" s="112"/>
      <c r="AI471" s="28"/>
      <c r="AJ471" s="290"/>
      <c r="AK471" s="24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</row>
    <row r="472" s="11" customFormat="1" ht="30" customHeight="1" spans="1:171">
      <c r="A472" s="317"/>
      <c r="B472" s="266">
        <v>2026</v>
      </c>
      <c r="C472" s="380">
        <f>'2026底表'!C472</f>
        <v>0</v>
      </c>
      <c r="D472" s="380">
        <f>'2026底表'!D472</f>
        <v>0</v>
      </c>
      <c r="E472" s="380">
        <f>'2026底表'!E472</f>
        <v>0</v>
      </c>
      <c r="F472" s="380">
        <f>'2026底表'!F472</f>
        <v>0</v>
      </c>
      <c r="G472" s="380">
        <f>'2026底表'!G472</f>
        <v>0</v>
      </c>
      <c r="H472" s="380">
        <f>'2026底表'!H472</f>
        <v>0</v>
      </c>
      <c r="I472" s="380">
        <f>'2026底表'!I472</f>
        <v>0</v>
      </c>
      <c r="J472" s="380">
        <f>'2026底表'!J472</f>
        <v>0</v>
      </c>
      <c r="K472" s="380">
        <f>'2026底表'!K472</f>
        <v>0</v>
      </c>
      <c r="L472" s="380">
        <f>'2026底表'!L472</f>
        <v>0</v>
      </c>
      <c r="M472" s="380">
        <f>'2026底表'!M472</f>
        <v>0</v>
      </c>
      <c r="N472" s="380">
        <f>'2026底表'!N472</f>
        <v>0</v>
      </c>
      <c r="O472" s="380">
        <f>'2026底表'!O472</f>
        <v>0</v>
      </c>
      <c r="P472" s="380">
        <f>'2026底表'!P472</f>
        <v>0</v>
      </c>
      <c r="Q472" s="380">
        <f>'2026底表'!Q472</f>
        <v>0</v>
      </c>
      <c r="R472" s="380">
        <f>'2026底表'!R472</f>
        <v>0</v>
      </c>
      <c r="S472" s="380">
        <f>'2026底表'!S472</f>
        <v>0</v>
      </c>
      <c r="T472" s="380">
        <f>'2026底表'!T472</f>
        <v>0</v>
      </c>
      <c r="U472" s="380">
        <f>'2026底表'!U472</f>
        <v>0</v>
      </c>
      <c r="V472" s="380">
        <f>'2026底表'!V472</f>
        <v>0</v>
      </c>
      <c r="W472" s="380">
        <f>'2026底表'!W472</f>
        <v>0</v>
      </c>
      <c r="X472" s="380">
        <f>'2026底表'!X472</f>
        <v>0</v>
      </c>
      <c r="Y472" s="380">
        <f>'2026底表'!Y472</f>
        <v>0</v>
      </c>
      <c r="Z472" s="380">
        <f>'2026底表'!Z472</f>
        <v>0</v>
      </c>
      <c r="AA472" s="380">
        <f>'2026底表'!AA472</f>
        <v>0</v>
      </c>
      <c r="AB472" s="380">
        <f>'2026底表'!AB472</f>
        <v>0</v>
      </c>
      <c r="AC472" s="380">
        <f>'2026底表'!AC472</f>
        <v>0</v>
      </c>
      <c r="AD472" s="380">
        <f>'2026底表'!AD472</f>
        <v>0</v>
      </c>
      <c r="AE472" s="380">
        <f>'2026底表'!AE472</f>
        <v>0</v>
      </c>
      <c r="AF472" s="380">
        <f>'2026底表'!AF472</f>
        <v>0</v>
      </c>
      <c r="AG472" s="380">
        <f>'2026底表'!AG472</f>
        <v>0</v>
      </c>
      <c r="AH472" s="380">
        <f t="shared" ref="AH472:AH474" si="368">SUM(C472:AG472)</f>
        <v>0</v>
      </c>
      <c r="AI472" s="28"/>
      <c r="AJ472" s="290">
        <f>E472-AI472</f>
        <v>0</v>
      </c>
      <c r="AK472" s="24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</row>
    <row r="473" s="11" customFormat="1" ht="30" customHeight="1" spans="1:171">
      <c r="A473" s="317"/>
      <c r="B473" s="273" t="s">
        <v>134</v>
      </c>
      <c r="C473" s="71">
        <f t="shared" ref="C473:AG473" si="369">C472-C471</f>
        <v>0</v>
      </c>
      <c r="D473" s="71">
        <f t="shared" si="369"/>
        <v>0</v>
      </c>
      <c r="E473" s="71">
        <f t="shared" si="369"/>
        <v>0</v>
      </c>
      <c r="F473" s="71">
        <f t="shared" si="369"/>
        <v>0</v>
      </c>
      <c r="G473" s="71">
        <f t="shared" si="369"/>
        <v>0</v>
      </c>
      <c r="H473" s="71">
        <f t="shared" si="369"/>
        <v>-44</v>
      </c>
      <c r="I473" s="71">
        <f t="shared" si="369"/>
        <v>-415</v>
      </c>
      <c r="J473" s="71">
        <f t="shared" si="369"/>
        <v>-2510</v>
      </c>
      <c r="K473" s="71">
        <f t="shared" si="369"/>
        <v>-3297</v>
      </c>
      <c r="L473" s="71">
        <f t="shared" si="369"/>
        <v>-3678</v>
      </c>
      <c r="M473" s="71">
        <f t="shared" si="369"/>
        <v>-3853</v>
      </c>
      <c r="N473" s="71">
        <f t="shared" si="369"/>
        <v>-3788</v>
      </c>
      <c r="O473" s="71">
        <f t="shared" si="369"/>
        <v>-3808</v>
      </c>
      <c r="P473" s="71">
        <f t="shared" si="369"/>
        <v>-3612</v>
      </c>
      <c r="Q473" s="71">
        <f t="shared" si="369"/>
        <v>-3572</v>
      </c>
      <c r="R473" s="71">
        <f t="shared" si="369"/>
        <v>-3644</v>
      </c>
      <c r="S473" s="71">
        <f t="shared" si="369"/>
        <v>-3817</v>
      </c>
      <c r="T473" s="71">
        <f t="shared" si="369"/>
        <v>-4287</v>
      </c>
      <c r="U473" s="71">
        <f t="shared" si="369"/>
        <v>-4253</v>
      </c>
      <c r="V473" s="71">
        <f t="shared" si="369"/>
        <v>-4065</v>
      </c>
      <c r="W473" s="71">
        <f t="shared" si="369"/>
        <v>-4328</v>
      </c>
      <c r="X473" s="71">
        <f t="shared" si="369"/>
        <v>-4574</v>
      </c>
      <c r="Y473" s="71">
        <f t="shared" si="369"/>
        <v>-4502</v>
      </c>
      <c r="Z473" s="71">
        <f t="shared" si="369"/>
        <v>-4067</v>
      </c>
      <c r="AA473" s="71">
        <f t="shared" si="369"/>
        <v>-4389</v>
      </c>
      <c r="AB473" s="71">
        <f t="shared" si="369"/>
        <v>-4374</v>
      </c>
      <c r="AC473" s="71">
        <f t="shared" si="369"/>
        <v>-4349</v>
      </c>
      <c r="AD473" s="71">
        <f t="shared" si="369"/>
        <v>-4373</v>
      </c>
      <c r="AE473" s="71">
        <f t="shared" si="369"/>
        <v>-4218</v>
      </c>
      <c r="AF473" s="71">
        <f t="shared" si="369"/>
        <v>-3914</v>
      </c>
      <c r="AG473" s="71">
        <f t="shared" si="369"/>
        <v>0</v>
      </c>
      <c r="AH473" s="156">
        <f t="shared" si="368"/>
        <v>-91731</v>
      </c>
      <c r="AI473" s="28"/>
      <c r="AJ473" s="290"/>
      <c r="AK473" s="24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</row>
    <row r="474" s="3" customFormat="1" ht="30" customHeight="1" spans="1:171">
      <c r="A474" s="301" t="s">
        <v>88</v>
      </c>
      <c r="B474" s="302"/>
      <c r="C474" s="303"/>
      <c r="D474" s="303"/>
      <c r="E474" s="303"/>
      <c r="F474" s="303"/>
      <c r="G474" s="303"/>
      <c r="H474" s="303"/>
      <c r="I474" s="303"/>
      <c r="J474" s="303"/>
      <c r="K474" s="303"/>
      <c r="L474" s="303"/>
      <c r="M474" s="303"/>
      <c r="N474" s="303"/>
      <c r="O474" s="303"/>
      <c r="P474" s="303"/>
      <c r="Q474" s="303"/>
      <c r="R474" s="303"/>
      <c r="S474" s="303"/>
      <c r="T474" s="303"/>
      <c r="U474" s="303"/>
      <c r="V474" s="303"/>
      <c r="W474" s="303"/>
      <c r="X474" s="303"/>
      <c r="Y474" s="303"/>
      <c r="Z474" s="303"/>
      <c r="AA474" s="303"/>
      <c r="AB474" s="71"/>
      <c r="AC474" s="303"/>
      <c r="AD474" s="303"/>
      <c r="AE474" s="303"/>
      <c r="AF474" s="303"/>
      <c r="AG474" s="303"/>
      <c r="AH474" s="304">
        <f t="shared" si="368"/>
        <v>0</v>
      </c>
      <c r="AI474" s="28"/>
      <c r="AJ474" s="290"/>
      <c r="AK474" s="24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</row>
    <row r="475" s="11" customFormat="1" ht="30" customHeight="1" spans="1:171">
      <c r="A475" s="270" t="s">
        <v>162</v>
      </c>
      <c r="B475" s="49">
        <v>2025</v>
      </c>
      <c r="C475" s="112">
        <v>826</v>
      </c>
      <c r="D475" s="112">
        <v>3008</v>
      </c>
      <c r="E475" s="112">
        <v>3068</v>
      </c>
      <c r="F475" s="112">
        <v>2806</v>
      </c>
      <c r="G475" s="112">
        <v>2641</v>
      </c>
      <c r="H475" s="112">
        <v>3304</v>
      </c>
      <c r="I475" s="112">
        <v>2474</v>
      </c>
      <c r="J475" s="112">
        <v>242</v>
      </c>
      <c r="K475" s="112">
        <v>1948</v>
      </c>
      <c r="L475" s="112">
        <v>2869</v>
      </c>
      <c r="M475" s="112">
        <v>2752</v>
      </c>
      <c r="N475" s="112">
        <v>2310</v>
      </c>
      <c r="O475" s="112">
        <v>1873</v>
      </c>
      <c r="P475" s="112">
        <v>2118</v>
      </c>
      <c r="Q475" s="112">
        <v>2113</v>
      </c>
      <c r="R475" s="112">
        <v>2561</v>
      </c>
      <c r="S475" s="112">
        <v>3630</v>
      </c>
      <c r="T475" s="112">
        <v>3149</v>
      </c>
      <c r="U475" s="112">
        <v>1666</v>
      </c>
      <c r="V475" s="112">
        <v>1929</v>
      </c>
      <c r="W475" s="112">
        <v>2352</v>
      </c>
      <c r="X475" s="112">
        <v>2378</v>
      </c>
      <c r="Y475" s="112">
        <v>2434</v>
      </c>
      <c r="Z475" s="112">
        <v>2922</v>
      </c>
      <c r="AA475" s="112">
        <v>4793</v>
      </c>
      <c r="AB475" s="112">
        <v>4203</v>
      </c>
      <c r="AC475" s="112">
        <v>3958</v>
      </c>
      <c r="AD475" s="112">
        <v>3222</v>
      </c>
      <c r="AE475" s="112">
        <v>2021</v>
      </c>
      <c r="AF475" s="112">
        <v>2650</v>
      </c>
      <c r="AG475" s="112"/>
      <c r="AH475" s="112"/>
      <c r="AI475" s="28"/>
      <c r="AJ475" s="290"/>
      <c r="AK475" s="319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</row>
    <row r="476" s="11" customFormat="1" ht="30" customHeight="1" spans="1:171">
      <c r="A476" s="270"/>
      <c r="B476" s="266">
        <v>2026</v>
      </c>
      <c r="C476" s="380">
        <f>'2026底表'!C476</f>
        <v>0</v>
      </c>
      <c r="D476" s="380">
        <f>'2026底表'!D476</f>
        <v>0</v>
      </c>
      <c r="E476" s="380">
        <f>'2026底表'!E476</f>
        <v>0</v>
      </c>
      <c r="F476" s="380">
        <f>'2026底表'!F476</f>
        <v>0</v>
      </c>
      <c r="G476" s="380">
        <f>'2026底表'!G476</f>
        <v>0</v>
      </c>
      <c r="H476" s="380">
        <f>'2026底表'!H476</f>
        <v>0</v>
      </c>
      <c r="I476" s="380">
        <f>'2026底表'!I476</f>
        <v>0</v>
      </c>
      <c r="J476" s="380">
        <f>'2026底表'!J476</f>
        <v>0</v>
      </c>
      <c r="K476" s="380">
        <f>'2026底表'!K476</f>
        <v>0</v>
      </c>
      <c r="L476" s="380">
        <f>'2026底表'!L476</f>
        <v>0</v>
      </c>
      <c r="M476" s="380">
        <f>'2026底表'!M476</f>
        <v>0</v>
      </c>
      <c r="N476" s="380">
        <f>'2026底表'!N476</f>
        <v>0</v>
      </c>
      <c r="O476" s="380">
        <f>'2026底表'!O476</f>
        <v>0</v>
      </c>
      <c r="P476" s="380">
        <f>'2026底表'!P476</f>
        <v>0</v>
      </c>
      <c r="Q476" s="380">
        <f>'2026底表'!Q476</f>
        <v>0</v>
      </c>
      <c r="R476" s="380">
        <f>'2026底表'!R476</f>
        <v>0</v>
      </c>
      <c r="S476" s="380">
        <f>'2026底表'!S476</f>
        <v>0</v>
      </c>
      <c r="T476" s="380">
        <f>'2026底表'!T476</f>
        <v>0</v>
      </c>
      <c r="U476" s="380">
        <f>'2026底表'!U476</f>
        <v>0</v>
      </c>
      <c r="V476" s="380">
        <f>'2026底表'!V476</f>
        <v>0</v>
      </c>
      <c r="W476" s="380">
        <f>'2026底表'!W476</f>
        <v>0</v>
      </c>
      <c r="X476" s="380">
        <f>'2026底表'!X476</f>
        <v>0</v>
      </c>
      <c r="Y476" s="380">
        <f>'2026底表'!Y476</f>
        <v>0</v>
      </c>
      <c r="Z476" s="380">
        <f>'2026底表'!Z476</f>
        <v>0</v>
      </c>
      <c r="AA476" s="380">
        <f>'2026底表'!AA476</f>
        <v>0</v>
      </c>
      <c r="AB476" s="380">
        <f>'2026底表'!AB476</f>
        <v>0</v>
      </c>
      <c r="AC476" s="380">
        <f>'2026底表'!AC476</f>
        <v>0</v>
      </c>
      <c r="AD476" s="380">
        <f>'2026底表'!AD476</f>
        <v>0</v>
      </c>
      <c r="AE476" s="380">
        <f>'2026底表'!AE476</f>
        <v>0</v>
      </c>
      <c r="AF476" s="380">
        <f>'2026底表'!AF476</f>
        <v>0</v>
      </c>
      <c r="AG476" s="380">
        <f>'2026底表'!AG476</f>
        <v>0</v>
      </c>
      <c r="AH476" s="380">
        <f t="shared" ref="AH476:AH480" si="370">SUM(C476:AG476)</f>
        <v>0</v>
      </c>
      <c r="AI476" s="28"/>
      <c r="AJ476" s="290">
        <f>E476-AI476</f>
        <v>0</v>
      </c>
      <c r="AK476" s="319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</row>
    <row r="477" s="11" customFormat="1" ht="30" customHeight="1" spans="1:171">
      <c r="A477" s="270"/>
      <c r="B477" s="273" t="s">
        <v>134</v>
      </c>
      <c r="C477" s="71">
        <f t="shared" ref="C477:AG477" si="371">C476-C475</f>
        <v>-826</v>
      </c>
      <c r="D477" s="71">
        <f t="shared" si="371"/>
        <v>-3008</v>
      </c>
      <c r="E477" s="71">
        <f t="shared" si="371"/>
        <v>-3068</v>
      </c>
      <c r="F477" s="71">
        <f t="shared" si="371"/>
        <v>-2806</v>
      </c>
      <c r="G477" s="71">
        <f t="shared" si="371"/>
        <v>-2641</v>
      </c>
      <c r="H477" s="71">
        <f t="shared" si="371"/>
        <v>-3304</v>
      </c>
      <c r="I477" s="71">
        <f t="shared" si="371"/>
        <v>-2474</v>
      </c>
      <c r="J477" s="71">
        <f t="shared" si="371"/>
        <v>-242</v>
      </c>
      <c r="K477" s="71">
        <f t="shared" si="371"/>
        <v>-1948</v>
      </c>
      <c r="L477" s="71">
        <f t="shared" si="371"/>
        <v>-2869</v>
      </c>
      <c r="M477" s="71">
        <f t="shared" si="371"/>
        <v>-2752</v>
      </c>
      <c r="N477" s="71">
        <f t="shared" si="371"/>
        <v>-2310</v>
      </c>
      <c r="O477" s="71">
        <f t="shared" si="371"/>
        <v>-1873</v>
      </c>
      <c r="P477" s="71">
        <f t="shared" si="371"/>
        <v>-2118</v>
      </c>
      <c r="Q477" s="71">
        <f t="shared" si="371"/>
        <v>-2113</v>
      </c>
      <c r="R477" s="71">
        <f t="shared" si="371"/>
        <v>-2561</v>
      </c>
      <c r="S477" s="71">
        <f t="shared" si="371"/>
        <v>-3630</v>
      </c>
      <c r="T477" s="71">
        <f t="shared" si="371"/>
        <v>-3149</v>
      </c>
      <c r="U477" s="71">
        <f t="shared" si="371"/>
        <v>-1666</v>
      </c>
      <c r="V477" s="71">
        <f t="shared" si="371"/>
        <v>-1929</v>
      </c>
      <c r="W477" s="71">
        <f t="shared" si="371"/>
        <v>-2352</v>
      </c>
      <c r="X477" s="71">
        <f t="shared" si="371"/>
        <v>-2378</v>
      </c>
      <c r="Y477" s="71">
        <f t="shared" si="371"/>
        <v>-2434</v>
      </c>
      <c r="Z477" s="71">
        <f t="shared" si="371"/>
        <v>-2922</v>
      </c>
      <c r="AA477" s="71">
        <f t="shared" si="371"/>
        <v>-4793</v>
      </c>
      <c r="AB477" s="71">
        <f t="shared" si="371"/>
        <v>-4203</v>
      </c>
      <c r="AC477" s="71">
        <f t="shared" si="371"/>
        <v>-3958</v>
      </c>
      <c r="AD477" s="71">
        <f t="shared" si="371"/>
        <v>-3222</v>
      </c>
      <c r="AE477" s="71">
        <f t="shared" si="371"/>
        <v>-2021</v>
      </c>
      <c r="AF477" s="71">
        <f t="shared" si="371"/>
        <v>-2650</v>
      </c>
      <c r="AG477" s="71">
        <f t="shared" si="371"/>
        <v>0</v>
      </c>
      <c r="AH477" s="156">
        <f t="shared" si="370"/>
        <v>-78220</v>
      </c>
      <c r="AI477" s="28"/>
      <c r="AJ477" s="290"/>
      <c r="AK477" s="319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</row>
    <row r="478" s="11" customFormat="1" ht="30" customHeight="1" spans="1:171">
      <c r="A478" s="270" t="s">
        <v>170</v>
      </c>
      <c r="B478" s="49">
        <v>2025</v>
      </c>
      <c r="C478" s="112">
        <v>0</v>
      </c>
      <c r="D478" s="112">
        <v>0</v>
      </c>
      <c r="E478" s="112">
        <v>0</v>
      </c>
      <c r="F478" s="112">
        <v>0</v>
      </c>
      <c r="G478" s="112">
        <v>0</v>
      </c>
      <c r="H478" s="112">
        <v>0</v>
      </c>
      <c r="I478" s="112">
        <v>0</v>
      </c>
      <c r="J478" s="112">
        <v>0</v>
      </c>
      <c r="K478" s="112">
        <v>0</v>
      </c>
      <c r="L478" s="112">
        <v>0</v>
      </c>
      <c r="M478" s="112">
        <v>0</v>
      </c>
      <c r="N478" s="112">
        <v>0</v>
      </c>
      <c r="O478" s="112">
        <v>0</v>
      </c>
      <c r="P478" s="112">
        <v>0</v>
      </c>
      <c r="Q478" s="112">
        <v>0</v>
      </c>
      <c r="R478" s="112">
        <v>0</v>
      </c>
      <c r="S478" s="112">
        <v>2.4556</v>
      </c>
      <c r="T478" s="112">
        <v>0</v>
      </c>
      <c r="U478" s="112">
        <v>0</v>
      </c>
      <c r="V478" s="112">
        <v>0</v>
      </c>
      <c r="W478" s="112">
        <v>0</v>
      </c>
      <c r="X478" s="112">
        <v>0</v>
      </c>
      <c r="Y478" s="112">
        <v>0</v>
      </c>
      <c r="Z478" s="112">
        <v>0</v>
      </c>
      <c r="AA478" s="112">
        <v>0</v>
      </c>
      <c r="AB478" s="112">
        <v>0</v>
      </c>
      <c r="AC478" s="112">
        <v>0</v>
      </c>
      <c r="AD478" s="112">
        <v>0</v>
      </c>
      <c r="AE478" s="112">
        <v>0</v>
      </c>
      <c r="AF478" s="112">
        <v>0</v>
      </c>
      <c r="AG478" s="112"/>
      <c r="AH478" s="112"/>
      <c r="AI478" s="28"/>
      <c r="AJ478" s="290"/>
      <c r="AK478" s="319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</row>
    <row r="479" s="11" customFormat="1" ht="30" customHeight="1" spans="1:171">
      <c r="A479" s="270"/>
      <c r="B479" s="266">
        <v>2026</v>
      </c>
      <c r="C479" s="380">
        <f>'2026底表'!C479</f>
        <v>0</v>
      </c>
      <c r="D479" s="380">
        <f>'2026底表'!D479</f>
        <v>0</v>
      </c>
      <c r="E479" s="380">
        <f>'2026底表'!E479</f>
        <v>0</v>
      </c>
      <c r="F479" s="380">
        <f>'2026底表'!F479</f>
        <v>0</v>
      </c>
      <c r="G479" s="380">
        <f>'2026底表'!G479</f>
        <v>0</v>
      </c>
      <c r="H479" s="380">
        <f>'2026底表'!H479</f>
        <v>0</v>
      </c>
      <c r="I479" s="380">
        <f>'2026底表'!I479</f>
        <v>0</v>
      </c>
      <c r="J479" s="380">
        <f>'2026底表'!J479</f>
        <v>0</v>
      </c>
      <c r="K479" s="380">
        <f>'2026底表'!K479</f>
        <v>0</v>
      </c>
      <c r="L479" s="380">
        <f>'2026底表'!L479</f>
        <v>0</v>
      </c>
      <c r="M479" s="380">
        <f>'2026底表'!M479</f>
        <v>0</v>
      </c>
      <c r="N479" s="380">
        <f>'2026底表'!N479</f>
        <v>0</v>
      </c>
      <c r="O479" s="380">
        <f>'2026底表'!O479</f>
        <v>0</v>
      </c>
      <c r="P479" s="380">
        <f>'2026底表'!P479</f>
        <v>0</v>
      </c>
      <c r="Q479" s="380">
        <f>'2026底表'!Q479</f>
        <v>0</v>
      </c>
      <c r="R479" s="380">
        <f>'2026底表'!R479</f>
        <v>0</v>
      </c>
      <c r="S479" s="380">
        <f>'2026底表'!S479</f>
        <v>0</v>
      </c>
      <c r="T479" s="380">
        <f>'2026底表'!T479</f>
        <v>0</v>
      </c>
      <c r="U479" s="380">
        <f>'2026底表'!U479</f>
        <v>0</v>
      </c>
      <c r="V479" s="380">
        <f>'2026底表'!V479</f>
        <v>0</v>
      </c>
      <c r="W479" s="380">
        <f>'2026底表'!W479</f>
        <v>0</v>
      </c>
      <c r="X479" s="380">
        <f>'2026底表'!X479</f>
        <v>0</v>
      </c>
      <c r="Y479" s="380">
        <f>'2026底表'!Y479</f>
        <v>0</v>
      </c>
      <c r="Z479" s="380">
        <f>'2026底表'!Z479</f>
        <v>0</v>
      </c>
      <c r="AA479" s="380">
        <f>'2026底表'!AA479</f>
        <v>0</v>
      </c>
      <c r="AB479" s="380">
        <f>'2026底表'!AB479</f>
        <v>0</v>
      </c>
      <c r="AC479" s="380">
        <f>'2026底表'!AC479</f>
        <v>0</v>
      </c>
      <c r="AD479" s="380">
        <f>'2026底表'!AD479</f>
        <v>0</v>
      </c>
      <c r="AE479" s="380">
        <f>'2026底表'!AE479</f>
        <v>0</v>
      </c>
      <c r="AF479" s="380">
        <f>'2026底表'!AF479</f>
        <v>0</v>
      </c>
      <c r="AG479" s="380">
        <f>'2026底表'!AG479</f>
        <v>0</v>
      </c>
      <c r="AH479" s="380">
        <f t="shared" si="370"/>
        <v>0</v>
      </c>
      <c r="AI479" s="87"/>
      <c r="AJ479" s="290">
        <f>E479-AI479</f>
        <v>0</v>
      </c>
      <c r="AK479" s="319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</row>
    <row r="480" s="11" customFormat="1" ht="30" customHeight="1" spans="1:171">
      <c r="A480" s="270"/>
      <c r="B480" s="273" t="s">
        <v>134</v>
      </c>
      <c r="C480" s="71">
        <f t="shared" ref="C480:AG480" si="372">C479-C478</f>
        <v>0</v>
      </c>
      <c r="D480" s="71">
        <f t="shared" si="372"/>
        <v>0</v>
      </c>
      <c r="E480" s="71">
        <f t="shared" si="372"/>
        <v>0</v>
      </c>
      <c r="F480" s="71">
        <f t="shared" si="372"/>
        <v>0</v>
      </c>
      <c r="G480" s="71">
        <f t="shared" si="372"/>
        <v>0</v>
      </c>
      <c r="H480" s="71">
        <f t="shared" si="372"/>
        <v>0</v>
      </c>
      <c r="I480" s="71">
        <f t="shared" si="372"/>
        <v>0</v>
      </c>
      <c r="J480" s="71">
        <f t="shared" si="372"/>
        <v>0</v>
      </c>
      <c r="K480" s="71">
        <f t="shared" si="372"/>
        <v>0</v>
      </c>
      <c r="L480" s="71">
        <f t="shared" si="372"/>
        <v>0</v>
      </c>
      <c r="M480" s="71">
        <f t="shared" si="372"/>
        <v>0</v>
      </c>
      <c r="N480" s="71">
        <f t="shared" si="372"/>
        <v>0</v>
      </c>
      <c r="O480" s="71">
        <f t="shared" si="372"/>
        <v>0</v>
      </c>
      <c r="P480" s="71">
        <f t="shared" si="372"/>
        <v>0</v>
      </c>
      <c r="Q480" s="71">
        <f t="shared" si="372"/>
        <v>0</v>
      </c>
      <c r="R480" s="71">
        <f t="shared" si="372"/>
        <v>0</v>
      </c>
      <c r="S480" s="71">
        <f t="shared" si="372"/>
        <v>-2.4556</v>
      </c>
      <c r="T480" s="71">
        <f t="shared" si="372"/>
        <v>0</v>
      </c>
      <c r="U480" s="71">
        <f t="shared" si="372"/>
        <v>0</v>
      </c>
      <c r="V480" s="71">
        <f t="shared" si="372"/>
        <v>0</v>
      </c>
      <c r="W480" s="71">
        <f t="shared" si="372"/>
        <v>0</v>
      </c>
      <c r="X480" s="71">
        <f t="shared" si="372"/>
        <v>0</v>
      </c>
      <c r="Y480" s="71">
        <f t="shared" si="372"/>
        <v>0</v>
      </c>
      <c r="Z480" s="71">
        <f t="shared" si="372"/>
        <v>0</v>
      </c>
      <c r="AA480" s="71">
        <f t="shared" si="372"/>
        <v>0</v>
      </c>
      <c r="AB480" s="71">
        <f t="shared" si="372"/>
        <v>0</v>
      </c>
      <c r="AC480" s="71">
        <f t="shared" si="372"/>
        <v>0</v>
      </c>
      <c r="AD480" s="71">
        <f t="shared" si="372"/>
        <v>0</v>
      </c>
      <c r="AE480" s="71">
        <f t="shared" si="372"/>
        <v>0</v>
      </c>
      <c r="AF480" s="71">
        <f t="shared" si="372"/>
        <v>0</v>
      </c>
      <c r="AG480" s="71">
        <f t="shared" si="372"/>
        <v>0</v>
      </c>
      <c r="AH480" s="156">
        <f t="shared" si="370"/>
        <v>-2.4556</v>
      </c>
      <c r="AI480" s="28"/>
      <c r="AJ480" s="290"/>
      <c r="AK480" s="319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</row>
    <row r="481" s="11" customFormat="1" ht="30" customHeight="1" spans="1:171">
      <c r="A481" s="270" t="s">
        <v>164</v>
      </c>
      <c r="B481" s="49">
        <v>2025</v>
      </c>
      <c r="C481" s="112">
        <v>1230</v>
      </c>
      <c r="D481" s="112">
        <v>641</v>
      </c>
      <c r="E481" s="112">
        <v>311</v>
      </c>
      <c r="F481" s="112">
        <v>859</v>
      </c>
      <c r="G481" s="112">
        <v>1163</v>
      </c>
      <c r="H481" s="112">
        <v>547</v>
      </c>
      <c r="I481" s="112">
        <v>95</v>
      </c>
      <c r="J481" s="112">
        <v>472</v>
      </c>
      <c r="K481" s="112">
        <v>107</v>
      </c>
      <c r="L481" s="112">
        <v>647</v>
      </c>
      <c r="M481" s="112">
        <v>0</v>
      </c>
      <c r="N481" s="112">
        <v>429</v>
      </c>
      <c r="O481" s="112">
        <v>230</v>
      </c>
      <c r="P481" s="112">
        <v>1091</v>
      </c>
      <c r="Q481" s="112">
        <v>159</v>
      </c>
      <c r="R481" s="112">
        <v>746</v>
      </c>
      <c r="S481" s="112">
        <v>174</v>
      </c>
      <c r="T481" s="112">
        <v>813</v>
      </c>
      <c r="U481" s="112">
        <v>1408</v>
      </c>
      <c r="V481" s="112">
        <v>1258</v>
      </c>
      <c r="W481" s="112">
        <v>1675</v>
      </c>
      <c r="X481" s="112">
        <v>1517</v>
      </c>
      <c r="Y481" s="112">
        <v>1238</v>
      </c>
      <c r="Z481" s="112">
        <v>1062</v>
      </c>
      <c r="AA481" s="112">
        <v>1445</v>
      </c>
      <c r="AB481" s="112">
        <v>1472</v>
      </c>
      <c r="AC481" s="112">
        <v>386</v>
      </c>
      <c r="AD481" s="112">
        <v>0</v>
      </c>
      <c r="AE481" s="112">
        <v>0</v>
      </c>
      <c r="AF481" s="112">
        <v>8</v>
      </c>
      <c r="AG481" s="112"/>
      <c r="AH481" s="112"/>
      <c r="AI481" s="28"/>
      <c r="AJ481" s="290"/>
      <c r="AK481" s="319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</row>
    <row r="482" s="11" customFormat="1" ht="30" customHeight="1" spans="1:171">
      <c r="A482" s="270"/>
      <c r="B482" s="266">
        <v>2026</v>
      </c>
      <c r="C482" s="380">
        <f>'2026底表'!C482</f>
        <v>0</v>
      </c>
      <c r="D482" s="380">
        <f>'2026底表'!D482</f>
        <v>0</v>
      </c>
      <c r="E482" s="380">
        <f>'2026底表'!E482</f>
        <v>0</v>
      </c>
      <c r="F482" s="380">
        <f>'2026底表'!F482</f>
        <v>0</v>
      </c>
      <c r="G482" s="380">
        <f>'2026底表'!G482</f>
        <v>0</v>
      </c>
      <c r="H482" s="380">
        <f>'2026底表'!H482</f>
        <v>0</v>
      </c>
      <c r="I482" s="380">
        <f>'2026底表'!I482</f>
        <v>0</v>
      </c>
      <c r="J482" s="380">
        <f>'2026底表'!J482</f>
        <v>0</v>
      </c>
      <c r="K482" s="380">
        <f>'2026底表'!K482</f>
        <v>0</v>
      </c>
      <c r="L482" s="380">
        <f>'2026底表'!L482</f>
        <v>0</v>
      </c>
      <c r="M482" s="380">
        <f>'2026底表'!M482</f>
        <v>0</v>
      </c>
      <c r="N482" s="380">
        <f>'2026底表'!N482</f>
        <v>0</v>
      </c>
      <c r="O482" s="380">
        <f>'2026底表'!O482</f>
        <v>0</v>
      </c>
      <c r="P482" s="380">
        <f>'2026底表'!P482</f>
        <v>0</v>
      </c>
      <c r="Q482" s="380">
        <f>'2026底表'!Q482</f>
        <v>0</v>
      </c>
      <c r="R482" s="380">
        <f>'2026底表'!R482</f>
        <v>0</v>
      </c>
      <c r="S482" s="380">
        <f>'2026底表'!S482</f>
        <v>0</v>
      </c>
      <c r="T482" s="380">
        <f>'2026底表'!T482</f>
        <v>0</v>
      </c>
      <c r="U482" s="380">
        <f>'2026底表'!U482</f>
        <v>0</v>
      </c>
      <c r="V482" s="380">
        <f>'2026底表'!V482</f>
        <v>0</v>
      </c>
      <c r="W482" s="380">
        <f>'2026底表'!W482</f>
        <v>0</v>
      </c>
      <c r="X482" s="380">
        <f>'2026底表'!X482</f>
        <v>0</v>
      </c>
      <c r="Y482" s="380">
        <f>'2026底表'!Y482</f>
        <v>0</v>
      </c>
      <c r="Z482" s="380">
        <f>'2026底表'!Z482</f>
        <v>0</v>
      </c>
      <c r="AA482" s="380">
        <f>'2026底表'!AA482</f>
        <v>0</v>
      </c>
      <c r="AB482" s="380">
        <f>'2026底表'!AB482</f>
        <v>0</v>
      </c>
      <c r="AC482" s="380">
        <f>'2026底表'!AC482</f>
        <v>653</v>
      </c>
      <c r="AD482" s="380">
        <f>'2026底表'!AD482</f>
        <v>0</v>
      </c>
      <c r="AE482" s="380">
        <f>'2026底表'!AE482</f>
        <v>0</v>
      </c>
      <c r="AF482" s="380">
        <f>'2026底表'!AF482</f>
        <v>0</v>
      </c>
      <c r="AG482" s="380">
        <f>'2026底表'!AG482</f>
        <v>0</v>
      </c>
      <c r="AH482" s="380">
        <f t="shared" ref="AH482:AH486" si="373">SUM(C482:AG482)</f>
        <v>653</v>
      </c>
      <c r="AI482" s="28"/>
      <c r="AJ482" s="290">
        <f>E482-AI482</f>
        <v>0</v>
      </c>
      <c r="AK482" s="319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</row>
    <row r="483" s="11" customFormat="1" ht="30" customHeight="1" spans="1:171">
      <c r="A483" s="262"/>
      <c r="B483" s="273" t="s">
        <v>134</v>
      </c>
      <c r="C483" s="71">
        <f t="shared" ref="C483:AG483" si="374">C482-C481</f>
        <v>-1230</v>
      </c>
      <c r="D483" s="71">
        <f t="shared" si="374"/>
        <v>-641</v>
      </c>
      <c r="E483" s="71">
        <f t="shared" si="374"/>
        <v>-311</v>
      </c>
      <c r="F483" s="71">
        <f t="shared" si="374"/>
        <v>-859</v>
      </c>
      <c r="G483" s="71">
        <f t="shared" si="374"/>
        <v>-1163</v>
      </c>
      <c r="H483" s="71">
        <f t="shared" si="374"/>
        <v>-547</v>
      </c>
      <c r="I483" s="71">
        <f t="shared" si="374"/>
        <v>-95</v>
      </c>
      <c r="J483" s="71">
        <f t="shared" si="374"/>
        <v>-472</v>
      </c>
      <c r="K483" s="71">
        <f t="shared" si="374"/>
        <v>-107</v>
      </c>
      <c r="L483" s="71">
        <f t="shared" si="374"/>
        <v>-647</v>
      </c>
      <c r="M483" s="71">
        <f t="shared" si="374"/>
        <v>0</v>
      </c>
      <c r="N483" s="71">
        <f t="shared" si="374"/>
        <v>-429</v>
      </c>
      <c r="O483" s="71">
        <f t="shared" si="374"/>
        <v>-230</v>
      </c>
      <c r="P483" s="71">
        <f t="shared" si="374"/>
        <v>-1091</v>
      </c>
      <c r="Q483" s="71">
        <f t="shared" si="374"/>
        <v>-159</v>
      </c>
      <c r="R483" s="71">
        <f t="shared" si="374"/>
        <v>-746</v>
      </c>
      <c r="S483" s="71">
        <f t="shared" si="374"/>
        <v>-174</v>
      </c>
      <c r="T483" s="71">
        <f t="shared" si="374"/>
        <v>-813</v>
      </c>
      <c r="U483" s="71">
        <f t="shared" si="374"/>
        <v>-1408</v>
      </c>
      <c r="V483" s="71">
        <f t="shared" si="374"/>
        <v>-1258</v>
      </c>
      <c r="W483" s="71">
        <f t="shared" si="374"/>
        <v>-1675</v>
      </c>
      <c r="X483" s="71">
        <f t="shared" si="374"/>
        <v>-1517</v>
      </c>
      <c r="Y483" s="71">
        <f t="shared" si="374"/>
        <v>-1238</v>
      </c>
      <c r="Z483" s="71">
        <f t="shared" si="374"/>
        <v>-1062</v>
      </c>
      <c r="AA483" s="71">
        <f t="shared" si="374"/>
        <v>-1445</v>
      </c>
      <c r="AB483" s="71">
        <f t="shared" si="374"/>
        <v>-1472</v>
      </c>
      <c r="AC483" s="71">
        <f t="shared" si="374"/>
        <v>267</v>
      </c>
      <c r="AD483" s="71">
        <f t="shared" si="374"/>
        <v>0</v>
      </c>
      <c r="AE483" s="71">
        <f t="shared" si="374"/>
        <v>0</v>
      </c>
      <c r="AF483" s="71">
        <f t="shared" si="374"/>
        <v>-8</v>
      </c>
      <c r="AG483" s="71">
        <f t="shared" si="374"/>
        <v>0</v>
      </c>
      <c r="AH483" s="156">
        <f t="shared" si="373"/>
        <v>-20530</v>
      </c>
      <c r="AI483" s="28"/>
      <c r="AJ483" s="290"/>
      <c r="AK483" s="319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</row>
    <row r="484" s="11" customFormat="1" ht="30" customHeight="1" spans="1:171">
      <c r="A484" s="262" t="s">
        <v>168</v>
      </c>
      <c r="B484" s="49">
        <v>2025</v>
      </c>
      <c r="C484" s="112">
        <v>2147.6</v>
      </c>
      <c r="D484" s="112">
        <v>7820.8</v>
      </c>
      <c r="E484" s="112">
        <v>7976.8</v>
      </c>
      <c r="F484" s="112">
        <v>7295.6</v>
      </c>
      <c r="G484" s="112">
        <v>6866.6</v>
      </c>
      <c r="H484" s="112">
        <v>8590.4</v>
      </c>
      <c r="I484" s="112">
        <v>6432.4</v>
      </c>
      <c r="J484" s="112">
        <v>629.2</v>
      </c>
      <c r="K484" s="112">
        <v>5064.8</v>
      </c>
      <c r="L484" s="112">
        <v>7459.4</v>
      </c>
      <c r="M484" s="112">
        <v>7155.2</v>
      </c>
      <c r="N484" s="112">
        <v>6006</v>
      </c>
      <c r="O484" s="112">
        <v>4869.8</v>
      </c>
      <c r="P484" s="112">
        <v>5506.8</v>
      </c>
      <c r="Q484" s="112">
        <v>5493.8</v>
      </c>
      <c r="R484" s="112">
        <v>6658.6</v>
      </c>
      <c r="S484" s="112">
        <v>9438</v>
      </c>
      <c r="T484" s="112">
        <v>8187.4</v>
      </c>
      <c r="U484" s="112">
        <v>4331.6</v>
      </c>
      <c r="V484" s="112">
        <v>5015.4</v>
      </c>
      <c r="W484" s="112">
        <v>6115.2</v>
      </c>
      <c r="X484" s="112">
        <v>6182.8</v>
      </c>
      <c r="Y484" s="112">
        <v>6328.4</v>
      </c>
      <c r="Z484" s="112">
        <v>7597.2</v>
      </c>
      <c r="AA484" s="112">
        <v>12461.8</v>
      </c>
      <c r="AB484" s="112">
        <v>10927.8</v>
      </c>
      <c r="AC484" s="112">
        <v>10290.8</v>
      </c>
      <c r="AD484" s="112">
        <v>8377.2</v>
      </c>
      <c r="AE484" s="112">
        <v>5254.6</v>
      </c>
      <c r="AF484" s="112">
        <v>6890</v>
      </c>
      <c r="AG484" s="112"/>
      <c r="AH484" s="112"/>
      <c r="AI484" s="28"/>
      <c r="AJ484" s="290"/>
      <c r="AK484" s="319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</row>
    <row r="485" s="11" customFormat="1" ht="30" customHeight="1" spans="1:171">
      <c r="A485" s="317"/>
      <c r="B485" s="266">
        <v>2026</v>
      </c>
      <c r="C485" s="71">
        <f t="shared" ref="C485:AG485" si="375">C476*2.6</f>
        <v>0</v>
      </c>
      <c r="D485" s="71">
        <f t="shared" si="375"/>
        <v>0</v>
      </c>
      <c r="E485" s="71">
        <f t="shared" si="375"/>
        <v>0</v>
      </c>
      <c r="F485" s="71">
        <f t="shared" si="375"/>
        <v>0</v>
      </c>
      <c r="G485" s="71">
        <f t="shared" si="375"/>
        <v>0</v>
      </c>
      <c r="H485" s="71">
        <f t="shared" si="375"/>
        <v>0</v>
      </c>
      <c r="I485" s="71">
        <f t="shared" si="375"/>
        <v>0</v>
      </c>
      <c r="J485" s="71">
        <f t="shared" si="375"/>
        <v>0</v>
      </c>
      <c r="K485" s="71">
        <f t="shared" si="375"/>
        <v>0</v>
      </c>
      <c r="L485" s="71">
        <f t="shared" si="375"/>
        <v>0</v>
      </c>
      <c r="M485" s="71">
        <f t="shared" si="375"/>
        <v>0</v>
      </c>
      <c r="N485" s="71">
        <f t="shared" si="375"/>
        <v>0</v>
      </c>
      <c r="O485" s="71">
        <f t="shared" si="375"/>
        <v>0</v>
      </c>
      <c r="P485" s="71">
        <f t="shared" si="375"/>
        <v>0</v>
      </c>
      <c r="Q485" s="71">
        <f t="shared" si="375"/>
        <v>0</v>
      </c>
      <c r="R485" s="71">
        <f t="shared" si="375"/>
        <v>0</v>
      </c>
      <c r="S485" s="71">
        <f t="shared" si="375"/>
        <v>0</v>
      </c>
      <c r="T485" s="71">
        <f t="shared" si="375"/>
        <v>0</v>
      </c>
      <c r="U485" s="71">
        <f t="shared" si="375"/>
        <v>0</v>
      </c>
      <c r="V485" s="71">
        <f t="shared" si="375"/>
        <v>0</v>
      </c>
      <c r="W485" s="71">
        <f t="shared" si="375"/>
        <v>0</v>
      </c>
      <c r="X485" s="71">
        <f t="shared" si="375"/>
        <v>0</v>
      </c>
      <c r="Y485" s="71">
        <f t="shared" si="375"/>
        <v>0</v>
      </c>
      <c r="Z485" s="71">
        <f t="shared" si="375"/>
        <v>0</v>
      </c>
      <c r="AA485" s="71">
        <f t="shared" si="375"/>
        <v>0</v>
      </c>
      <c r="AB485" s="71">
        <f t="shared" si="375"/>
        <v>0</v>
      </c>
      <c r="AC485" s="71">
        <f t="shared" si="375"/>
        <v>0</v>
      </c>
      <c r="AD485" s="71">
        <f t="shared" si="375"/>
        <v>0</v>
      </c>
      <c r="AE485" s="71">
        <f t="shared" si="375"/>
        <v>0</v>
      </c>
      <c r="AF485" s="71">
        <f t="shared" si="375"/>
        <v>0</v>
      </c>
      <c r="AG485" s="71">
        <f t="shared" si="375"/>
        <v>0</v>
      </c>
      <c r="AH485" s="156">
        <f t="shared" si="373"/>
        <v>0</v>
      </c>
      <c r="AI485" s="28"/>
      <c r="AJ485" s="290"/>
      <c r="AK485" s="24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</row>
    <row r="486" s="11" customFormat="1" ht="30" customHeight="1" spans="1:171">
      <c r="A486" s="318"/>
      <c r="B486" s="273" t="s">
        <v>134</v>
      </c>
      <c r="C486" s="71">
        <f t="shared" ref="C486:AG486" si="376">C485-C484</f>
        <v>-2147.6</v>
      </c>
      <c r="D486" s="71">
        <f t="shared" si="376"/>
        <v>-7820.8</v>
      </c>
      <c r="E486" s="71">
        <f t="shared" si="376"/>
        <v>-7976.8</v>
      </c>
      <c r="F486" s="71">
        <f t="shared" si="376"/>
        <v>-7295.6</v>
      </c>
      <c r="G486" s="71">
        <f t="shared" si="376"/>
        <v>-6866.6</v>
      </c>
      <c r="H486" s="71">
        <f t="shared" si="376"/>
        <v>-8590.4</v>
      </c>
      <c r="I486" s="71">
        <f t="shared" si="376"/>
        <v>-6432.4</v>
      </c>
      <c r="J486" s="71">
        <f t="shared" si="376"/>
        <v>-629.2</v>
      </c>
      <c r="K486" s="71">
        <f t="shared" si="376"/>
        <v>-5064.8</v>
      </c>
      <c r="L486" s="71">
        <f t="shared" si="376"/>
        <v>-7459.4</v>
      </c>
      <c r="M486" s="71">
        <f t="shared" si="376"/>
        <v>-7155.2</v>
      </c>
      <c r="N486" s="71">
        <f t="shared" si="376"/>
        <v>-6006</v>
      </c>
      <c r="O486" s="71">
        <f t="shared" si="376"/>
        <v>-4869.8</v>
      </c>
      <c r="P486" s="71">
        <f t="shared" si="376"/>
        <v>-5506.8</v>
      </c>
      <c r="Q486" s="71">
        <f t="shared" si="376"/>
        <v>-5493.8</v>
      </c>
      <c r="R486" s="71">
        <f t="shared" si="376"/>
        <v>-6658.6</v>
      </c>
      <c r="S486" s="71">
        <f t="shared" si="376"/>
        <v>-9438</v>
      </c>
      <c r="T486" s="71">
        <f t="shared" si="376"/>
        <v>-8187.4</v>
      </c>
      <c r="U486" s="71">
        <f t="shared" si="376"/>
        <v>-4331.6</v>
      </c>
      <c r="V486" s="71">
        <f t="shared" si="376"/>
        <v>-5015.4</v>
      </c>
      <c r="W486" s="71">
        <f t="shared" si="376"/>
        <v>-6115.2</v>
      </c>
      <c r="X486" s="71">
        <f t="shared" si="376"/>
        <v>-6182.8</v>
      </c>
      <c r="Y486" s="71">
        <f t="shared" si="376"/>
        <v>-6328.4</v>
      </c>
      <c r="Z486" s="71">
        <f t="shared" si="376"/>
        <v>-7597.2</v>
      </c>
      <c r="AA486" s="71">
        <f t="shared" si="376"/>
        <v>-12461.8</v>
      </c>
      <c r="AB486" s="71">
        <f t="shared" si="376"/>
        <v>-10927.8</v>
      </c>
      <c r="AC486" s="71">
        <f t="shared" si="376"/>
        <v>-10290.8</v>
      </c>
      <c r="AD486" s="71">
        <f t="shared" si="376"/>
        <v>-8377.2</v>
      </c>
      <c r="AE486" s="71">
        <f t="shared" si="376"/>
        <v>-5254.6</v>
      </c>
      <c r="AF486" s="71">
        <f t="shared" si="376"/>
        <v>-6890</v>
      </c>
      <c r="AG486" s="71">
        <f t="shared" si="376"/>
        <v>0</v>
      </c>
      <c r="AH486" s="156">
        <f t="shared" si="373"/>
        <v>-203372</v>
      </c>
      <c r="AI486" s="28"/>
      <c r="AJ486" s="290"/>
      <c r="AK486" s="24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</row>
    <row r="487" s="1" customFormat="1" ht="31.8" customHeight="1" spans="1:171">
      <c r="A487" s="301" t="s">
        <v>171</v>
      </c>
      <c r="B487" s="302"/>
      <c r="C487" s="303"/>
      <c r="D487" s="303"/>
      <c r="E487" s="303"/>
      <c r="F487" s="303"/>
      <c r="G487" s="303"/>
      <c r="H487" s="303"/>
      <c r="I487" s="303"/>
      <c r="J487" s="303"/>
      <c r="K487" s="303"/>
      <c r="L487" s="303"/>
      <c r="M487" s="303"/>
      <c r="N487" s="303"/>
      <c r="O487" s="303"/>
      <c r="P487" s="303"/>
      <c r="Q487" s="303"/>
      <c r="R487" s="303"/>
      <c r="S487" s="303"/>
      <c r="T487" s="303"/>
      <c r="U487" s="303"/>
      <c r="V487" s="303"/>
      <c r="W487" s="303"/>
      <c r="X487" s="303"/>
      <c r="Y487" s="303"/>
      <c r="Z487" s="303"/>
      <c r="AA487" s="303"/>
      <c r="AB487" s="71"/>
      <c r="AC487" s="303"/>
      <c r="AD487" s="303"/>
      <c r="AE487" s="303"/>
      <c r="AF487" s="303"/>
      <c r="AG487" s="303"/>
      <c r="AH487" s="304"/>
      <c r="AI487" s="28"/>
      <c r="AJ487" s="290"/>
      <c r="AK487" s="24"/>
    </row>
    <row r="488" s="11" customFormat="1" ht="30" customHeight="1" spans="1:171">
      <c r="A488" s="270" t="s">
        <v>172</v>
      </c>
      <c r="B488" s="49">
        <v>2025</v>
      </c>
      <c r="C488" s="112">
        <v>0</v>
      </c>
      <c r="D488" s="112">
        <v>0</v>
      </c>
      <c r="E488" s="112">
        <v>0</v>
      </c>
      <c r="F488" s="112">
        <v>0</v>
      </c>
      <c r="G488" s="112">
        <v>0</v>
      </c>
      <c r="H488" s="112">
        <v>0</v>
      </c>
      <c r="I488" s="112">
        <v>0</v>
      </c>
      <c r="J488" s="112">
        <v>0</v>
      </c>
      <c r="K488" s="112">
        <v>0</v>
      </c>
      <c r="L488" s="112">
        <v>0</v>
      </c>
      <c r="M488" s="112">
        <v>0</v>
      </c>
      <c r="N488" s="112">
        <v>0</v>
      </c>
      <c r="O488" s="112">
        <v>0</v>
      </c>
      <c r="P488" s="112">
        <v>0</v>
      </c>
      <c r="Q488" s="112">
        <v>0</v>
      </c>
      <c r="R488" s="112">
        <v>0</v>
      </c>
      <c r="S488" s="112">
        <v>0</v>
      </c>
      <c r="T488" s="112">
        <v>0</v>
      </c>
      <c r="U488" s="112">
        <v>0</v>
      </c>
      <c r="V488" s="112">
        <v>0</v>
      </c>
      <c r="W488" s="112">
        <v>0</v>
      </c>
      <c r="X488" s="112">
        <v>0</v>
      </c>
      <c r="Y488" s="112">
        <v>0</v>
      </c>
      <c r="Z488" s="112">
        <v>0</v>
      </c>
      <c r="AA488" s="112">
        <v>0</v>
      </c>
      <c r="AB488" s="112">
        <v>0</v>
      </c>
      <c r="AC488" s="112">
        <v>0</v>
      </c>
      <c r="AD488" s="112">
        <v>0</v>
      </c>
      <c r="AE488" s="112">
        <v>0</v>
      </c>
      <c r="AF488" s="112">
        <v>0</v>
      </c>
      <c r="AG488" s="112"/>
      <c r="AH488" s="316">
        <f t="shared" ref="AH488:AH496" si="377">SUM(C488:AG488)</f>
        <v>0</v>
      </c>
      <c r="AI488" s="28"/>
      <c r="AJ488" s="290"/>
      <c r="AK488" s="24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</row>
    <row r="489" s="11" customFormat="1" ht="30" customHeight="1" spans="1:171">
      <c r="A489" s="270"/>
      <c r="B489" s="266">
        <v>2026</v>
      </c>
      <c r="C489" s="188"/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  <c r="AA489" s="188"/>
      <c r="AB489" s="188"/>
      <c r="AC489" s="188"/>
      <c r="AD489" s="188"/>
      <c r="AE489" s="188"/>
      <c r="AF489" s="188"/>
      <c r="AG489" s="188"/>
      <c r="AH489" s="152">
        <f t="shared" si="377"/>
        <v>0</v>
      </c>
      <c r="AI489" s="28"/>
      <c r="AJ489" s="290"/>
      <c r="AK489" s="24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</row>
    <row r="490" s="11" customFormat="1" ht="30" customHeight="1" spans="1:171">
      <c r="A490" s="262"/>
      <c r="B490" s="273" t="s">
        <v>134</v>
      </c>
      <c r="C490" s="71">
        <f t="shared" ref="C490:AG490" si="378">C489-C488</f>
        <v>0</v>
      </c>
      <c r="D490" s="71">
        <f t="shared" si="378"/>
        <v>0</v>
      </c>
      <c r="E490" s="71">
        <f t="shared" si="378"/>
        <v>0</v>
      </c>
      <c r="F490" s="71">
        <f t="shared" si="378"/>
        <v>0</v>
      </c>
      <c r="G490" s="71">
        <f t="shared" si="378"/>
        <v>0</v>
      </c>
      <c r="H490" s="71">
        <f t="shared" si="378"/>
        <v>0</v>
      </c>
      <c r="I490" s="71">
        <f t="shared" si="378"/>
        <v>0</v>
      </c>
      <c r="J490" s="71">
        <f t="shared" si="378"/>
        <v>0</v>
      </c>
      <c r="K490" s="71">
        <f t="shared" si="378"/>
        <v>0</v>
      </c>
      <c r="L490" s="71">
        <f t="shared" si="378"/>
        <v>0</v>
      </c>
      <c r="M490" s="71">
        <f t="shared" si="378"/>
        <v>0</v>
      </c>
      <c r="N490" s="71">
        <f t="shared" si="378"/>
        <v>0</v>
      </c>
      <c r="O490" s="71">
        <f t="shared" si="378"/>
        <v>0</v>
      </c>
      <c r="P490" s="71">
        <f t="shared" si="378"/>
        <v>0</v>
      </c>
      <c r="Q490" s="71">
        <f t="shared" si="378"/>
        <v>0</v>
      </c>
      <c r="R490" s="71">
        <f t="shared" si="378"/>
        <v>0</v>
      </c>
      <c r="S490" s="71">
        <f t="shared" si="378"/>
        <v>0</v>
      </c>
      <c r="T490" s="71">
        <f t="shared" si="378"/>
        <v>0</v>
      </c>
      <c r="U490" s="71">
        <f t="shared" si="378"/>
        <v>0</v>
      </c>
      <c r="V490" s="71">
        <f t="shared" si="378"/>
        <v>0</v>
      </c>
      <c r="W490" s="71">
        <f t="shared" si="378"/>
        <v>0</v>
      </c>
      <c r="X490" s="71">
        <f t="shared" si="378"/>
        <v>0</v>
      </c>
      <c r="Y490" s="71">
        <f t="shared" si="378"/>
        <v>0</v>
      </c>
      <c r="Z490" s="71">
        <f t="shared" si="378"/>
        <v>0</v>
      </c>
      <c r="AA490" s="71">
        <f t="shared" si="378"/>
        <v>0</v>
      </c>
      <c r="AB490" s="71">
        <f t="shared" si="378"/>
        <v>0</v>
      </c>
      <c r="AC490" s="71">
        <f t="shared" si="378"/>
        <v>0</v>
      </c>
      <c r="AD490" s="71">
        <f t="shared" si="378"/>
        <v>0</v>
      </c>
      <c r="AE490" s="71">
        <f t="shared" si="378"/>
        <v>0</v>
      </c>
      <c r="AF490" s="71">
        <f t="shared" si="378"/>
        <v>0</v>
      </c>
      <c r="AG490" s="71">
        <f t="shared" si="378"/>
        <v>0</v>
      </c>
      <c r="AH490" s="156">
        <f t="shared" si="377"/>
        <v>0</v>
      </c>
      <c r="AI490" s="28"/>
      <c r="AJ490" s="290"/>
      <c r="AK490" s="24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</row>
    <row r="491" s="11" customFormat="1" ht="30" customHeight="1" spans="1:171">
      <c r="A491" s="262" t="s">
        <v>168</v>
      </c>
      <c r="B491" s="49">
        <v>2025</v>
      </c>
      <c r="C491" s="112">
        <v>7235</v>
      </c>
      <c r="D491" s="112">
        <v>7851</v>
      </c>
      <c r="E491" s="112">
        <v>8296</v>
      </c>
      <c r="F491" s="112">
        <v>9329</v>
      </c>
      <c r="G491" s="112">
        <v>13839</v>
      </c>
      <c r="H491" s="112">
        <v>8609</v>
      </c>
      <c r="I491" s="112">
        <v>12178</v>
      </c>
      <c r="J491" s="112">
        <v>11203</v>
      </c>
      <c r="K491" s="112">
        <v>0</v>
      </c>
      <c r="L491" s="112">
        <v>0</v>
      </c>
      <c r="M491" s="112">
        <v>0</v>
      </c>
      <c r="N491" s="112">
        <v>0</v>
      </c>
      <c r="O491" s="112">
        <v>0</v>
      </c>
      <c r="P491" s="112">
        <v>0</v>
      </c>
      <c r="Q491" s="112">
        <v>0</v>
      </c>
      <c r="R491" s="112">
        <v>0</v>
      </c>
      <c r="S491" s="112">
        <v>1074</v>
      </c>
      <c r="T491" s="112">
        <v>7754</v>
      </c>
      <c r="U491" s="112">
        <v>7696</v>
      </c>
      <c r="V491" s="112">
        <v>8010</v>
      </c>
      <c r="W491" s="112">
        <v>183</v>
      </c>
      <c r="X491" s="112">
        <v>0</v>
      </c>
      <c r="Y491" s="112">
        <v>4733</v>
      </c>
      <c r="Z491" s="112">
        <v>9266</v>
      </c>
      <c r="AA491" s="112">
        <v>9501</v>
      </c>
      <c r="AB491" s="112">
        <v>8653</v>
      </c>
      <c r="AC491" s="112">
        <v>10055</v>
      </c>
      <c r="AD491" s="112">
        <v>9517</v>
      </c>
      <c r="AE491" s="112">
        <v>8863</v>
      </c>
      <c r="AF491" s="112">
        <v>8932</v>
      </c>
      <c r="AG491" s="112"/>
      <c r="AH491" s="316">
        <f t="shared" si="377"/>
        <v>172777</v>
      </c>
      <c r="AI491" s="28"/>
      <c r="AJ491" s="290"/>
      <c r="AK491" s="24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</row>
    <row r="492" s="16" customFormat="1" ht="30" customHeight="1" spans="1:171">
      <c r="A492" s="317"/>
      <c r="B492" s="266">
        <v>2026</v>
      </c>
      <c r="C492" s="71">
        <f t="shared" ref="C492:AG492" si="379">C346</f>
        <v>0</v>
      </c>
      <c r="D492" s="71">
        <f t="shared" si="379"/>
        <v>0</v>
      </c>
      <c r="E492" s="71">
        <f t="shared" si="379"/>
        <v>0</v>
      </c>
      <c r="F492" s="71">
        <f t="shared" si="379"/>
        <v>0</v>
      </c>
      <c r="G492" s="71">
        <f t="shared" si="379"/>
        <v>0</v>
      </c>
      <c r="H492" s="71">
        <f t="shared" si="379"/>
        <v>0</v>
      </c>
      <c r="I492" s="71">
        <f t="shared" si="379"/>
        <v>0</v>
      </c>
      <c r="J492" s="71">
        <f t="shared" si="379"/>
        <v>0</v>
      </c>
      <c r="K492" s="71">
        <f t="shared" si="379"/>
        <v>0</v>
      </c>
      <c r="L492" s="71">
        <f t="shared" si="379"/>
        <v>0</v>
      </c>
      <c r="M492" s="71">
        <f t="shared" si="379"/>
        <v>0</v>
      </c>
      <c r="N492" s="71">
        <f t="shared" si="379"/>
        <v>0</v>
      </c>
      <c r="O492" s="71">
        <f t="shared" si="379"/>
        <v>0</v>
      </c>
      <c r="P492" s="71">
        <f t="shared" si="379"/>
        <v>0</v>
      </c>
      <c r="Q492" s="71">
        <f t="shared" si="379"/>
        <v>0</v>
      </c>
      <c r="R492" s="71">
        <f t="shared" si="379"/>
        <v>0</v>
      </c>
      <c r="S492" s="71">
        <f t="shared" si="379"/>
        <v>0</v>
      </c>
      <c r="T492" s="71">
        <f t="shared" si="379"/>
        <v>0</v>
      </c>
      <c r="U492" s="71">
        <f t="shared" si="379"/>
        <v>0</v>
      </c>
      <c r="V492" s="71">
        <f t="shared" si="379"/>
        <v>0</v>
      </c>
      <c r="W492" s="71">
        <f t="shared" si="379"/>
        <v>0</v>
      </c>
      <c r="X492" s="71">
        <f t="shared" si="379"/>
        <v>0</v>
      </c>
      <c r="Y492" s="71">
        <f t="shared" si="379"/>
        <v>0</v>
      </c>
      <c r="Z492" s="71">
        <f t="shared" si="379"/>
        <v>0</v>
      </c>
      <c r="AA492" s="71">
        <f t="shared" si="379"/>
        <v>2240</v>
      </c>
      <c r="AB492" s="71">
        <f t="shared" si="379"/>
        <v>6409</v>
      </c>
      <c r="AC492" s="71">
        <f t="shared" si="379"/>
        <v>6561</v>
      </c>
      <c r="AD492" s="71">
        <f t="shared" si="379"/>
        <v>0</v>
      </c>
      <c r="AE492" s="71">
        <f t="shared" si="379"/>
        <v>0</v>
      </c>
      <c r="AF492" s="71">
        <f t="shared" si="379"/>
        <v>0</v>
      </c>
      <c r="AG492" s="71">
        <f t="shared" si="379"/>
        <v>0</v>
      </c>
      <c r="AH492" s="156">
        <f t="shared" si="377"/>
        <v>15210</v>
      </c>
      <c r="AI492" s="28"/>
      <c r="AJ492" s="290"/>
      <c r="AK492" s="76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315"/>
      <c r="BF492" s="315"/>
      <c r="BG492" s="315"/>
      <c r="BH492" s="315"/>
      <c r="BI492" s="315"/>
      <c r="BJ492" s="315"/>
      <c r="BK492" s="315"/>
      <c r="BL492" s="315"/>
      <c r="BM492" s="315"/>
      <c r="BN492" s="315"/>
      <c r="BO492" s="315"/>
      <c r="BP492" s="315"/>
      <c r="BQ492" s="315"/>
      <c r="BR492" s="315"/>
      <c r="BS492" s="315"/>
      <c r="BT492" s="315"/>
      <c r="BU492" s="315"/>
      <c r="BV492" s="315"/>
      <c r="BW492" s="315"/>
      <c r="BX492" s="315"/>
      <c r="BY492" s="315"/>
      <c r="BZ492" s="315"/>
      <c r="CA492" s="315"/>
      <c r="CB492" s="315"/>
      <c r="CC492" s="315"/>
      <c r="CD492" s="315"/>
      <c r="CE492" s="315"/>
      <c r="CF492" s="315"/>
      <c r="CG492" s="315"/>
      <c r="CH492" s="315"/>
      <c r="CI492" s="315"/>
      <c r="CJ492" s="315"/>
      <c r="CK492" s="315"/>
      <c r="CL492" s="315"/>
      <c r="CM492" s="315"/>
      <c r="CN492" s="315"/>
      <c r="CO492" s="315"/>
      <c r="CP492" s="315"/>
      <c r="CQ492" s="315"/>
      <c r="CR492" s="315"/>
      <c r="CS492" s="315"/>
      <c r="CT492" s="315"/>
      <c r="CU492" s="315"/>
      <c r="CV492" s="315"/>
      <c r="CW492" s="315"/>
      <c r="CX492" s="315"/>
      <c r="CY492" s="315"/>
      <c r="CZ492" s="315"/>
      <c r="DA492" s="315"/>
      <c r="DB492" s="315"/>
      <c r="DC492" s="315"/>
      <c r="DD492" s="315"/>
      <c r="DE492" s="315"/>
      <c r="DF492" s="315"/>
      <c r="DG492" s="315"/>
      <c r="DH492" s="315"/>
      <c r="DI492" s="315"/>
      <c r="DJ492" s="315"/>
      <c r="DK492" s="315"/>
      <c r="DL492" s="315"/>
      <c r="DM492" s="315"/>
      <c r="DN492" s="315"/>
      <c r="DO492" s="315"/>
      <c r="DP492" s="315"/>
      <c r="DQ492" s="315"/>
      <c r="DR492" s="315"/>
      <c r="DS492" s="315"/>
      <c r="DT492" s="315"/>
      <c r="DU492" s="315"/>
      <c r="DV492" s="315"/>
      <c r="DW492" s="315"/>
      <c r="DX492" s="315"/>
      <c r="DY492" s="315"/>
      <c r="DZ492" s="315"/>
      <c r="EA492" s="315"/>
      <c r="EB492" s="315"/>
      <c r="EC492" s="315"/>
      <c r="ED492" s="315"/>
      <c r="EE492" s="315"/>
      <c r="EF492" s="315"/>
      <c r="EG492" s="315"/>
      <c r="EH492" s="315"/>
      <c r="EI492" s="315"/>
      <c r="EJ492" s="315"/>
      <c r="EK492" s="315"/>
      <c r="EL492" s="315"/>
      <c r="EM492" s="315"/>
      <c r="EN492" s="315"/>
      <c r="EO492" s="315"/>
      <c r="EP492" s="315"/>
      <c r="EQ492" s="315"/>
      <c r="ER492" s="315"/>
      <c r="ES492" s="315"/>
      <c r="ET492" s="315"/>
      <c r="EU492" s="315"/>
      <c r="EV492" s="315"/>
      <c r="EW492" s="315"/>
      <c r="EX492" s="315"/>
      <c r="EY492" s="315"/>
      <c r="EZ492" s="315"/>
      <c r="FA492" s="315"/>
      <c r="FB492" s="315"/>
      <c r="FC492" s="315"/>
      <c r="FD492" s="315"/>
      <c r="FE492" s="315"/>
      <c r="FF492" s="315"/>
      <c r="FG492" s="315"/>
      <c r="FH492" s="315"/>
      <c r="FI492" s="315"/>
      <c r="FJ492" s="315"/>
      <c r="FK492" s="315"/>
      <c r="FL492" s="315"/>
      <c r="FM492" s="315"/>
      <c r="FN492" s="315"/>
      <c r="FO492" s="315"/>
    </row>
    <row r="493" s="11" customFormat="1" ht="30" customHeight="1" spans="1:171">
      <c r="A493" s="317"/>
      <c r="B493" s="320" t="s">
        <v>134</v>
      </c>
      <c r="C493" s="298">
        <f t="shared" ref="C493:AG493" si="380">C492-C491</f>
        <v>-7235</v>
      </c>
      <c r="D493" s="298">
        <f t="shared" si="380"/>
        <v>-7851</v>
      </c>
      <c r="E493" s="298">
        <f t="shared" si="380"/>
        <v>-8296</v>
      </c>
      <c r="F493" s="298">
        <f t="shared" si="380"/>
        <v>-9329</v>
      </c>
      <c r="G493" s="298">
        <f t="shared" si="380"/>
        <v>-13839</v>
      </c>
      <c r="H493" s="298">
        <f t="shared" si="380"/>
        <v>-8609</v>
      </c>
      <c r="I493" s="298">
        <f t="shared" si="380"/>
        <v>-12178</v>
      </c>
      <c r="J493" s="298">
        <f t="shared" si="380"/>
        <v>-11203</v>
      </c>
      <c r="K493" s="298">
        <f t="shared" si="380"/>
        <v>0</v>
      </c>
      <c r="L493" s="298">
        <f t="shared" si="380"/>
        <v>0</v>
      </c>
      <c r="M493" s="298">
        <f t="shared" si="380"/>
        <v>0</v>
      </c>
      <c r="N493" s="298">
        <f t="shared" si="380"/>
        <v>0</v>
      </c>
      <c r="O493" s="298">
        <f t="shared" si="380"/>
        <v>0</v>
      </c>
      <c r="P493" s="298">
        <f t="shared" si="380"/>
        <v>0</v>
      </c>
      <c r="Q493" s="298">
        <f t="shared" si="380"/>
        <v>0</v>
      </c>
      <c r="R493" s="298">
        <f t="shared" si="380"/>
        <v>0</v>
      </c>
      <c r="S493" s="298">
        <f t="shared" si="380"/>
        <v>-1074</v>
      </c>
      <c r="T493" s="298">
        <f t="shared" si="380"/>
        <v>-7754</v>
      </c>
      <c r="U493" s="298">
        <f t="shared" si="380"/>
        <v>-7696</v>
      </c>
      <c r="V493" s="298">
        <f t="shared" si="380"/>
        <v>-8010</v>
      </c>
      <c r="W493" s="298">
        <f t="shared" si="380"/>
        <v>-183</v>
      </c>
      <c r="X493" s="298">
        <f t="shared" si="380"/>
        <v>0</v>
      </c>
      <c r="Y493" s="298">
        <f t="shared" si="380"/>
        <v>-4733</v>
      </c>
      <c r="Z493" s="298">
        <f t="shared" si="380"/>
        <v>-9266</v>
      </c>
      <c r="AA493" s="298">
        <f t="shared" si="380"/>
        <v>-7261</v>
      </c>
      <c r="AB493" s="298">
        <f t="shared" si="380"/>
        <v>-2244</v>
      </c>
      <c r="AC493" s="298">
        <f t="shared" si="380"/>
        <v>-3494</v>
      </c>
      <c r="AD493" s="298">
        <f t="shared" si="380"/>
        <v>-9517</v>
      </c>
      <c r="AE493" s="298">
        <f t="shared" si="380"/>
        <v>-8863</v>
      </c>
      <c r="AF493" s="298">
        <f t="shared" si="380"/>
        <v>-8932</v>
      </c>
      <c r="AG493" s="298">
        <f t="shared" si="380"/>
        <v>0</v>
      </c>
      <c r="AH493" s="156">
        <f t="shared" si="377"/>
        <v>-157567</v>
      </c>
      <c r="AI493" s="28"/>
      <c r="AJ493" s="290"/>
      <c r="AK493" s="24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315"/>
      <c r="AY493" s="315"/>
      <c r="AZ493" s="315"/>
      <c r="BA493" s="315"/>
      <c r="BB493" s="315"/>
      <c r="BC493" s="315"/>
      <c r="BD493" s="315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</row>
    <row r="494" s="17" customFormat="1" ht="30" customHeight="1" spans="1:171">
      <c r="A494" s="321" t="s">
        <v>173</v>
      </c>
      <c r="B494" s="49">
        <v>2025</v>
      </c>
      <c r="C494" s="112">
        <v>0</v>
      </c>
      <c r="D494" s="112">
        <v>0</v>
      </c>
      <c r="E494" s="112">
        <v>0</v>
      </c>
      <c r="F494" s="112">
        <v>0</v>
      </c>
      <c r="G494" s="112">
        <v>0</v>
      </c>
      <c r="H494" s="112">
        <v>0</v>
      </c>
      <c r="I494" s="112">
        <v>0</v>
      </c>
      <c r="J494" s="112">
        <v>0</v>
      </c>
      <c r="K494" s="112">
        <v>0</v>
      </c>
      <c r="L494" s="112">
        <v>0</v>
      </c>
      <c r="M494" s="112">
        <v>0</v>
      </c>
      <c r="N494" s="112">
        <v>0</v>
      </c>
      <c r="O494" s="112">
        <v>0</v>
      </c>
      <c r="P494" s="112">
        <v>0</v>
      </c>
      <c r="Q494" s="112">
        <v>0</v>
      </c>
      <c r="R494" s="112">
        <v>0</v>
      </c>
      <c r="S494" s="112">
        <v>0</v>
      </c>
      <c r="T494" s="112">
        <v>0</v>
      </c>
      <c r="U494" s="112">
        <v>0</v>
      </c>
      <c r="V494" s="112">
        <v>0</v>
      </c>
      <c r="W494" s="112">
        <v>0</v>
      </c>
      <c r="X494" s="112">
        <v>0</v>
      </c>
      <c r="Y494" s="112">
        <v>0</v>
      </c>
      <c r="Z494" s="112">
        <v>0</v>
      </c>
      <c r="AA494" s="112">
        <v>0</v>
      </c>
      <c r="AB494" s="112">
        <v>0</v>
      </c>
      <c r="AC494" s="112">
        <v>0</v>
      </c>
      <c r="AD494" s="112">
        <v>0</v>
      </c>
      <c r="AE494" s="112">
        <v>0</v>
      </c>
      <c r="AF494" s="112">
        <v>0</v>
      </c>
      <c r="AG494" s="112"/>
      <c r="AH494" s="316">
        <f t="shared" si="377"/>
        <v>0</v>
      </c>
      <c r="AI494" s="28"/>
      <c r="AJ494" s="290"/>
      <c r="AK494" s="57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315"/>
      <c r="AX494" s="1"/>
      <c r="AY494" s="1"/>
      <c r="AZ494" s="1"/>
      <c r="BA494" s="1"/>
      <c r="BB494" s="1"/>
      <c r="BC494" s="1"/>
      <c r="BD494" s="1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</row>
    <row r="495" s="17" customFormat="1" ht="30" customHeight="1" spans="1:171">
      <c r="A495" s="321"/>
      <c r="B495" s="266">
        <v>2026</v>
      </c>
      <c r="C495" s="170">
        <f t="shared" ref="C495:AG495" si="381">C500+C501</f>
        <v>0</v>
      </c>
      <c r="D495" s="170">
        <f t="shared" si="381"/>
        <v>0</v>
      </c>
      <c r="E495" s="170">
        <f t="shared" si="381"/>
        <v>0</v>
      </c>
      <c r="F495" s="170">
        <f t="shared" si="381"/>
        <v>0</v>
      </c>
      <c r="G495" s="170">
        <f t="shared" si="381"/>
        <v>0</v>
      </c>
      <c r="H495" s="170">
        <f t="shared" si="381"/>
        <v>0</v>
      </c>
      <c r="I495" s="170">
        <f t="shared" si="381"/>
        <v>0</v>
      </c>
      <c r="J495" s="170">
        <f t="shared" si="381"/>
        <v>0</v>
      </c>
      <c r="K495" s="170">
        <f t="shared" si="381"/>
        <v>0</v>
      </c>
      <c r="L495" s="170">
        <f t="shared" si="381"/>
        <v>0</v>
      </c>
      <c r="M495" s="170">
        <f t="shared" si="381"/>
        <v>0</v>
      </c>
      <c r="N495" s="170">
        <f t="shared" si="381"/>
        <v>0</v>
      </c>
      <c r="O495" s="170">
        <f t="shared" si="381"/>
        <v>0</v>
      </c>
      <c r="P495" s="170">
        <f t="shared" si="381"/>
        <v>0</v>
      </c>
      <c r="Q495" s="170">
        <f t="shared" si="381"/>
        <v>0</v>
      </c>
      <c r="R495" s="170">
        <f t="shared" si="381"/>
        <v>0</v>
      </c>
      <c r="S495" s="170">
        <f t="shared" si="381"/>
        <v>0</v>
      </c>
      <c r="T495" s="170">
        <f t="shared" si="381"/>
        <v>0</v>
      </c>
      <c r="U495" s="170">
        <f t="shared" si="381"/>
        <v>0</v>
      </c>
      <c r="V495" s="170">
        <f t="shared" si="381"/>
        <v>0</v>
      </c>
      <c r="W495" s="170">
        <f t="shared" si="381"/>
        <v>0</v>
      </c>
      <c r="X495" s="170">
        <f t="shared" si="381"/>
        <v>0</v>
      </c>
      <c r="Y495" s="170">
        <f t="shared" si="381"/>
        <v>0</v>
      </c>
      <c r="Z495" s="170">
        <f t="shared" si="381"/>
        <v>0</v>
      </c>
      <c r="AA495" s="170">
        <f t="shared" si="381"/>
        <v>0</v>
      </c>
      <c r="AB495" s="170">
        <f t="shared" si="381"/>
        <v>0</v>
      </c>
      <c r="AC495" s="170">
        <f t="shared" si="381"/>
        <v>0</v>
      </c>
      <c r="AD495" s="170">
        <f t="shared" si="381"/>
        <v>0</v>
      </c>
      <c r="AE495" s="170">
        <f t="shared" si="381"/>
        <v>0</v>
      </c>
      <c r="AF495" s="170">
        <f t="shared" si="381"/>
        <v>0</v>
      </c>
      <c r="AG495" s="171">
        <f t="shared" si="381"/>
        <v>0</v>
      </c>
      <c r="AH495" s="170">
        <f t="shared" si="377"/>
        <v>0</v>
      </c>
      <c r="AI495" s="28"/>
      <c r="AJ495" s="290"/>
      <c r="AK495" s="57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</row>
    <row r="496" s="17" customFormat="1" ht="30" customHeight="1" spans="1:171">
      <c r="A496" s="321"/>
      <c r="B496" s="322" t="s">
        <v>134</v>
      </c>
      <c r="C496" s="170">
        <f t="shared" ref="C496:AG496" si="382">C495-C494</f>
        <v>0</v>
      </c>
      <c r="D496" s="170">
        <f t="shared" si="382"/>
        <v>0</v>
      </c>
      <c r="E496" s="170">
        <f t="shared" si="382"/>
        <v>0</v>
      </c>
      <c r="F496" s="170">
        <f t="shared" si="382"/>
        <v>0</v>
      </c>
      <c r="G496" s="170">
        <f t="shared" si="382"/>
        <v>0</v>
      </c>
      <c r="H496" s="170">
        <f t="shared" si="382"/>
        <v>0</v>
      </c>
      <c r="I496" s="170">
        <f t="shared" si="382"/>
        <v>0</v>
      </c>
      <c r="J496" s="170">
        <f t="shared" si="382"/>
        <v>0</v>
      </c>
      <c r="K496" s="170">
        <f t="shared" si="382"/>
        <v>0</v>
      </c>
      <c r="L496" s="170">
        <f t="shared" si="382"/>
        <v>0</v>
      </c>
      <c r="M496" s="170">
        <f t="shared" si="382"/>
        <v>0</v>
      </c>
      <c r="N496" s="170">
        <f t="shared" si="382"/>
        <v>0</v>
      </c>
      <c r="O496" s="170">
        <f t="shared" si="382"/>
        <v>0</v>
      </c>
      <c r="P496" s="170">
        <f t="shared" si="382"/>
        <v>0</v>
      </c>
      <c r="Q496" s="170">
        <f t="shared" si="382"/>
        <v>0</v>
      </c>
      <c r="R496" s="170">
        <f t="shared" si="382"/>
        <v>0</v>
      </c>
      <c r="S496" s="170">
        <f t="shared" si="382"/>
        <v>0</v>
      </c>
      <c r="T496" s="170">
        <f t="shared" si="382"/>
        <v>0</v>
      </c>
      <c r="U496" s="170">
        <f t="shared" si="382"/>
        <v>0</v>
      </c>
      <c r="V496" s="170">
        <f t="shared" si="382"/>
        <v>0</v>
      </c>
      <c r="W496" s="170">
        <f t="shared" si="382"/>
        <v>0</v>
      </c>
      <c r="X496" s="170">
        <f t="shared" si="382"/>
        <v>0</v>
      </c>
      <c r="Y496" s="170">
        <f t="shared" si="382"/>
        <v>0</v>
      </c>
      <c r="Z496" s="170">
        <f t="shared" si="382"/>
        <v>0</v>
      </c>
      <c r="AA496" s="170">
        <f t="shared" si="382"/>
        <v>0</v>
      </c>
      <c r="AB496" s="170">
        <f t="shared" si="382"/>
        <v>0</v>
      </c>
      <c r="AC496" s="170">
        <f t="shared" si="382"/>
        <v>0</v>
      </c>
      <c r="AD496" s="170">
        <f t="shared" si="382"/>
        <v>0</v>
      </c>
      <c r="AE496" s="170">
        <f t="shared" si="382"/>
        <v>0</v>
      </c>
      <c r="AF496" s="170">
        <f t="shared" si="382"/>
        <v>0</v>
      </c>
      <c r="AG496" s="171">
        <f t="shared" si="382"/>
        <v>0</v>
      </c>
      <c r="AH496" s="170">
        <f t="shared" si="377"/>
        <v>0</v>
      </c>
      <c r="AI496" s="28"/>
      <c r="AJ496" s="290"/>
      <c r="AK496" s="57"/>
      <c r="AL496" s="315"/>
      <c r="AM496" s="315"/>
      <c r="AN496" s="315"/>
      <c r="AO496" s="315"/>
      <c r="AP496" s="315"/>
      <c r="AQ496" s="315"/>
      <c r="AR496" s="315"/>
      <c r="AS496" s="315"/>
      <c r="AT496" s="1"/>
      <c r="AU496" s="315"/>
      <c r="AV496" s="31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</row>
    <row r="497" s="17" customFormat="1" ht="30" customHeight="1" spans="1:171">
      <c r="A497" s="323" t="s">
        <v>174</v>
      </c>
      <c r="B497" s="49">
        <v>2025</v>
      </c>
      <c r="C497" s="112">
        <v>19</v>
      </c>
      <c r="D497" s="112">
        <v>121</v>
      </c>
      <c r="E497" s="112">
        <v>120</v>
      </c>
      <c r="F497" s="112">
        <v>123</v>
      </c>
      <c r="G497" s="112">
        <v>73</v>
      </c>
      <c r="H497" s="112">
        <v>110</v>
      </c>
      <c r="I497" s="112">
        <v>100</v>
      </c>
      <c r="J497" s="112">
        <v>100</v>
      </c>
      <c r="K497" s="112">
        <v>135</v>
      </c>
      <c r="L497" s="112">
        <v>119</v>
      </c>
      <c r="M497" s="112">
        <v>120</v>
      </c>
      <c r="N497" s="112">
        <v>91</v>
      </c>
      <c r="O497" s="112">
        <v>90</v>
      </c>
      <c r="P497" s="112">
        <v>80</v>
      </c>
      <c r="Q497" s="112">
        <v>86</v>
      </c>
      <c r="R497" s="112">
        <v>80</v>
      </c>
      <c r="S497" s="112">
        <v>158</v>
      </c>
      <c r="T497" s="112">
        <v>198</v>
      </c>
      <c r="U497" s="112">
        <v>162</v>
      </c>
      <c r="V497" s="112">
        <v>148</v>
      </c>
      <c r="W497" s="112">
        <v>108</v>
      </c>
      <c r="X497" s="112">
        <v>153</v>
      </c>
      <c r="Y497" s="112">
        <v>183</v>
      </c>
      <c r="Z497" s="112">
        <v>153</v>
      </c>
      <c r="AA497" s="112">
        <v>197</v>
      </c>
      <c r="AB497" s="112">
        <v>191</v>
      </c>
      <c r="AC497" s="112">
        <v>190</v>
      </c>
      <c r="AD497" s="112">
        <v>168</v>
      </c>
      <c r="AE497" s="112">
        <v>141</v>
      </c>
      <c r="AF497" s="112">
        <v>195</v>
      </c>
      <c r="AG497" s="171"/>
      <c r="AH497" s="170"/>
      <c r="AI497" s="28"/>
      <c r="AJ497" s="290"/>
      <c r="AK497" s="57"/>
      <c r="AL497" s="315"/>
      <c r="AM497" s="315"/>
      <c r="AN497" s="315"/>
      <c r="AO497" s="315"/>
      <c r="AP497" s="315"/>
      <c r="AQ497" s="315"/>
      <c r="AR497" s="315"/>
      <c r="AS497" s="315"/>
      <c r="AT497" s="1"/>
      <c r="AU497" s="315"/>
      <c r="AV497" s="31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</row>
    <row r="498" s="18" customFormat="1" ht="30" customHeight="1" spans="1:171">
      <c r="A498" s="323"/>
      <c r="B498" s="324" t="s">
        <v>175</v>
      </c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243"/>
      <c r="AH498" s="152">
        <f t="shared" ref="AH498:AH501" si="383">SUM(C498:AG498)</f>
        <v>0</v>
      </c>
      <c r="AI498" s="28"/>
      <c r="AJ498" s="370"/>
      <c r="AK498" s="326"/>
      <c r="AL498" s="1"/>
      <c r="AM498" s="1"/>
      <c r="AN498" s="1"/>
      <c r="AO498" s="1"/>
      <c r="AP498" s="1"/>
      <c r="AQ498" s="1"/>
      <c r="AR498" s="1"/>
      <c r="AS498" s="1"/>
      <c r="AT498" s="315"/>
      <c r="AU498" s="1"/>
      <c r="AV498" s="1"/>
      <c r="AW498" s="5"/>
      <c r="AX498" s="5"/>
      <c r="AY498" s="5"/>
      <c r="AZ498" s="5"/>
      <c r="BA498" s="5"/>
      <c r="BB498" s="5"/>
      <c r="BC498" s="5"/>
      <c r="BD498" s="5"/>
      <c r="BE498" s="325"/>
      <c r="BF498" s="325"/>
      <c r="BG498" s="325"/>
      <c r="BH498" s="325"/>
      <c r="BI498" s="325"/>
      <c r="BJ498" s="325"/>
      <c r="BK498" s="325"/>
      <c r="BL498" s="325"/>
      <c r="BM498" s="325"/>
      <c r="BN498" s="325"/>
      <c r="BO498" s="325"/>
      <c r="BP498" s="325"/>
      <c r="BQ498" s="325"/>
      <c r="BR498" s="325"/>
      <c r="BS498" s="325"/>
      <c r="BT498" s="325"/>
      <c r="BU498" s="325"/>
      <c r="BV498" s="325"/>
      <c r="BW498" s="325"/>
      <c r="BX498" s="325"/>
      <c r="BY498" s="325"/>
      <c r="BZ498" s="325"/>
      <c r="CA498" s="325"/>
      <c r="CB498" s="325"/>
      <c r="CC498" s="325"/>
      <c r="CD498" s="325"/>
      <c r="CE498" s="325"/>
      <c r="CF498" s="325"/>
      <c r="CG498" s="325"/>
      <c r="CH498" s="325"/>
      <c r="CI498" s="325"/>
      <c r="CJ498" s="325"/>
      <c r="CK498" s="325"/>
      <c r="CL498" s="325"/>
      <c r="CM498" s="325"/>
      <c r="CN498" s="325"/>
      <c r="CO498" s="325"/>
      <c r="CP498" s="325"/>
      <c r="CQ498" s="325"/>
      <c r="CR498" s="325"/>
      <c r="CS498" s="325"/>
      <c r="CT498" s="325"/>
      <c r="CU498" s="325"/>
      <c r="CV498" s="325"/>
      <c r="CW498" s="325"/>
      <c r="CX498" s="325"/>
      <c r="CY498" s="325"/>
      <c r="CZ498" s="325"/>
      <c r="DA498" s="325"/>
      <c r="DB498" s="325"/>
      <c r="DC498" s="325"/>
      <c r="DD498" s="325"/>
      <c r="DE498" s="325"/>
      <c r="DF498" s="325"/>
      <c r="DG498" s="325"/>
      <c r="DH498" s="325"/>
      <c r="DI498" s="325"/>
      <c r="DJ498" s="325"/>
      <c r="DK498" s="325"/>
      <c r="DL498" s="325"/>
      <c r="DM498" s="325"/>
      <c r="DN498" s="325"/>
      <c r="DO498" s="325"/>
      <c r="DP498" s="325"/>
      <c r="DQ498" s="325"/>
      <c r="DR498" s="325"/>
      <c r="DS498" s="325"/>
      <c r="DT498" s="325"/>
      <c r="DU498" s="325"/>
      <c r="DV498" s="325"/>
      <c r="DW498" s="325"/>
      <c r="DX498" s="325"/>
      <c r="DY498" s="325"/>
      <c r="DZ498" s="325"/>
      <c r="EA498" s="325"/>
      <c r="EB498" s="325"/>
      <c r="EC498" s="325"/>
      <c r="ED498" s="325"/>
      <c r="EE498" s="325"/>
      <c r="EF498" s="325"/>
      <c r="EG498" s="325"/>
      <c r="EH498" s="325"/>
      <c r="EI498" s="325"/>
      <c r="EJ498" s="325"/>
      <c r="EK498" s="325"/>
      <c r="EL498" s="325"/>
      <c r="EM498" s="325"/>
      <c r="EN498" s="325"/>
      <c r="EO498" s="325"/>
      <c r="EP498" s="325"/>
      <c r="EQ498" s="325"/>
      <c r="ER498" s="325"/>
      <c r="ES498" s="325"/>
      <c r="ET498" s="325"/>
      <c r="EU498" s="325"/>
      <c r="EV498" s="325"/>
      <c r="EW498" s="325"/>
      <c r="EX498" s="325"/>
      <c r="EY498" s="325"/>
      <c r="EZ498" s="325"/>
      <c r="FA498" s="325"/>
      <c r="FB498" s="325"/>
      <c r="FC498" s="325"/>
      <c r="FD498" s="325"/>
      <c r="FE498" s="325"/>
      <c r="FF498" s="325"/>
      <c r="FG498" s="325"/>
      <c r="FH498" s="325"/>
      <c r="FI498" s="325"/>
      <c r="FJ498" s="325"/>
      <c r="FK498" s="325"/>
      <c r="FL498" s="325"/>
      <c r="FM498" s="325"/>
      <c r="FN498" s="325"/>
      <c r="FO498" s="325"/>
    </row>
    <row r="499" s="17" customFormat="1" ht="30" customHeight="1" spans="1:171">
      <c r="A499" s="327" t="s">
        <v>176</v>
      </c>
      <c r="B499" s="322" t="s">
        <v>177</v>
      </c>
      <c r="C499" s="156">
        <f t="shared" ref="C499:AG499" si="384">C199+C346</f>
        <v>0</v>
      </c>
      <c r="D499" s="156">
        <f t="shared" si="384"/>
        <v>0</v>
      </c>
      <c r="E499" s="156">
        <f t="shared" si="384"/>
        <v>0</v>
      </c>
      <c r="F499" s="156">
        <f t="shared" si="384"/>
        <v>0</v>
      </c>
      <c r="G499" s="156">
        <f t="shared" si="384"/>
        <v>0</v>
      </c>
      <c r="H499" s="156">
        <f t="shared" si="384"/>
        <v>0</v>
      </c>
      <c r="I499" s="156">
        <f t="shared" si="384"/>
        <v>0</v>
      </c>
      <c r="J499" s="156">
        <f t="shared" si="384"/>
        <v>0</v>
      </c>
      <c r="K499" s="156">
        <f t="shared" si="384"/>
        <v>0</v>
      </c>
      <c r="L499" s="156">
        <f t="shared" si="384"/>
        <v>0</v>
      </c>
      <c r="M499" s="156">
        <f t="shared" si="384"/>
        <v>0</v>
      </c>
      <c r="N499" s="156">
        <f t="shared" si="384"/>
        <v>0</v>
      </c>
      <c r="O499" s="156">
        <f t="shared" si="384"/>
        <v>0</v>
      </c>
      <c r="P499" s="156">
        <f t="shared" si="384"/>
        <v>0</v>
      </c>
      <c r="Q499" s="156">
        <f t="shared" si="384"/>
        <v>0</v>
      </c>
      <c r="R499" s="156">
        <f t="shared" si="384"/>
        <v>0</v>
      </c>
      <c r="S499" s="156">
        <f t="shared" si="384"/>
        <v>0</v>
      </c>
      <c r="T499" s="156">
        <f t="shared" si="384"/>
        <v>0</v>
      </c>
      <c r="U499" s="156">
        <f t="shared" si="384"/>
        <v>0</v>
      </c>
      <c r="V499" s="156">
        <f t="shared" si="384"/>
        <v>0</v>
      </c>
      <c r="W499" s="156">
        <f t="shared" si="384"/>
        <v>0</v>
      </c>
      <c r="X499" s="156">
        <f t="shared" si="384"/>
        <v>0</v>
      </c>
      <c r="Y499" s="156">
        <f t="shared" si="384"/>
        <v>0</v>
      </c>
      <c r="Z499" s="156">
        <f t="shared" si="384"/>
        <v>0</v>
      </c>
      <c r="AA499" s="156">
        <f t="shared" si="384"/>
        <v>2240</v>
      </c>
      <c r="AB499" s="156">
        <f t="shared" si="384"/>
        <v>6409</v>
      </c>
      <c r="AC499" s="156">
        <f t="shared" si="384"/>
        <v>6561</v>
      </c>
      <c r="AD499" s="156">
        <f t="shared" si="384"/>
        <v>0</v>
      </c>
      <c r="AE499" s="156">
        <f t="shared" si="384"/>
        <v>0</v>
      </c>
      <c r="AF499" s="156">
        <f t="shared" si="384"/>
        <v>0</v>
      </c>
      <c r="AG499" s="157">
        <f t="shared" si="384"/>
        <v>0</v>
      </c>
      <c r="AH499" s="156">
        <f t="shared" si="383"/>
        <v>15210</v>
      </c>
      <c r="AI499" s="28"/>
      <c r="AJ499" s="290"/>
      <c r="AK499" s="57"/>
      <c r="AL499" s="325"/>
      <c r="AM499" s="325"/>
      <c r="AN499" s="325"/>
      <c r="AO499" s="325"/>
      <c r="AP499" s="325"/>
      <c r="AQ499" s="325"/>
      <c r="AR499" s="325"/>
      <c r="AS499" s="325"/>
      <c r="AT499" s="6"/>
      <c r="AU499" s="325"/>
      <c r="AV499" s="325"/>
      <c r="AW499" s="325"/>
      <c r="AX499" s="325"/>
      <c r="AY499" s="325"/>
      <c r="AZ499" s="325"/>
      <c r="BA499" s="325"/>
      <c r="BB499" s="325"/>
      <c r="BC499" s="325"/>
      <c r="BD499" s="32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</row>
    <row r="500" s="17" customFormat="1" ht="30" customHeight="1" spans="1:171">
      <c r="A500" s="328"/>
      <c r="B500" s="329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  <c r="AB500" s="151"/>
      <c r="AC500" s="151"/>
      <c r="AD500" s="151"/>
      <c r="AE500" s="151"/>
      <c r="AF500" s="151"/>
      <c r="AG500" s="153"/>
      <c r="AH500" s="151">
        <f t="shared" si="383"/>
        <v>0</v>
      </c>
      <c r="AI500" s="28"/>
      <c r="AJ500" s="419"/>
      <c r="AK500" s="57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</row>
    <row r="501" s="17" customFormat="1" ht="30" customHeight="1" spans="1:171">
      <c r="A501" s="330"/>
      <c r="B501" s="33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  <c r="AB501" s="151"/>
      <c r="AC501" s="151"/>
      <c r="AD501" s="151"/>
      <c r="AE501" s="151"/>
      <c r="AF501" s="151"/>
      <c r="AG501" s="153"/>
      <c r="AH501" s="151">
        <f t="shared" si="383"/>
        <v>0</v>
      </c>
      <c r="AI501" s="28"/>
      <c r="AJ501" s="419"/>
      <c r="AK501" s="57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</row>
    <row r="502" s="1" customFormat="1" spans="1:171">
      <c r="A502" s="332"/>
      <c r="B502" s="315"/>
      <c r="C502" s="333"/>
      <c r="D502" s="333"/>
      <c r="E502" s="333"/>
      <c r="F502" s="333"/>
      <c r="G502" s="333"/>
      <c r="H502" s="333"/>
      <c r="I502" s="333"/>
      <c r="J502" s="333"/>
      <c r="K502" s="333"/>
      <c r="L502" s="333"/>
      <c r="M502" s="333"/>
      <c r="N502" s="333"/>
      <c r="O502" s="333"/>
      <c r="P502" s="333"/>
      <c r="Q502" s="333"/>
      <c r="R502" s="333"/>
      <c r="S502" s="333"/>
      <c r="T502" s="333"/>
      <c r="U502" s="333"/>
      <c r="V502" s="333"/>
      <c r="W502" s="333"/>
      <c r="X502" s="333"/>
      <c r="Y502" s="333"/>
      <c r="Z502" s="333"/>
      <c r="AA502" s="333"/>
      <c r="AB502" s="333"/>
      <c r="AC502" s="333"/>
      <c r="AD502" s="333"/>
      <c r="AE502" s="333"/>
      <c r="AF502" s="333"/>
      <c r="AG502" s="333"/>
      <c r="AH502" s="333"/>
      <c r="AI502" s="23"/>
      <c r="AJ502" s="290"/>
      <c r="AK502" s="24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</row>
    <row r="503" s="1" customFormat="1" spans="1:171">
      <c r="A503" s="332"/>
      <c r="B503" s="315"/>
      <c r="C503" s="333"/>
      <c r="D503" s="333"/>
      <c r="E503" s="333"/>
      <c r="F503" s="333"/>
      <c r="G503" s="333"/>
      <c r="H503" s="333"/>
      <c r="I503" s="333"/>
      <c r="J503" s="333"/>
      <c r="K503" s="333"/>
      <c r="L503" s="333"/>
      <c r="M503" s="333"/>
      <c r="N503" s="333"/>
      <c r="O503" s="333"/>
      <c r="P503" s="333"/>
      <c r="Q503" s="333"/>
      <c r="R503" s="333"/>
      <c r="S503" s="333"/>
      <c r="T503" s="333"/>
      <c r="U503" s="333"/>
      <c r="V503" s="333"/>
      <c r="W503" s="333"/>
      <c r="X503" s="333"/>
      <c r="Y503" s="333"/>
      <c r="Z503" s="333"/>
      <c r="AA503" s="333"/>
      <c r="AB503" s="333"/>
      <c r="AC503" s="333"/>
      <c r="AD503" s="333"/>
      <c r="AE503" s="333"/>
      <c r="AF503" s="333"/>
      <c r="AG503" s="333"/>
      <c r="AH503" s="333"/>
      <c r="AI503" s="23"/>
      <c r="AJ503" s="290"/>
      <c r="AK503" s="24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 s="5" customFormat="1" ht="30" customHeight="1" spans="1:171">
      <c r="A504" s="334" t="s">
        <v>180</v>
      </c>
      <c r="B504" s="334"/>
      <c r="C504" s="420">
        <f>'2026底表'!C504</f>
        <v>0</v>
      </c>
      <c r="D504" s="420">
        <f>'2026底表'!D504</f>
        <v>0</v>
      </c>
      <c r="E504" s="420">
        <f>'2026底表'!E504</f>
        <v>0</v>
      </c>
      <c r="F504" s="420">
        <f>'2026底表'!F504</f>
        <v>0</v>
      </c>
      <c r="G504" s="420">
        <f>'2026底表'!G504</f>
        <v>0</v>
      </c>
      <c r="H504" s="420">
        <f>'2026底表'!H504</f>
        <v>0</v>
      </c>
      <c r="I504" s="420">
        <f>'2026底表'!I504</f>
        <v>0</v>
      </c>
      <c r="J504" s="420">
        <f>'2026底表'!J504</f>
        <v>0</v>
      </c>
      <c r="K504" s="420">
        <f>'2026底表'!K504</f>
        <v>0</v>
      </c>
      <c r="L504" s="420">
        <f>'2026底表'!L504</f>
        <v>0</v>
      </c>
      <c r="M504" s="420">
        <f>'2026底表'!M504</f>
        <v>0</v>
      </c>
      <c r="N504" s="420">
        <f>'2026底表'!N504</f>
        <v>0</v>
      </c>
      <c r="O504" s="420">
        <f>'2026底表'!O504</f>
        <v>0</v>
      </c>
      <c r="P504" s="420">
        <f>'2026底表'!P504</f>
        <v>0</v>
      </c>
      <c r="Q504" s="420">
        <f>'2026底表'!Q504</f>
        <v>0</v>
      </c>
      <c r="R504" s="420">
        <f>'2026底表'!R504</f>
        <v>0</v>
      </c>
      <c r="S504" s="420">
        <f>'2026底表'!S504</f>
        <v>0</v>
      </c>
      <c r="T504" s="420">
        <f>'2026底表'!T504</f>
        <v>0</v>
      </c>
      <c r="U504" s="420">
        <f>'2026底表'!U504</f>
        <v>0</v>
      </c>
      <c r="V504" s="420">
        <f>'2026底表'!V504</f>
        <v>0</v>
      </c>
      <c r="W504" s="420">
        <f>'2026底表'!W504</f>
        <v>0</v>
      </c>
      <c r="X504" s="420">
        <f>'2026底表'!X504</f>
        <v>0</v>
      </c>
      <c r="Y504" s="420">
        <f>'2026底表'!Y504</f>
        <v>0</v>
      </c>
      <c r="Z504" s="420">
        <f>'2026底表'!Z504</f>
        <v>0</v>
      </c>
      <c r="AA504" s="420">
        <f>'2026底表'!AA504</f>
        <v>0</v>
      </c>
      <c r="AB504" s="420">
        <f>'2026底表'!AB504</f>
        <v>0</v>
      </c>
      <c r="AC504" s="420">
        <f>'2026底表'!AC504</f>
        <v>0</v>
      </c>
      <c r="AD504" s="420">
        <f>'2026底表'!AD504</f>
        <v>0</v>
      </c>
      <c r="AE504" s="420">
        <f>'2026底表'!AE504</f>
        <v>0</v>
      </c>
      <c r="AF504" s="420">
        <f>'2026底表'!AF504</f>
        <v>0</v>
      </c>
      <c r="AG504" s="420">
        <f>'2026底表'!AG504</f>
        <v>0</v>
      </c>
      <c r="AH504" s="420">
        <f t="shared" ref="AH504:AH508" si="385">SUM(C504:AG504)</f>
        <v>0</v>
      </c>
      <c r="AI504" s="23"/>
      <c r="AJ504" s="290">
        <f t="shared" ref="AJ504:AJ507" si="386">E504-AI504</f>
        <v>0</v>
      </c>
      <c r="AK504" s="57"/>
      <c r="AW504" s="1"/>
      <c r="AX504" s="1"/>
      <c r="AY504" s="1"/>
      <c r="AZ504" s="1"/>
      <c r="BA504" s="1"/>
      <c r="BB504" s="1"/>
      <c r="BC504" s="1"/>
      <c r="BD504" s="1"/>
    </row>
    <row r="505" s="5" customFormat="1" ht="30" customHeight="1" spans="1:171">
      <c r="A505" s="334" t="s">
        <v>181</v>
      </c>
      <c r="B505" s="334"/>
      <c r="C505" s="420">
        <f>'2026底表'!C505</f>
        <v>0</v>
      </c>
      <c r="D505" s="420">
        <f>'2026底表'!D505</f>
        <v>0</v>
      </c>
      <c r="E505" s="420">
        <f>'2026底表'!E505</f>
        <v>0</v>
      </c>
      <c r="F505" s="420">
        <f>'2026底表'!F505</f>
        <v>0</v>
      </c>
      <c r="G505" s="420">
        <f>'2026底表'!G505</f>
        <v>0</v>
      </c>
      <c r="H505" s="420">
        <f>'2026底表'!H505</f>
        <v>0</v>
      </c>
      <c r="I505" s="420">
        <f>'2026底表'!I505</f>
        <v>0</v>
      </c>
      <c r="J505" s="420">
        <f>'2026底表'!J505</f>
        <v>0</v>
      </c>
      <c r="K505" s="420">
        <f>'2026底表'!K505</f>
        <v>0</v>
      </c>
      <c r="L505" s="420">
        <f>'2026底表'!L505</f>
        <v>0</v>
      </c>
      <c r="M505" s="420">
        <f>'2026底表'!M505</f>
        <v>0</v>
      </c>
      <c r="N505" s="420">
        <f>'2026底表'!N505</f>
        <v>0</v>
      </c>
      <c r="O505" s="420">
        <f>'2026底表'!O505</f>
        <v>0</v>
      </c>
      <c r="P505" s="420">
        <f>'2026底表'!P505</f>
        <v>0</v>
      </c>
      <c r="Q505" s="420">
        <f>'2026底表'!Q505</f>
        <v>0</v>
      </c>
      <c r="R505" s="420">
        <f>'2026底表'!R505</f>
        <v>0</v>
      </c>
      <c r="S505" s="420">
        <f>'2026底表'!S505</f>
        <v>0</v>
      </c>
      <c r="T505" s="420">
        <f>'2026底表'!T505</f>
        <v>0</v>
      </c>
      <c r="U505" s="420">
        <f>'2026底表'!U505</f>
        <v>0</v>
      </c>
      <c r="V505" s="420">
        <f>'2026底表'!V505</f>
        <v>0</v>
      </c>
      <c r="W505" s="420">
        <f>'2026底表'!W505</f>
        <v>0</v>
      </c>
      <c r="X505" s="420">
        <f>'2026底表'!X505</f>
        <v>0</v>
      </c>
      <c r="Y505" s="420">
        <f>'2026底表'!Y505</f>
        <v>0</v>
      </c>
      <c r="Z505" s="420">
        <f>'2026底表'!Z505</f>
        <v>0</v>
      </c>
      <c r="AA505" s="420">
        <f>'2026底表'!AA505</f>
        <v>0</v>
      </c>
      <c r="AB505" s="420">
        <f>'2026底表'!AB505</f>
        <v>0</v>
      </c>
      <c r="AC505" s="420">
        <f>'2026底表'!AC505</f>
        <v>0</v>
      </c>
      <c r="AD505" s="420">
        <f>'2026底表'!AD505</f>
        <v>0</v>
      </c>
      <c r="AE505" s="420">
        <f>'2026底表'!AE505</f>
        <v>0</v>
      </c>
      <c r="AF505" s="420">
        <f>'2026底表'!AF505</f>
        <v>0</v>
      </c>
      <c r="AG505" s="420">
        <f>'2026底表'!AG505</f>
        <v>0</v>
      </c>
      <c r="AH505" s="420">
        <f t="shared" si="385"/>
        <v>0</v>
      </c>
      <c r="AI505" s="23"/>
      <c r="AJ505" s="290">
        <f t="shared" si="386"/>
        <v>0</v>
      </c>
      <c r="AK505" s="57"/>
      <c r="AW505" s="1"/>
    </row>
    <row r="506" s="5" customFormat="1" ht="30" customHeight="1" spans="1:171">
      <c r="A506" s="334" t="s">
        <v>182</v>
      </c>
      <c r="B506" s="334"/>
      <c r="C506" s="420">
        <f>'2026底表'!C506</f>
        <v>0</v>
      </c>
      <c r="D506" s="420">
        <f>'2026底表'!D506</f>
        <v>0</v>
      </c>
      <c r="E506" s="420">
        <f>'2026底表'!E506</f>
        <v>0</v>
      </c>
      <c r="F506" s="420">
        <f>'2026底表'!F506</f>
        <v>0</v>
      </c>
      <c r="G506" s="420">
        <f>'2026底表'!G506</f>
        <v>0</v>
      </c>
      <c r="H506" s="420">
        <f>'2026底表'!H506</f>
        <v>0</v>
      </c>
      <c r="I506" s="420">
        <f>'2026底表'!I506</f>
        <v>0</v>
      </c>
      <c r="J506" s="420">
        <f>'2026底表'!J506</f>
        <v>0</v>
      </c>
      <c r="K506" s="420">
        <f>'2026底表'!K506</f>
        <v>0</v>
      </c>
      <c r="L506" s="420">
        <f>'2026底表'!L506</f>
        <v>0</v>
      </c>
      <c r="M506" s="420">
        <f>'2026底表'!M506</f>
        <v>0</v>
      </c>
      <c r="N506" s="420">
        <f>'2026底表'!N506</f>
        <v>0</v>
      </c>
      <c r="O506" s="420">
        <f>'2026底表'!O506</f>
        <v>0</v>
      </c>
      <c r="P506" s="420">
        <f>'2026底表'!P506</f>
        <v>0</v>
      </c>
      <c r="Q506" s="420">
        <f>'2026底表'!Q506</f>
        <v>0</v>
      </c>
      <c r="R506" s="420">
        <f>'2026底表'!R506</f>
        <v>0</v>
      </c>
      <c r="S506" s="420">
        <f>'2026底表'!S506</f>
        <v>0</v>
      </c>
      <c r="T506" s="420">
        <f>'2026底表'!T506</f>
        <v>0</v>
      </c>
      <c r="U506" s="420">
        <f>'2026底表'!U506</f>
        <v>0</v>
      </c>
      <c r="V506" s="420">
        <f>'2026底表'!V506</f>
        <v>0</v>
      </c>
      <c r="W506" s="420">
        <f>'2026底表'!W506</f>
        <v>0</v>
      </c>
      <c r="X506" s="420">
        <f>'2026底表'!X506</f>
        <v>0</v>
      </c>
      <c r="Y506" s="420">
        <f>'2026底表'!Y506</f>
        <v>0</v>
      </c>
      <c r="Z506" s="420">
        <f>'2026底表'!Z506</f>
        <v>0</v>
      </c>
      <c r="AA506" s="420">
        <f>'2026底表'!AA506</f>
        <v>0</v>
      </c>
      <c r="AB506" s="420">
        <f>'2026底表'!AB506</f>
        <v>0</v>
      </c>
      <c r="AC506" s="420">
        <f>'2026底表'!AC506</f>
        <v>0</v>
      </c>
      <c r="AD506" s="420">
        <f>'2026底表'!AD506</f>
        <v>0</v>
      </c>
      <c r="AE506" s="420">
        <f>'2026底表'!AE506</f>
        <v>0</v>
      </c>
      <c r="AF506" s="420">
        <f>'2026底表'!AF506</f>
        <v>0</v>
      </c>
      <c r="AG506" s="420">
        <f>'2026底表'!AG506</f>
        <v>0</v>
      </c>
      <c r="AH506" s="420">
        <f t="shared" si="385"/>
        <v>0</v>
      </c>
      <c r="AI506" s="23"/>
      <c r="AJ506" s="290">
        <f t="shared" si="386"/>
        <v>0</v>
      </c>
      <c r="AK506" s="57"/>
      <c r="AM506" s="1"/>
      <c r="AN506" s="1"/>
      <c r="AO506" s="1"/>
      <c r="AP506" s="1"/>
      <c r="AQ506" s="1"/>
      <c r="AR506" s="1"/>
      <c r="AS506" s="1"/>
      <c r="AU506" s="1"/>
      <c r="AV506" s="1"/>
    </row>
    <row r="507" s="5" customFormat="1" ht="30" customHeight="1" spans="1:171">
      <c r="A507" s="334" t="s">
        <v>183</v>
      </c>
      <c r="B507" s="334"/>
      <c r="C507" s="420">
        <f>'2026底表'!C507</f>
        <v>0</v>
      </c>
      <c r="D507" s="420">
        <f>'2026底表'!D507</f>
        <v>0</v>
      </c>
      <c r="E507" s="420">
        <f>'2026底表'!E507</f>
        <v>0</v>
      </c>
      <c r="F507" s="420">
        <f>'2026底表'!F507</f>
        <v>0</v>
      </c>
      <c r="G507" s="420">
        <f>'2026底表'!G507</f>
        <v>0</v>
      </c>
      <c r="H507" s="420">
        <f>'2026底表'!H507</f>
        <v>0</v>
      </c>
      <c r="I507" s="420">
        <f>'2026底表'!I507</f>
        <v>0</v>
      </c>
      <c r="J507" s="420">
        <f>'2026底表'!J507</f>
        <v>0</v>
      </c>
      <c r="K507" s="420">
        <f>'2026底表'!K507</f>
        <v>0</v>
      </c>
      <c r="L507" s="420">
        <f>'2026底表'!L507</f>
        <v>0</v>
      </c>
      <c r="M507" s="420">
        <f>'2026底表'!M507</f>
        <v>0</v>
      </c>
      <c r="N507" s="420">
        <f>'2026底表'!N507</f>
        <v>0</v>
      </c>
      <c r="O507" s="420">
        <f>'2026底表'!O507</f>
        <v>0</v>
      </c>
      <c r="P507" s="420">
        <f>'2026底表'!P507</f>
        <v>0</v>
      </c>
      <c r="Q507" s="420">
        <f>'2026底表'!Q507</f>
        <v>0</v>
      </c>
      <c r="R507" s="420">
        <f>'2026底表'!R507</f>
        <v>0</v>
      </c>
      <c r="S507" s="420">
        <f>'2026底表'!S507</f>
        <v>0</v>
      </c>
      <c r="T507" s="420">
        <f>'2026底表'!T507</f>
        <v>0</v>
      </c>
      <c r="U507" s="420">
        <f>'2026底表'!U507</f>
        <v>0</v>
      </c>
      <c r="V507" s="420">
        <f>'2026底表'!V507</f>
        <v>0</v>
      </c>
      <c r="W507" s="420">
        <f>'2026底表'!W507</f>
        <v>0</v>
      </c>
      <c r="X507" s="420">
        <f>'2026底表'!X507</f>
        <v>0</v>
      </c>
      <c r="Y507" s="420">
        <f>'2026底表'!Y507</f>
        <v>0</v>
      </c>
      <c r="Z507" s="420">
        <f>'2026底表'!Z507</f>
        <v>0</v>
      </c>
      <c r="AA507" s="420">
        <f>'2026底表'!AA507</f>
        <v>0</v>
      </c>
      <c r="AB507" s="420">
        <f>'2026底表'!AB507</f>
        <v>0</v>
      </c>
      <c r="AC507" s="420">
        <f>'2026底表'!AC507</f>
        <v>0</v>
      </c>
      <c r="AD507" s="420">
        <f>'2026底表'!AD507</f>
        <v>0</v>
      </c>
      <c r="AE507" s="420">
        <f>'2026底表'!AE507</f>
        <v>0</v>
      </c>
      <c r="AF507" s="420">
        <f>'2026底表'!AF507</f>
        <v>0</v>
      </c>
      <c r="AG507" s="420">
        <f>'2026底表'!AG507</f>
        <v>0</v>
      </c>
      <c r="AH507" s="420">
        <f t="shared" si="385"/>
        <v>0</v>
      </c>
      <c r="AI507" s="23"/>
      <c r="AJ507" s="290">
        <f t="shared" si="386"/>
        <v>0</v>
      </c>
      <c r="AK507" s="57"/>
      <c r="AT507" s="1"/>
      <c r="AU507" s="1"/>
      <c r="AV507" s="1"/>
    </row>
    <row r="508" s="5" customFormat="1" ht="30" customHeight="1" spans="1:171">
      <c r="A508" s="334" t="s">
        <v>184</v>
      </c>
      <c r="B508" s="334"/>
      <c r="C508" s="421">
        <f t="shared" ref="C508:AG508" si="387">C504+C505+C506+C507</f>
        <v>0</v>
      </c>
      <c r="D508" s="421">
        <f t="shared" si="387"/>
        <v>0</v>
      </c>
      <c r="E508" s="421">
        <f t="shared" si="387"/>
        <v>0</v>
      </c>
      <c r="F508" s="421">
        <f t="shared" si="387"/>
        <v>0</v>
      </c>
      <c r="G508" s="421">
        <f t="shared" si="387"/>
        <v>0</v>
      </c>
      <c r="H508" s="421">
        <f t="shared" si="387"/>
        <v>0</v>
      </c>
      <c r="I508" s="421">
        <f t="shared" si="387"/>
        <v>0</v>
      </c>
      <c r="J508" s="421">
        <f t="shared" si="387"/>
        <v>0</v>
      </c>
      <c r="K508" s="421">
        <f t="shared" si="387"/>
        <v>0</v>
      </c>
      <c r="L508" s="421">
        <f t="shared" si="387"/>
        <v>0</v>
      </c>
      <c r="M508" s="421">
        <f t="shared" si="387"/>
        <v>0</v>
      </c>
      <c r="N508" s="421">
        <f t="shared" si="387"/>
        <v>0</v>
      </c>
      <c r="O508" s="421">
        <f t="shared" si="387"/>
        <v>0</v>
      </c>
      <c r="P508" s="421">
        <f t="shared" si="387"/>
        <v>0</v>
      </c>
      <c r="Q508" s="421">
        <f t="shared" si="387"/>
        <v>0</v>
      </c>
      <c r="R508" s="421">
        <f t="shared" si="387"/>
        <v>0</v>
      </c>
      <c r="S508" s="421">
        <f t="shared" si="387"/>
        <v>0</v>
      </c>
      <c r="T508" s="421">
        <f t="shared" si="387"/>
        <v>0</v>
      </c>
      <c r="U508" s="421">
        <f t="shared" si="387"/>
        <v>0</v>
      </c>
      <c r="V508" s="421">
        <f t="shared" si="387"/>
        <v>0</v>
      </c>
      <c r="W508" s="421">
        <f t="shared" si="387"/>
        <v>0</v>
      </c>
      <c r="X508" s="421">
        <f t="shared" si="387"/>
        <v>0</v>
      </c>
      <c r="Y508" s="421">
        <f t="shared" si="387"/>
        <v>0</v>
      </c>
      <c r="Z508" s="421">
        <f t="shared" si="387"/>
        <v>0</v>
      </c>
      <c r="AA508" s="421">
        <f t="shared" si="387"/>
        <v>0</v>
      </c>
      <c r="AB508" s="421">
        <f t="shared" si="387"/>
        <v>0</v>
      </c>
      <c r="AC508" s="421">
        <f t="shared" si="387"/>
        <v>0</v>
      </c>
      <c r="AD508" s="421">
        <f t="shared" si="387"/>
        <v>0</v>
      </c>
      <c r="AE508" s="421">
        <f t="shared" si="387"/>
        <v>0</v>
      </c>
      <c r="AF508" s="421">
        <f t="shared" si="387"/>
        <v>0</v>
      </c>
      <c r="AG508" s="421">
        <f t="shared" si="387"/>
        <v>0</v>
      </c>
      <c r="AH508" s="421">
        <f t="shared" si="385"/>
        <v>0</v>
      </c>
      <c r="AI508" s="23"/>
      <c r="AJ508" s="290"/>
      <c r="AK508" s="57"/>
      <c r="AT508" s="1"/>
    </row>
    <row r="509" s="5" customFormat="1" ht="30" customHeight="1" spans="1:171">
      <c r="A509" s="335"/>
      <c r="B509" s="335"/>
      <c r="C509" s="333"/>
      <c r="D509" s="333"/>
      <c r="E509" s="333"/>
      <c r="F509" s="333"/>
      <c r="G509" s="333"/>
      <c r="H509" s="333"/>
      <c r="I509" s="333"/>
      <c r="J509" s="333"/>
      <c r="K509" s="333"/>
      <c r="L509" s="333"/>
      <c r="M509" s="333"/>
      <c r="N509" s="333"/>
      <c r="O509" s="333"/>
      <c r="P509" s="333"/>
      <c r="Q509" s="333"/>
      <c r="R509" s="333"/>
      <c r="S509" s="333"/>
      <c r="T509" s="333"/>
      <c r="U509" s="333"/>
      <c r="V509" s="333"/>
      <c r="W509" s="333"/>
      <c r="X509" s="333"/>
      <c r="Y509" s="333"/>
      <c r="Z509" s="333"/>
      <c r="AA509" s="333"/>
      <c r="AB509" s="333"/>
      <c r="AC509" s="333"/>
      <c r="AD509" s="333"/>
      <c r="AE509" s="333"/>
      <c r="AF509" s="333"/>
      <c r="AG509" s="333"/>
      <c r="AH509" s="333"/>
      <c r="AI509" s="23"/>
      <c r="AJ509" s="290"/>
      <c r="AK509" s="57"/>
    </row>
    <row r="510" s="5" customFormat="1" ht="30" customHeight="1" spans="1:171">
      <c r="A510" s="335"/>
      <c r="B510" s="335"/>
      <c r="C510" s="333"/>
      <c r="D510" s="333"/>
      <c r="E510" s="333"/>
      <c r="F510" s="333"/>
      <c r="G510" s="333"/>
      <c r="H510" s="333"/>
      <c r="I510" s="333"/>
      <c r="J510" s="333"/>
      <c r="K510" s="333"/>
      <c r="L510" s="333"/>
      <c r="M510" s="333"/>
      <c r="N510" s="333"/>
      <c r="O510" s="333"/>
      <c r="P510" s="333"/>
      <c r="Q510" s="333"/>
      <c r="R510" s="333"/>
      <c r="S510" s="333"/>
      <c r="T510" s="333"/>
      <c r="U510" s="333"/>
      <c r="V510" s="333"/>
      <c r="W510" s="333"/>
      <c r="X510" s="333"/>
      <c r="Y510" s="333"/>
      <c r="Z510" s="333"/>
      <c r="AA510" s="333"/>
      <c r="AB510" s="333"/>
      <c r="AC510" s="333"/>
      <c r="AD510" s="333"/>
      <c r="AE510" s="333"/>
      <c r="AF510" s="333"/>
      <c r="AG510" s="333"/>
      <c r="AH510" s="333"/>
      <c r="AI510" s="23"/>
      <c r="AJ510" s="290"/>
      <c r="AK510" s="57"/>
    </row>
    <row r="511" s="5" customFormat="1" ht="30" customHeight="1" spans="1:171">
      <c r="A511" s="334" t="s">
        <v>185</v>
      </c>
      <c r="B511" s="334"/>
      <c r="C511" s="420">
        <f>'2026底表'!C511</f>
        <v>0</v>
      </c>
      <c r="D511" s="420">
        <f>'2026底表'!D511</f>
        <v>0</v>
      </c>
      <c r="E511" s="420">
        <f>'2026底表'!E511</f>
        <v>0</v>
      </c>
      <c r="F511" s="420">
        <f>'2026底表'!F511</f>
        <v>0</v>
      </c>
      <c r="G511" s="420">
        <f>'2026底表'!G511</f>
        <v>0</v>
      </c>
      <c r="H511" s="420">
        <f>'2026底表'!H511</f>
        <v>0</v>
      </c>
      <c r="I511" s="420">
        <f>'2026底表'!I511</f>
        <v>0</v>
      </c>
      <c r="J511" s="420">
        <f>'2026底表'!J511</f>
        <v>0</v>
      </c>
      <c r="K511" s="420">
        <f>'2026底表'!K511</f>
        <v>0</v>
      </c>
      <c r="L511" s="420">
        <f>'2026底表'!L511</f>
        <v>0</v>
      </c>
      <c r="M511" s="420">
        <f>'2026底表'!M511</f>
        <v>0</v>
      </c>
      <c r="N511" s="420">
        <f>'2026底表'!N511</f>
        <v>0</v>
      </c>
      <c r="O511" s="420">
        <f>'2026底表'!O511</f>
        <v>0</v>
      </c>
      <c r="P511" s="420">
        <f>'2026底表'!P511</f>
        <v>0</v>
      </c>
      <c r="Q511" s="420">
        <f>'2026底表'!Q511</f>
        <v>0</v>
      </c>
      <c r="R511" s="420">
        <f>'2026底表'!R511</f>
        <v>0</v>
      </c>
      <c r="S511" s="420">
        <f>'2026底表'!S511</f>
        <v>0</v>
      </c>
      <c r="T511" s="420">
        <f>'2026底表'!T511</f>
        <v>0</v>
      </c>
      <c r="U511" s="420">
        <f>'2026底表'!U511</f>
        <v>0</v>
      </c>
      <c r="V511" s="420">
        <f>'2026底表'!V511</f>
        <v>0</v>
      </c>
      <c r="W511" s="420">
        <f>'2026底表'!W511</f>
        <v>0</v>
      </c>
      <c r="X511" s="420">
        <f>'2026底表'!X511</f>
        <v>0</v>
      </c>
      <c r="Y511" s="420">
        <f>'2026底表'!Y511</f>
        <v>0</v>
      </c>
      <c r="Z511" s="420">
        <f>'2026底表'!Z511</f>
        <v>0</v>
      </c>
      <c r="AA511" s="420">
        <f>'2026底表'!AA511</f>
        <v>2159</v>
      </c>
      <c r="AB511" s="420">
        <f>'2026底表'!AB511</f>
        <v>6016</v>
      </c>
      <c r="AC511" s="420">
        <f>'2026底表'!AC511</f>
        <v>5897</v>
      </c>
      <c r="AD511" s="420">
        <f>'2026底表'!AD511</f>
        <v>0</v>
      </c>
      <c r="AE511" s="420">
        <f>'2026底表'!AE511</f>
        <v>0</v>
      </c>
      <c r="AF511" s="420">
        <f>'2026底表'!AF511</f>
        <v>0</v>
      </c>
      <c r="AG511" s="420">
        <f>'2026底表'!AG511</f>
        <v>0</v>
      </c>
      <c r="AH511" s="420">
        <f t="shared" ref="AH511:AH516" si="388">SUM(C511:AG511)</f>
        <v>14072</v>
      </c>
      <c r="AI511" s="23"/>
      <c r="AJ511" s="290">
        <f t="shared" ref="AJ511:AJ513" si="389">E511-AI511</f>
        <v>0</v>
      </c>
      <c r="AK511" s="57"/>
    </row>
    <row r="512" s="5" customFormat="1" ht="30" customHeight="1" spans="1:171">
      <c r="A512" s="334" t="s">
        <v>186</v>
      </c>
      <c r="B512" s="334"/>
      <c r="C512" s="420">
        <f>'2026底表'!C512</f>
        <v>0</v>
      </c>
      <c r="D512" s="420">
        <f>'2026底表'!D512</f>
        <v>0</v>
      </c>
      <c r="E512" s="420">
        <f>'2026底表'!E512</f>
        <v>0</v>
      </c>
      <c r="F512" s="420">
        <f>'2026底表'!F512</f>
        <v>0</v>
      </c>
      <c r="G512" s="420">
        <f>'2026底表'!G512</f>
        <v>0</v>
      </c>
      <c r="H512" s="420">
        <f>'2026底表'!H512</f>
        <v>0</v>
      </c>
      <c r="I512" s="420">
        <f>'2026底表'!I512</f>
        <v>0</v>
      </c>
      <c r="J512" s="420">
        <f>'2026底表'!J512</f>
        <v>0</v>
      </c>
      <c r="K512" s="420">
        <f>'2026底表'!K512</f>
        <v>0</v>
      </c>
      <c r="L512" s="420">
        <f>'2026底表'!L512</f>
        <v>0</v>
      </c>
      <c r="M512" s="420">
        <f>'2026底表'!M512</f>
        <v>0</v>
      </c>
      <c r="N512" s="420">
        <f>'2026底表'!N512</f>
        <v>0</v>
      </c>
      <c r="O512" s="420">
        <f>'2026底表'!O512</f>
        <v>0</v>
      </c>
      <c r="P512" s="420">
        <f>'2026底表'!P512</f>
        <v>0</v>
      </c>
      <c r="Q512" s="420">
        <f>'2026底表'!Q512</f>
        <v>0</v>
      </c>
      <c r="R512" s="420">
        <f>'2026底表'!R512</f>
        <v>0</v>
      </c>
      <c r="S512" s="420">
        <f>'2026底表'!S512</f>
        <v>0</v>
      </c>
      <c r="T512" s="420">
        <f>'2026底表'!T512</f>
        <v>0</v>
      </c>
      <c r="U512" s="420">
        <f>'2026底表'!U512</f>
        <v>0</v>
      </c>
      <c r="V512" s="420">
        <f>'2026底表'!V512</f>
        <v>0</v>
      </c>
      <c r="W512" s="420">
        <f>'2026底表'!W512</f>
        <v>0</v>
      </c>
      <c r="X512" s="420">
        <f>'2026底表'!X512</f>
        <v>0</v>
      </c>
      <c r="Y512" s="420">
        <f>'2026底表'!Y512</f>
        <v>0</v>
      </c>
      <c r="Z512" s="420">
        <f>'2026底表'!Z512</f>
        <v>0</v>
      </c>
      <c r="AA512" s="420">
        <f>'2026底表'!AA512</f>
        <v>0</v>
      </c>
      <c r="AB512" s="420">
        <f>'2026底表'!AB512</f>
        <v>0</v>
      </c>
      <c r="AC512" s="420">
        <f>'2026底表'!AC512</f>
        <v>0</v>
      </c>
      <c r="AD512" s="420">
        <f>'2026底表'!AD512</f>
        <v>0</v>
      </c>
      <c r="AE512" s="420">
        <f>'2026底表'!AE512</f>
        <v>0</v>
      </c>
      <c r="AF512" s="420">
        <f>'2026底表'!AF512</f>
        <v>0</v>
      </c>
      <c r="AG512" s="420">
        <f>'2026底表'!AG512</f>
        <v>0</v>
      </c>
      <c r="AH512" s="420">
        <f t="shared" si="388"/>
        <v>0</v>
      </c>
      <c r="AI512" s="23"/>
      <c r="AJ512" s="290">
        <f t="shared" si="389"/>
        <v>0</v>
      </c>
      <c r="AK512" s="57"/>
    </row>
    <row r="513" s="5" customFormat="1" ht="30" customHeight="1" spans="1:56">
      <c r="A513" s="334" t="s">
        <v>187</v>
      </c>
      <c r="B513" s="334"/>
      <c r="C513" s="420">
        <f>'2026底表'!C513</f>
        <v>0</v>
      </c>
      <c r="D513" s="420">
        <f>'2026底表'!D513</f>
        <v>0</v>
      </c>
      <c r="E513" s="420">
        <f>'2026底表'!E513</f>
        <v>0</v>
      </c>
      <c r="F513" s="420">
        <f>'2026底表'!F513</f>
        <v>0</v>
      </c>
      <c r="G513" s="420">
        <f>'2026底表'!G513</f>
        <v>0</v>
      </c>
      <c r="H513" s="420">
        <f>'2026底表'!H513</f>
        <v>0</v>
      </c>
      <c r="I513" s="420">
        <f>'2026底表'!I513</f>
        <v>0</v>
      </c>
      <c r="J513" s="420">
        <f>'2026底表'!J513</f>
        <v>0</v>
      </c>
      <c r="K513" s="420">
        <f>'2026底表'!K513</f>
        <v>0</v>
      </c>
      <c r="L513" s="420">
        <f>'2026底表'!L513</f>
        <v>0</v>
      </c>
      <c r="M513" s="420">
        <f>'2026底表'!M513</f>
        <v>0</v>
      </c>
      <c r="N513" s="420">
        <f>'2026底表'!N513</f>
        <v>0</v>
      </c>
      <c r="O513" s="420">
        <f>'2026底表'!O513</f>
        <v>0</v>
      </c>
      <c r="P513" s="420">
        <f>'2026底表'!P513</f>
        <v>0</v>
      </c>
      <c r="Q513" s="420">
        <f>'2026底表'!Q513</f>
        <v>0</v>
      </c>
      <c r="R513" s="420">
        <f>'2026底表'!R513</f>
        <v>0</v>
      </c>
      <c r="S513" s="420">
        <f>'2026底表'!S513</f>
        <v>0</v>
      </c>
      <c r="T513" s="420">
        <f>'2026底表'!T513</f>
        <v>0</v>
      </c>
      <c r="U513" s="420">
        <f>'2026底表'!U513</f>
        <v>0</v>
      </c>
      <c r="V513" s="420">
        <f>'2026底表'!V513</f>
        <v>0</v>
      </c>
      <c r="W513" s="420">
        <f>'2026底表'!W513</f>
        <v>0</v>
      </c>
      <c r="X513" s="420">
        <f>'2026底表'!X513</f>
        <v>0</v>
      </c>
      <c r="Y513" s="420">
        <f>'2026底表'!Y513</f>
        <v>0</v>
      </c>
      <c r="Z513" s="420">
        <f>'2026底表'!Z513</f>
        <v>0</v>
      </c>
      <c r="AA513" s="420">
        <f>'2026底表'!AA513</f>
        <v>0</v>
      </c>
      <c r="AB513" s="420">
        <f>'2026底表'!AB513</f>
        <v>0</v>
      </c>
      <c r="AC513" s="420">
        <f>'2026底表'!AC513</f>
        <v>0</v>
      </c>
      <c r="AD513" s="420">
        <f>'2026底表'!AD513</f>
        <v>0</v>
      </c>
      <c r="AE513" s="420">
        <f>'2026底表'!AE513</f>
        <v>0</v>
      </c>
      <c r="AF513" s="420">
        <f>'2026底表'!AF513</f>
        <v>0</v>
      </c>
      <c r="AG513" s="420">
        <f>'2026底表'!AG513</f>
        <v>0</v>
      </c>
      <c r="AH513" s="420">
        <f t="shared" si="388"/>
        <v>0</v>
      </c>
      <c r="AI513" s="23"/>
      <c r="AJ513" s="290">
        <f t="shared" si="389"/>
        <v>0</v>
      </c>
      <c r="AK513" s="57"/>
    </row>
    <row r="514" s="5" customFormat="1" ht="30" customHeight="1" spans="1:56">
      <c r="A514" s="335" t="s">
        <v>188</v>
      </c>
      <c r="B514" s="335"/>
      <c r="C514" s="422">
        <f t="shared" ref="C514:AG514" si="390">C513+C512+C511</f>
        <v>0</v>
      </c>
      <c r="D514" s="422">
        <f t="shared" si="390"/>
        <v>0</v>
      </c>
      <c r="E514" s="422">
        <f t="shared" si="390"/>
        <v>0</v>
      </c>
      <c r="F514" s="422">
        <f t="shared" si="390"/>
        <v>0</v>
      </c>
      <c r="G514" s="422">
        <f t="shared" si="390"/>
        <v>0</v>
      </c>
      <c r="H514" s="422">
        <f t="shared" si="390"/>
        <v>0</v>
      </c>
      <c r="I514" s="422">
        <f t="shared" si="390"/>
        <v>0</v>
      </c>
      <c r="J514" s="422">
        <f t="shared" si="390"/>
        <v>0</v>
      </c>
      <c r="K514" s="422">
        <f t="shared" si="390"/>
        <v>0</v>
      </c>
      <c r="L514" s="422">
        <f t="shared" si="390"/>
        <v>0</v>
      </c>
      <c r="M514" s="422">
        <f t="shared" si="390"/>
        <v>0</v>
      </c>
      <c r="N514" s="422">
        <f t="shared" si="390"/>
        <v>0</v>
      </c>
      <c r="O514" s="422">
        <f t="shared" si="390"/>
        <v>0</v>
      </c>
      <c r="P514" s="422">
        <f t="shared" si="390"/>
        <v>0</v>
      </c>
      <c r="Q514" s="422">
        <f t="shared" si="390"/>
        <v>0</v>
      </c>
      <c r="R514" s="422">
        <f t="shared" si="390"/>
        <v>0</v>
      </c>
      <c r="S514" s="422">
        <f t="shared" si="390"/>
        <v>0</v>
      </c>
      <c r="T514" s="422">
        <f t="shared" si="390"/>
        <v>0</v>
      </c>
      <c r="U514" s="422">
        <f t="shared" si="390"/>
        <v>0</v>
      </c>
      <c r="V514" s="422">
        <f t="shared" si="390"/>
        <v>0</v>
      </c>
      <c r="W514" s="422">
        <f t="shared" si="390"/>
        <v>0</v>
      </c>
      <c r="X514" s="422">
        <f t="shared" si="390"/>
        <v>0</v>
      </c>
      <c r="Y514" s="422">
        <f t="shared" si="390"/>
        <v>0</v>
      </c>
      <c r="Z514" s="422">
        <f t="shared" si="390"/>
        <v>0</v>
      </c>
      <c r="AA514" s="422">
        <f t="shared" si="390"/>
        <v>2159</v>
      </c>
      <c r="AB514" s="422">
        <f t="shared" si="390"/>
        <v>6016</v>
      </c>
      <c r="AC514" s="422">
        <f t="shared" si="390"/>
        <v>5897</v>
      </c>
      <c r="AD514" s="422">
        <f t="shared" si="390"/>
        <v>0</v>
      </c>
      <c r="AE514" s="422">
        <f t="shared" si="390"/>
        <v>0</v>
      </c>
      <c r="AF514" s="422">
        <f t="shared" si="390"/>
        <v>0</v>
      </c>
      <c r="AG514" s="422">
        <f t="shared" si="390"/>
        <v>0</v>
      </c>
      <c r="AH514" s="422">
        <f t="shared" si="388"/>
        <v>14072</v>
      </c>
      <c r="AI514" s="23"/>
      <c r="AJ514" s="419"/>
      <c r="AK514" s="57"/>
    </row>
    <row r="515" s="5" customFormat="1" ht="30" customHeight="1" spans="1:56">
      <c r="A515" s="335" t="s">
        <v>189</v>
      </c>
      <c r="B515" s="335"/>
      <c r="C515" s="333"/>
      <c r="D515" s="333"/>
      <c r="E515" s="333"/>
      <c r="F515" s="333"/>
      <c r="G515" s="333"/>
      <c r="H515" s="333"/>
      <c r="I515" s="333"/>
      <c r="J515" s="333"/>
      <c r="K515" s="333"/>
      <c r="L515" s="333"/>
      <c r="M515" s="333"/>
      <c r="N515" s="333"/>
      <c r="O515" s="333"/>
      <c r="P515" s="333"/>
      <c r="Q515" s="333"/>
      <c r="R515" s="333"/>
      <c r="S515" s="333"/>
      <c r="T515" s="333"/>
      <c r="U515" s="333"/>
      <c r="V515" s="333"/>
      <c r="W515" s="333"/>
      <c r="X515" s="333"/>
      <c r="Y515" s="333"/>
      <c r="Z515" s="333"/>
      <c r="AA515" s="333"/>
      <c r="AB515" s="333"/>
      <c r="AC515" s="333"/>
      <c r="AD515" s="333"/>
      <c r="AE515" s="333"/>
      <c r="AF515" s="333"/>
      <c r="AG515" s="333"/>
      <c r="AH515" s="333">
        <f t="shared" si="388"/>
        <v>0</v>
      </c>
      <c r="AI515" s="23"/>
      <c r="AJ515" s="290"/>
      <c r="AK515" s="57"/>
    </row>
    <row r="516" s="5" customFormat="1" ht="30" customHeight="1" spans="1:56">
      <c r="A516" s="335" t="s">
        <v>190</v>
      </c>
      <c r="B516" s="335"/>
      <c r="C516" s="421">
        <f t="shared" ref="C516:AG516" si="391">C500+C501-C469-C492</f>
        <v>0</v>
      </c>
      <c r="D516" s="421">
        <f t="shared" si="391"/>
        <v>0</v>
      </c>
      <c r="E516" s="421">
        <f t="shared" si="391"/>
        <v>0</v>
      </c>
      <c r="F516" s="421">
        <f t="shared" si="391"/>
        <v>0</v>
      </c>
      <c r="G516" s="421">
        <f t="shared" si="391"/>
        <v>0</v>
      </c>
      <c r="H516" s="421">
        <f t="shared" si="391"/>
        <v>0</v>
      </c>
      <c r="I516" s="421">
        <f t="shared" si="391"/>
        <v>0</v>
      </c>
      <c r="J516" s="421">
        <f t="shared" si="391"/>
        <v>0</v>
      </c>
      <c r="K516" s="421">
        <f t="shared" si="391"/>
        <v>0</v>
      </c>
      <c r="L516" s="421">
        <f t="shared" si="391"/>
        <v>0</v>
      </c>
      <c r="M516" s="421">
        <f t="shared" si="391"/>
        <v>0</v>
      </c>
      <c r="N516" s="421">
        <f t="shared" si="391"/>
        <v>0</v>
      </c>
      <c r="O516" s="421">
        <f t="shared" si="391"/>
        <v>0</v>
      </c>
      <c r="P516" s="421">
        <f t="shared" si="391"/>
        <v>0</v>
      </c>
      <c r="Q516" s="421">
        <f t="shared" si="391"/>
        <v>0</v>
      </c>
      <c r="R516" s="421">
        <f t="shared" si="391"/>
        <v>0</v>
      </c>
      <c r="S516" s="421">
        <f t="shared" si="391"/>
        <v>0</v>
      </c>
      <c r="T516" s="421">
        <f t="shared" si="391"/>
        <v>0</v>
      </c>
      <c r="U516" s="421">
        <f t="shared" si="391"/>
        <v>0</v>
      </c>
      <c r="V516" s="421">
        <f t="shared" si="391"/>
        <v>0</v>
      </c>
      <c r="W516" s="421">
        <f t="shared" si="391"/>
        <v>0</v>
      </c>
      <c r="X516" s="421">
        <f t="shared" si="391"/>
        <v>0</v>
      </c>
      <c r="Y516" s="421">
        <f t="shared" si="391"/>
        <v>0</v>
      </c>
      <c r="Z516" s="421">
        <f t="shared" si="391"/>
        <v>0</v>
      </c>
      <c r="AA516" s="421">
        <f t="shared" si="391"/>
        <v>-2240</v>
      </c>
      <c r="AB516" s="421">
        <f t="shared" si="391"/>
        <v>-6409</v>
      </c>
      <c r="AC516" s="421">
        <f t="shared" si="391"/>
        <v>-6561</v>
      </c>
      <c r="AD516" s="421">
        <f t="shared" si="391"/>
        <v>0</v>
      </c>
      <c r="AE516" s="421">
        <f t="shared" si="391"/>
        <v>0</v>
      </c>
      <c r="AF516" s="421">
        <f t="shared" si="391"/>
        <v>0</v>
      </c>
      <c r="AG516" s="421">
        <f t="shared" si="391"/>
        <v>0</v>
      </c>
      <c r="AH516" s="421">
        <f t="shared" si="388"/>
        <v>-15210</v>
      </c>
      <c r="AI516" s="23"/>
      <c r="AJ516" s="419"/>
      <c r="AK516" s="57"/>
    </row>
    <row r="517" s="1" customFormat="1" spans="1:56">
      <c r="A517" s="339"/>
      <c r="B517" s="315"/>
      <c r="C517" s="345"/>
      <c r="D517" s="345"/>
      <c r="E517" s="345"/>
      <c r="F517" s="345"/>
      <c r="G517" s="345"/>
      <c r="H517" s="345"/>
      <c r="I517" s="345"/>
      <c r="J517" s="345"/>
      <c r="K517" s="345"/>
      <c r="L517" s="345"/>
      <c r="M517" s="345"/>
      <c r="N517" s="345"/>
      <c r="O517" s="345"/>
      <c r="P517" s="345"/>
      <c r="Q517" s="345"/>
      <c r="R517" s="345"/>
      <c r="S517" s="345"/>
      <c r="T517" s="345"/>
      <c r="U517" s="345"/>
      <c r="V517" s="345"/>
      <c r="W517" s="345"/>
      <c r="X517" s="345"/>
      <c r="Y517" s="345"/>
      <c r="Z517" s="345"/>
      <c r="AA517" s="345"/>
      <c r="AB517" s="345"/>
      <c r="AC517" s="345"/>
      <c r="AD517" s="345"/>
      <c r="AE517" s="345"/>
      <c r="AF517" s="345"/>
      <c r="AG517" s="345"/>
      <c r="AH517" s="345"/>
      <c r="AI517" s="23"/>
      <c r="AJ517" s="389"/>
      <c r="AK517" s="24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</row>
    <row r="518" s="1" customFormat="1" spans="1:56">
      <c r="A518" s="2" t="s">
        <v>191</v>
      </c>
      <c r="B518" s="2"/>
      <c r="C518" s="345"/>
      <c r="D518" s="345"/>
      <c r="E518" s="345"/>
      <c r="F518" s="345"/>
      <c r="G518" s="345"/>
      <c r="H518" s="345"/>
      <c r="I518" s="345"/>
      <c r="J518" s="345"/>
      <c r="K518" s="345"/>
      <c r="L518" s="345"/>
      <c r="M518" s="345"/>
      <c r="N518" s="345"/>
      <c r="O518" s="345"/>
      <c r="P518" s="345"/>
      <c r="Q518" s="345"/>
      <c r="R518" s="345"/>
      <c r="S518" s="345"/>
      <c r="T518" s="345"/>
      <c r="U518" s="345"/>
      <c r="V518" s="345"/>
      <c r="W518" s="345"/>
      <c r="X518" s="345"/>
      <c r="Y518" s="345"/>
      <c r="Z518" s="345"/>
      <c r="AA518" s="345"/>
      <c r="AB518" s="345"/>
      <c r="AC518" s="345"/>
      <c r="AD518" s="345"/>
      <c r="AE518" s="345"/>
      <c r="AF518" s="345"/>
      <c r="AG518" s="345"/>
      <c r="AH518" s="345"/>
      <c r="AI518" s="23"/>
      <c r="AJ518" s="389"/>
      <c r="AK518" s="24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 s="1" customFormat="1" spans="1:56">
      <c r="A519" s="2" t="s">
        <v>192</v>
      </c>
      <c r="B519" s="2"/>
      <c r="C519" s="345"/>
      <c r="D519" s="345"/>
      <c r="E519" s="345"/>
      <c r="F519" s="345"/>
      <c r="G519" s="345"/>
      <c r="H519" s="345"/>
      <c r="I519" s="345"/>
      <c r="J519" s="345"/>
      <c r="K519" s="345"/>
      <c r="L519" s="345"/>
      <c r="M519" s="345"/>
      <c r="N519" s="345"/>
      <c r="O519" s="345"/>
      <c r="P519" s="345"/>
      <c r="Q519" s="345"/>
      <c r="R519" s="345"/>
      <c r="S519" s="345"/>
      <c r="T519" s="345"/>
      <c r="U519" s="345"/>
      <c r="V519" s="345"/>
      <c r="W519" s="345"/>
      <c r="X519" s="345"/>
      <c r="Y519" s="345"/>
      <c r="Z519" s="345"/>
      <c r="AA519" s="345"/>
      <c r="AB519" s="345"/>
      <c r="AC519" s="345"/>
      <c r="AD519" s="345"/>
      <c r="AE519" s="345"/>
      <c r="AF519" s="345"/>
      <c r="AG519" s="345"/>
      <c r="AH519" s="345"/>
      <c r="AI519" s="23"/>
      <c r="AJ519" s="389"/>
      <c r="AK519" s="24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</row>
    <row r="520" s="1" customFormat="1" spans="1:56">
      <c r="A520" s="2" t="s">
        <v>193</v>
      </c>
      <c r="B520" s="2"/>
      <c r="C520" s="345"/>
      <c r="D520" s="345"/>
      <c r="E520" s="345"/>
      <c r="F520" s="345"/>
      <c r="G520" s="345"/>
      <c r="H520" s="345"/>
      <c r="I520" s="345"/>
      <c r="J520" s="345"/>
      <c r="K520" s="345"/>
      <c r="L520" s="345"/>
      <c r="M520" s="345"/>
      <c r="N520" s="345"/>
      <c r="O520" s="345"/>
      <c r="P520" s="345"/>
      <c r="Q520" s="345"/>
      <c r="R520" s="345"/>
      <c r="S520" s="345"/>
      <c r="T520" s="345"/>
      <c r="U520" s="345"/>
      <c r="V520" s="345"/>
      <c r="W520" s="345"/>
      <c r="X520" s="345"/>
      <c r="Y520" s="345"/>
      <c r="Z520" s="345"/>
      <c r="AA520" s="345"/>
      <c r="AB520" s="345"/>
      <c r="AC520" s="345"/>
      <c r="AD520" s="345"/>
      <c r="AE520" s="345"/>
      <c r="AF520" s="345"/>
      <c r="AG520" s="345"/>
      <c r="AH520" s="345"/>
      <c r="AI520" s="23"/>
      <c r="AJ520" s="389"/>
      <c r="AK520" s="24"/>
      <c r="AT520" s="5"/>
      <c r="AU520" s="5"/>
      <c r="AV520" s="5"/>
    </row>
    <row r="521" s="1" customFormat="1" spans="1:56">
      <c r="A521" s="339"/>
      <c r="B521" s="315"/>
      <c r="C521" s="345"/>
      <c r="D521" s="345"/>
      <c r="E521" s="345"/>
      <c r="F521" s="345"/>
      <c r="G521" s="345"/>
      <c r="H521" s="345"/>
      <c r="I521" s="345"/>
      <c r="J521" s="345"/>
      <c r="K521" s="345"/>
      <c r="L521" s="345"/>
      <c r="M521" s="345"/>
      <c r="N521" s="345"/>
      <c r="O521" s="345"/>
      <c r="P521" s="345"/>
      <c r="Q521" s="345"/>
      <c r="R521" s="345"/>
      <c r="S521" s="345"/>
      <c r="T521" s="345"/>
      <c r="U521" s="345"/>
      <c r="V521" s="345"/>
      <c r="W521" s="345"/>
      <c r="X521" s="345"/>
      <c r="Y521" s="345"/>
      <c r="Z521" s="345"/>
      <c r="AA521" s="345"/>
      <c r="AB521" s="345"/>
      <c r="AC521" s="345"/>
      <c r="AD521" s="345"/>
      <c r="AE521" s="345"/>
      <c r="AF521" s="345"/>
      <c r="AG521" s="345"/>
      <c r="AH521" s="345"/>
      <c r="AI521" s="23"/>
      <c r="AJ521" s="389"/>
      <c r="AK521"/>
      <c r="AT521" s="5"/>
    </row>
    <row r="522" s="19" customFormat="1" ht="30" customHeight="1" spans="1:56">
      <c r="A522" s="340" t="s">
        <v>382</v>
      </c>
      <c r="B522" s="341"/>
      <c r="C522" s="423"/>
      <c r="D522" s="423">
        <f>C522+D529</f>
        <v>0</v>
      </c>
      <c r="E522" s="423">
        <f>D522+E529</f>
        <v>0</v>
      </c>
      <c r="F522" s="423"/>
      <c r="G522" s="423"/>
      <c r="H522" s="423"/>
      <c r="I522" s="423"/>
      <c r="J522" s="423"/>
      <c r="K522" s="423"/>
      <c r="L522" s="423"/>
      <c r="M522" s="423"/>
      <c r="N522" s="423"/>
      <c r="O522" s="423"/>
      <c r="P522" s="423"/>
      <c r="Q522" s="423"/>
      <c r="R522" s="423"/>
      <c r="S522" s="423"/>
      <c r="T522" s="423"/>
      <c r="U522" s="423"/>
      <c r="V522" s="423"/>
      <c r="W522" s="423"/>
      <c r="X522" s="423"/>
      <c r="Y522" s="423"/>
      <c r="Z522" s="423"/>
      <c r="AA522" s="423"/>
      <c r="AB522" s="423"/>
      <c r="AC522" s="424"/>
      <c r="AD522" s="424"/>
      <c r="AE522" s="424"/>
      <c r="AF522" s="424"/>
      <c r="AG522" s="424"/>
      <c r="AH522" s="333"/>
      <c r="AI522" s="23"/>
      <c r="AJ522" s="389"/>
      <c r="AK522" s="24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="19" customFormat="1" ht="30" customHeight="1" spans="1:56">
      <c r="A523" s="340" t="s">
        <v>383</v>
      </c>
      <c r="B523" s="341"/>
      <c r="C523" s="342">
        <f t="shared" ref="C523:AG523" si="392">C522*C214/29308</f>
        <v>0</v>
      </c>
      <c r="D523" s="342">
        <f t="shared" si="392"/>
        <v>0</v>
      </c>
      <c r="E523" s="342">
        <f t="shared" si="392"/>
        <v>0</v>
      </c>
      <c r="F523" s="342">
        <f t="shared" si="392"/>
        <v>0</v>
      </c>
      <c r="G523" s="342">
        <f t="shared" si="392"/>
        <v>0</v>
      </c>
      <c r="H523" s="342">
        <f t="shared" si="392"/>
        <v>0</v>
      </c>
      <c r="I523" s="342">
        <f t="shared" si="392"/>
        <v>0</v>
      </c>
      <c r="J523" s="342">
        <f t="shared" si="392"/>
        <v>0</v>
      </c>
      <c r="K523" s="342">
        <f t="shared" si="392"/>
        <v>0</v>
      </c>
      <c r="L523" s="342">
        <f t="shared" si="392"/>
        <v>0</v>
      </c>
      <c r="M523" s="342">
        <f t="shared" si="392"/>
        <v>0</v>
      </c>
      <c r="N523" s="342">
        <f t="shared" si="392"/>
        <v>0</v>
      </c>
      <c r="O523" s="342">
        <f t="shared" si="392"/>
        <v>0</v>
      </c>
      <c r="P523" s="342">
        <f t="shared" si="392"/>
        <v>0</v>
      </c>
      <c r="Q523" s="342">
        <f t="shared" si="392"/>
        <v>0</v>
      </c>
      <c r="R523" s="342">
        <f t="shared" si="392"/>
        <v>0</v>
      </c>
      <c r="S523" s="342">
        <f t="shared" si="392"/>
        <v>0</v>
      </c>
      <c r="T523" s="342">
        <f t="shared" si="392"/>
        <v>0</v>
      </c>
      <c r="U523" s="342">
        <f t="shared" si="392"/>
        <v>0</v>
      </c>
      <c r="V523" s="342">
        <f t="shared" si="392"/>
        <v>0</v>
      </c>
      <c r="W523" s="342">
        <f t="shared" si="392"/>
        <v>0</v>
      </c>
      <c r="X523" s="342">
        <f t="shared" si="392"/>
        <v>0</v>
      </c>
      <c r="Y523" s="342">
        <f t="shared" si="392"/>
        <v>0</v>
      </c>
      <c r="Z523" s="342">
        <f t="shared" si="392"/>
        <v>0</v>
      </c>
      <c r="AA523" s="342">
        <f t="shared" si="392"/>
        <v>0</v>
      </c>
      <c r="AB523" s="342">
        <f t="shared" si="392"/>
        <v>0</v>
      </c>
      <c r="AC523" s="342">
        <f t="shared" si="392"/>
        <v>0</v>
      </c>
      <c r="AD523" s="342">
        <f t="shared" si="392"/>
        <v>0</v>
      </c>
      <c r="AE523" s="342">
        <f t="shared" si="392"/>
        <v>0</v>
      </c>
      <c r="AF523" s="342">
        <f t="shared" si="392"/>
        <v>0</v>
      </c>
      <c r="AG523" s="342">
        <f t="shared" si="392"/>
        <v>0</v>
      </c>
      <c r="AH523" s="342">
        <f t="shared" ref="AH523:AH531" si="393">SUM(C523:AG523)</f>
        <v>0</v>
      </c>
      <c r="AI523" s="23"/>
      <c r="AJ523" s="389"/>
      <c r="AK523" s="24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="19" customFormat="1" ht="30" customHeight="1" spans="1:56">
      <c r="A524" s="340" t="s">
        <v>384</v>
      </c>
      <c r="B524" s="341"/>
      <c r="C524" s="423"/>
      <c r="D524" s="423">
        <f>C524+D531</f>
        <v>0</v>
      </c>
      <c r="E524" s="423"/>
      <c r="F524" s="423"/>
      <c r="G524" s="423"/>
      <c r="H524" s="423"/>
      <c r="I524" s="423"/>
      <c r="J524" s="423"/>
      <c r="K524" s="423"/>
      <c r="L524" s="423"/>
      <c r="M524" s="423"/>
      <c r="N524" s="423"/>
      <c r="O524" s="423"/>
      <c r="P524" s="423"/>
      <c r="Q524" s="423"/>
      <c r="R524" s="423"/>
      <c r="S524" s="423"/>
      <c r="T524" s="423"/>
      <c r="U524" s="423"/>
      <c r="V524" s="423"/>
      <c r="W524" s="423"/>
      <c r="X524" s="423"/>
      <c r="Y524" s="423"/>
      <c r="Z524" s="423"/>
      <c r="AA524" s="423"/>
      <c r="AB524" s="423"/>
      <c r="AC524" s="424"/>
      <c r="AD524" s="424"/>
      <c r="AE524" s="424"/>
      <c r="AF524" s="424"/>
      <c r="AG524" s="424"/>
      <c r="AH524" s="333"/>
      <c r="AI524" s="23"/>
      <c r="AJ524" s="389"/>
      <c r="AK524" s="24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="19" customFormat="1" ht="30" customHeight="1" spans="1:56">
      <c r="A525" s="340" t="s">
        <v>385</v>
      </c>
      <c r="B525" s="341"/>
      <c r="C525" s="342">
        <f t="shared" ref="C525:AG525" si="394">C524*C361/29308</f>
        <v>0</v>
      </c>
      <c r="D525" s="342">
        <f t="shared" si="394"/>
        <v>0</v>
      </c>
      <c r="E525" s="342">
        <f t="shared" si="394"/>
        <v>0</v>
      </c>
      <c r="F525" s="342">
        <f t="shared" si="394"/>
        <v>0</v>
      </c>
      <c r="G525" s="342">
        <f t="shared" si="394"/>
        <v>0</v>
      </c>
      <c r="H525" s="342">
        <f t="shared" si="394"/>
        <v>0</v>
      </c>
      <c r="I525" s="342">
        <f t="shared" si="394"/>
        <v>0</v>
      </c>
      <c r="J525" s="342">
        <f t="shared" si="394"/>
        <v>0</v>
      </c>
      <c r="K525" s="342">
        <f t="shared" si="394"/>
        <v>0</v>
      </c>
      <c r="L525" s="342">
        <f t="shared" si="394"/>
        <v>0</v>
      </c>
      <c r="M525" s="342">
        <f t="shared" si="394"/>
        <v>0</v>
      </c>
      <c r="N525" s="342">
        <f t="shared" si="394"/>
        <v>0</v>
      </c>
      <c r="O525" s="342">
        <f t="shared" si="394"/>
        <v>0</v>
      </c>
      <c r="P525" s="342">
        <f t="shared" si="394"/>
        <v>0</v>
      </c>
      <c r="Q525" s="342">
        <f t="shared" si="394"/>
        <v>0</v>
      </c>
      <c r="R525" s="342">
        <f t="shared" si="394"/>
        <v>0</v>
      </c>
      <c r="S525" s="342">
        <f t="shared" si="394"/>
        <v>0</v>
      </c>
      <c r="T525" s="342">
        <f t="shared" si="394"/>
        <v>0</v>
      </c>
      <c r="U525" s="342">
        <f t="shared" si="394"/>
        <v>0</v>
      </c>
      <c r="V525" s="342">
        <f t="shared" si="394"/>
        <v>0</v>
      </c>
      <c r="W525" s="342">
        <f t="shared" si="394"/>
        <v>0</v>
      </c>
      <c r="X525" s="342">
        <f t="shared" si="394"/>
        <v>0</v>
      </c>
      <c r="Y525" s="342">
        <f t="shared" si="394"/>
        <v>0</v>
      </c>
      <c r="Z525" s="342">
        <f t="shared" si="394"/>
        <v>0</v>
      </c>
      <c r="AA525" s="342">
        <f t="shared" si="394"/>
        <v>0</v>
      </c>
      <c r="AB525" s="342">
        <f t="shared" si="394"/>
        <v>0</v>
      </c>
      <c r="AC525" s="342">
        <f t="shared" si="394"/>
        <v>0</v>
      </c>
      <c r="AD525" s="342">
        <f t="shared" si="394"/>
        <v>0</v>
      </c>
      <c r="AE525" s="342">
        <f t="shared" si="394"/>
        <v>0</v>
      </c>
      <c r="AF525" s="342">
        <f t="shared" si="394"/>
        <v>0</v>
      </c>
      <c r="AG525" s="342">
        <f t="shared" si="394"/>
        <v>0</v>
      </c>
      <c r="AH525" s="342">
        <f t="shared" si="393"/>
        <v>0</v>
      </c>
      <c r="AI525" s="23"/>
      <c r="AJ525" s="389"/>
      <c r="AK525" s="24"/>
      <c r="AM525" s="1"/>
      <c r="AN525" s="1"/>
      <c r="AO525" s="1"/>
      <c r="AP525" s="1"/>
      <c r="AQ525" s="1"/>
      <c r="AR525" s="1"/>
      <c r="AS525" s="1"/>
      <c r="AT525" s="1"/>
      <c r="AU525" s="1"/>
    </row>
    <row r="526" s="19" customFormat="1" ht="30" customHeight="1" spans="1:56">
      <c r="A526" s="339"/>
      <c r="B526" s="315"/>
      <c r="C526" s="333"/>
      <c r="D526" s="333"/>
      <c r="E526" s="333"/>
      <c r="F526" s="333"/>
      <c r="G526" s="333"/>
      <c r="H526" s="333"/>
      <c r="I526" s="333"/>
      <c r="J526" s="333"/>
      <c r="K526" s="333"/>
      <c r="L526" s="333"/>
      <c r="M526" s="333"/>
      <c r="N526" s="333"/>
      <c r="O526" s="333"/>
      <c r="P526" s="333"/>
      <c r="Q526" s="333"/>
      <c r="R526" s="333"/>
      <c r="S526" s="333"/>
      <c r="T526" s="333"/>
      <c r="U526" s="333"/>
      <c r="V526" s="333"/>
      <c r="W526" s="333"/>
      <c r="X526" s="333"/>
      <c r="Y526" s="333"/>
      <c r="Z526" s="333"/>
      <c r="AA526" s="333"/>
      <c r="AB526" s="333"/>
      <c r="AC526" s="333"/>
      <c r="AD526" s="333"/>
      <c r="AE526" s="333"/>
      <c r="AF526" s="333"/>
      <c r="AG526" s="333"/>
      <c r="AH526" s="333"/>
      <c r="AI526" s="23"/>
      <c r="AJ526" s="389"/>
      <c r="AK526" s="24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s="19" customFormat="1" ht="30" customHeight="1" spans="1:56">
      <c r="A527" s="339"/>
      <c r="B527" s="315"/>
      <c r="C527" s="333"/>
      <c r="D527" s="333"/>
      <c r="E527" s="333"/>
      <c r="F527" s="333"/>
      <c r="G527" s="333"/>
      <c r="H527" s="333"/>
      <c r="I527" s="333"/>
      <c r="J527" s="333"/>
      <c r="K527" s="333"/>
      <c r="L527" s="333"/>
      <c r="M527" s="333"/>
      <c r="N527" s="333"/>
      <c r="O527" s="333"/>
      <c r="P527" s="333"/>
      <c r="Q527" s="333"/>
      <c r="R527" s="333"/>
      <c r="S527" s="333"/>
      <c r="T527" s="333"/>
      <c r="U527" s="333"/>
      <c r="V527" s="333"/>
      <c r="W527" s="333"/>
      <c r="X527" s="333"/>
      <c r="Y527" s="333"/>
      <c r="Z527" s="333"/>
      <c r="AA527" s="333"/>
      <c r="AB527" s="333"/>
      <c r="AC527" s="333"/>
      <c r="AD527" s="333"/>
      <c r="AE527" s="333"/>
      <c r="AF527" s="333"/>
      <c r="AG527" s="333"/>
      <c r="AH527" s="333"/>
      <c r="AI527" s="23"/>
      <c r="AJ527" s="389"/>
      <c r="AK527" s="24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s="1" customFormat="1" ht="28" customHeight="1" spans="1:56">
      <c r="A528" s="343" t="s">
        <v>387</v>
      </c>
      <c r="B528" s="425" t="s">
        <v>197</v>
      </c>
      <c r="C528" s="420">
        <f>'2026底表'!C528</f>
        <v>0</v>
      </c>
      <c r="D528" s="420">
        <f>'2026底表'!D528</f>
        <v>0</v>
      </c>
      <c r="E528" s="420">
        <f>'2026底表'!E528</f>
        <v>0</v>
      </c>
      <c r="F528" s="420">
        <f>'2026底表'!F528</f>
        <v>0</v>
      </c>
      <c r="G528" s="420">
        <f>'2026底表'!G528</f>
        <v>0</v>
      </c>
      <c r="H528" s="420">
        <f>'2026底表'!H528</f>
        <v>0</v>
      </c>
      <c r="I528" s="420">
        <f>'2026底表'!I528</f>
        <v>0</v>
      </c>
      <c r="J528" s="420">
        <f>'2026底表'!J528</f>
        <v>0</v>
      </c>
      <c r="K528" s="420">
        <f>'2026底表'!K528</f>
        <v>0</v>
      </c>
      <c r="L528" s="420">
        <f>'2026底表'!L528</f>
        <v>0</v>
      </c>
      <c r="M528" s="420">
        <f>'2026底表'!M528</f>
        <v>0</v>
      </c>
      <c r="N528" s="420">
        <f>'2026底表'!N528</f>
        <v>0</v>
      </c>
      <c r="O528" s="420">
        <f>'2026底表'!O528</f>
        <v>0</v>
      </c>
      <c r="P528" s="420">
        <f>'2026底表'!P528</f>
        <v>0</v>
      </c>
      <c r="Q528" s="420">
        <f>'2026底表'!Q528</f>
        <v>0</v>
      </c>
      <c r="R528" s="420">
        <f>'2026底表'!R528</f>
        <v>0</v>
      </c>
      <c r="S528" s="420">
        <f>'2026底表'!S528</f>
        <v>0</v>
      </c>
      <c r="T528" s="420">
        <f>'2026底表'!T528</f>
        <v>0</v>
      </c>
      <c r="U528" s="420">
        <f>'2026底表'!U528</f>
        <v>0</v>
      </c>
      <c r="V528" s="420">
        <f>'2026底表'!V528</f>
        <v>0</v>
      </c>
      <c r="W528" s="420">
        <f>'2026底表'!W528</f>
        <v>0</v>
      </c>
      <c r="X528" s="420">
        <f>'2026底表'!X528</f>
        <v>0</v>
      </c>
      <c r="Y528" s="420">
        <f>'2026底表'!Y528</f>
        <v>0</v>
      </c>
      <c r="Z528" s="420">
        <f>'2026底表'!Z528</f>
        <v>0</v>
      </c>
      <c r="AA528" s="420">
        <f>'2026底表'!AA528</f>
        <v>0</v>
      </c>
      <c r="AB528" s="420">
        <f>'2026底表'!AB528</f>
        <v>0</v>
      </c>
      <c r="AC528" s="420">
        <f>'2026底表'!AC528</f>
        <v>0</v>
      </c>
      <c r="AD528" s="420">
        <f>'2026底表'!AD528</f>
        <v>0</v>
      </c>
      <c r="AE528" s="420">
        <f>'2026底表'!AE528</f>
        <v>0</v>
      </c>
      <c r="AF528" s="420">
        <f>'2026底表'!AF528</f>
        <v>0</v>
      </c>
      <c r="AG528" s="420">
        <f>'2026底表'!AG528</f>
        <v>0</v>
      </c>
      <c r="AH528" s="420">
        <f t="shared" si="393"/>
        <v>0</v>
      </c>
      <c r="AI528" s="333"/>
      <c r="AJ528" s="426">
        <f>E522</f>
        <v>0</v>
      </c>
    </row>
    <row r="529" s="1" customFormat="1" ht="28" customHeight="1" spans="1:50">
      <c r="A529" s="343" t="s">
        <v>387</v>
      </c>
      <c r="B529" s="425" t="s">
        <v>199</v>
      </c>
      <c r="C529" s="423">
        <f t="shared" ref="C529:AG529" si="395">C528-C204</f>
        <v>0</v>
      </c>
      <c r="D529" s="333">
        <f t="shared" si="395"/>
        <v>0</v>
      </c>
      <c r="E529" s="333">
        <f t="shared" si="395"/>
        <v>0</v>
      </c>
      <c r="F529" s="333">
        <f t="shared" si="395"/>
        <v>0</v>
      </c>
      <c r="G529" s="333">
        <f t="shared" si="395"/>
        <v>0</v>
      </c>
      <c r="H529" s="333">
        <f t="shared" si="395"/>
        <v>0</v>
      </c>
      <c r="I529" s="333">
        <f t="shared" si="395"/>
        <v>0</v>
      </c>
      <c r="J529" s="333">
        <f t="shared" si="395"/>
        <v>0</v>
      </c>
      <c r="K529" s="333">
        <f t="shared" si="395"/>
        <v>0</v>
      </c>
      <c r="L529" s="333">
        <f t="shared" si="395"/>
        <v>0</v>
      </c>
      <c r="M529" s="333">
        <f t="shared" si="395"/>
        <v>0</v>
      </c>
      <c r="N529" s="333">
        <f t="shared" si="395"/>
        <v>0</v>
      </c>
      <c r="O529" s="333">
        <f t="shared" si="395"/>
        <v>0</v>
      </c>
      <c r="P529" s="333">
        <f t="shared" si="395"/>
        <v>0</v>
      </c>
      <c r="Q529" s="333">
        <f t="shared" si="395"/>
        <v>0</v>
      </c>
      <c r="R529" s="333">
        <f t="shared" si="395"/>
        <v>0</v>
      </c>
      <c r="S529" s="333">
        <f t="shared" si="395"/>
        <v>0</v>
      </c>
      <c r="T529" s="333">
        <f t="shared" si="395"/>
        <v>0</v>
      </c>
      <c r="U529" s="333">
        <f t="shared" si="395"/>
        <v>0</v>
      </c>
      <c r="V529" s="333">
        <f t="shared" si="395"/>
        <v>0</v>
      </c>
      <c r="W529" s="333">
        <f t="shared" si="395"/>
        <v>0</v>
      </c>
      <c r="X529" s="333">
        <f t="shared" si="395"/>
        <v>0</v>
      </c>
      <c r="Y529" s="333">
        <f t="shared" si="395"/>
        <v>0</v>
      </c>
      <c r="Z529" s="333">
        <f t="shared" si="395"/>
        <v>0</v>
      </c>
      <c r="AA529" s="333">
        <f t="shared" si="395"/>
        <v>0</v>
      </c>
      <c r="AB529" s="333">
        <f t="shared" si="395"/>
        <v>0</v>
      </c>
      <c r="AC529" s="333">
        <f t="shared" si="395"/>
        <v>0</v>
      </c>
      <c r="AD529" s="333">
        <f t="shared" si="395"/>
        <v>0</v>
      </c>
      <c r="AE529" s="333">
        <f t="shared" si="395"/>
        <v>0</v>
      </c>
      <c r="AF529" s="333">
        <f t="shared" si="395"/>
        <v>0</v>
      </c>
      <c r="AG529" s="333">
        <f t="shared" si="395"/>
        <v>0</v>
      </c>
      <c r="AH529" s="333">
        <f t="shared" si="393"/>
        <v>0</v>
      </c>
      <c r="AI529" s="333"/>
      <c r="AJ529" s="427">
        <f>E529</f>
        <v>0</v>
      </c>
      <c r="AK529" s="24"/>
    </row>
    <row r="530" s="1" customFormat="1" ht="28" customHeight="1" spans="1:50">
      <c r="A530" s="343" t="s">
        <v>146</v>
      </c>
      <c r="B530" s="425" t="s">
        <v>197</v>
      </c>
      <c r="C530" s="420">
        <f>'2026底表'!C530</f>
        <v>0</v>
      </c>
      <c r="D530" s="420">
        <f>'2026底表'!D530</f>
        <v>0</v>
      </c>
      <c r="E530" s="420">
        <f>'2026底表'!E530</f>
        <v>0</v>
      </c>
      <c r="F530" s="420">
        <f>'2026底表'!F530</f>
        <v>0</v>
      </c>
      <c r="G530" s="420">
        <f>'2026底表'!G530</f>
        <v>0</v>
      </c>
      <c r="H530" s="420">
        <f>'2026底表'!H530</f>
        <v>0</v>
      </c>
      <c r="I530" s="420">
        <f>'2026底表'!I530</f>
        <v>0</v>
      </c>
      <c r="J530" s="420">
        <f>'2026底表'!J530</f>
        <v>0</v>
      </c>
      <c r="K530" s="420">
        <f>'2026底表'!K530</f>
        <v>0</v>
      </c>
      <c r="L530" s="420">
        <f>'2026底表'!L530</f>
        <v>0</v>
      </c>
      <c r="M530" s="420">
        <f>'2026底表'!M530</f>
        <v>0</v>
      </c>
      <c r="N530" s="420">
        <f>'2026底表'!N530</f>
        <v>0</v>
      </c>
      <c r="O530" s="420">
        <f>'2026底表'!O530</f>
        <v>0</v>
      </c>
      <c r="P530" s="420">
        <f>'2026底表'!P530</f>
        <v>0</v>
      </c>
      <c r="Q530" s="420">
        <f>'2026底表'!Q530</f>
        <v>0</v>
      </c>
      <c r="R530" s="420">
        <f>'2026底表'!R530</f>
        <v>0</v>
      </c>
      <c r="S530" s="420">
        <f>'2026底表'!S530</f>
        <v>0</v>
      </c>
      <c r="T530" s="420">
        <f>'2026底表'!T530</f>
        <v>0</v>
      </c>
      <c r="U530" s="420">
        <f>'2026底表'!U530</f>
        <v>0</v>
      </c>
      <c r="V530" s="420">
        <f>'2026底表'!V530</f>
        <v>0</v>
      </c>
      <c r="W530" s="420">
        <f>'2026底表'!W530</f>
        <v>0</v>
      </c>
      <c r="X530" s="420">
        <f>'2026底表'!X530</f>
        <v>0</v>
      </c>
      <c r="Y530" s="420">
        <f>'2026底表'!Y530</f>
        <v>0</v>
      </c>
      <c r="Z530" s="420">
        <f>'2026底表'!Z530</f>
        <v>0</v>
      </c>
      <c r="AA530" s="420">
        <f>'2026底表'!AA530</f>
        <v>216</v>
      </c>
      <c r="AB530" s="420">
        <f>'2026底表'!AB530</f>
        <v>340</v>
      </c>
      <c r="AC530" s="420">
        <f>'2026底表'!AC530</f>
        <v>379</v>
      </c>
      <c r="AD530" s="420">
        <f>'2026底表'!AD530</f>
        <v>0</v>
      </c>
      <c r="AE530" s="420">
        <f>'2026底表'!AE530</f>
        <v>0</v>
      </c>
      <c r="AF530" s="420">
        <f>'2026底表'!AF530</f>
        <v>0</v>
      </c>
      <c r="AG530" s="420">
        <f>'2026底表'!AG530</f>
        <v>0</v>
      </c>
      <c r="AH530" s="420">
        <f t="shared" si="393"/>
        <v>935</v>
      </c>
      <c r="AI530" s="23"/>
      <c r="AJ530" s="426">
        <f>E524</f>
        <v>0</v>
      </c>
      <c r="AK530" s="24"/>
    </row>
    <row r="531" s="1" customFormat="1" ht="28" customHeight="1" spans="1:50">
      <c r="A531" s="343" t="s">
        <v>146</v>
      </c>
      <c r="B531" s="425" t="s">
        <v>199</v>
      </c>
      <c r="C531" s="333">
        <f t="shared" ref="C531:AG531" si="396">C530-C351</f>
        <v>0</v>
      </c>
      <c r="D531" s="333">
        <f t="shared" si="396"/>
        <v>0</v>
      </c>
      <c r="E531" s="333">
        <f t="shared" si="396"/>
        <v>0</v>
      </c>
      <c r="F531" s="333">
        <f t="shared" si="396"/>
        <v>0</v>
      </c>
      <c r="G531" s="333">
        <f t="shared" si="396"/>
        <v>0</v>
      </c>
      <c r="H531" s="333">
        <f t="shared" si="396"/>
        <v>0</v>
      </c>
      <c r="I531" s="333">
        <f t="shared" si="396"/>
        <v>0</v>
      </c>
      <c r="J531" s="333">
        <f t="shared" si="396"/>
        <v>0</v>
      </c>
      <c r="K531" s="333">
        <f t="shared" si="396"/>
        <v>0</v>
      </c>
      <c r="L531" s="333">
        <f t="shared" si="396"/>
        <v>0</v>
      </c>
      <c r="M531" s="333">
        <f t="shared" si="396"/>
        <v>0</v>
      </c>
      <c r="N531" s="333">
        <f t="shared" si="396"/>
        <v>0</v>
      </c>
      <c r="O531" s="333">
        <f t="shared" si="396"/>
        <v>0</v>
      </c>
      <c r="P531" s="333">
        <f t="shared" si="396"/>
        <v>0</v>
      </c>
      <c r="Q531" s="333">
        <f t="shared" si="396"/>
        <v>0</v>
      </c>
      <c r="R531" s="333">
        <f t="shared" si="396"/>
        <v>0</v>
      </c>
      <c r="S531" s="333">
        <f t="shared" si="396"/>
        <v>0</v>
      </c>
      <c r="T531" s="333">
        <f t="shared" si="396"/>
        <v>0</v>
      </c>
      <c r="U531" s="333">
        <f t="shared" si="396"/>
        <v>0</v>
      </c>
      <c r="V531" s="333">
        <f t="shared" si="396"/>
        <v>0</v>
      </c>
      <c r="W531" s="333">
        <f t="shared" si="396"/>
        <v>0</v>
      </c>
      <c r="X531" s="333">
        <f t="shared" si="396"/>
        <v>0</v>
      </c>
      <c r="Y531" s="333">
        <f t="shared" si="396"/>
        <v>0</v>
      </c>
      <c r="Z531" s="333">
        <f t="shared" si="396"/>
        <v>0</v>
      </c>
      <c r="AA531" s="333">
        <f t="shared" si="396"/>
        <v>0</v>
      </c>
      <c r="AB531" s="333">
        <f t="shared" si="396"/>
        <v>0</v>
      </c>
      <c r="AC531" s="333">
        <f t="shared" si="396"/>
        <v>0</v>
      </c>
      <c r="AD531" s="333">
        <f t="shared" si="396"/>
        <v>0</v>
      </c>
      <c r="AE531" s="333">
        <f t="shared" si="396"/>
        <v>0</v>
      </c>
      <c r="AF531" s="333">
        <f t="shared" si="396"/>
        <v>0</v>
      </c>
      <c r="AG531" s="333">
        <f t="shared" si="396"/>
        <v>0</v>
      </c>
      <c r="AH531" s="333">
        <f t="shared" si="393"/>
        <v>0</v>
      </c>
      <c r="AI531" s="333"/>
      <c r="AJ531" s="427">
        <f>E531</f>
        <v>0</v>
      </c>
      <c r="AK531" s="180" t="s">
        <v>435</v>
      </c>
      <c r="AL531" s="180"/>
    </row>
    <row r="532" s="1" customFormat="1" spans="1:50">
      <c r="A532" s="339"/>
      <c r="C532" s="345"/>
      <c r="D532" s="345"/>
      <c r="E532" s="345"/>
      <c r="F532" s="345"/>
      <c r="G532" s="345"/>
      <c r="H532" s="345"/>
      <c r="I532" s="345"/>
      <c r="J532" s="345"/>
      <c r="K532" s="345"/>
      <c r="L532" s="345"/>
      <c r="M532" s="345"/>
      <c r="N532" s="345"/>
      <c r="O532" s="345"/>
      <c r="P532" s="345"/>
      <c r="Q532" s="345"/>
      <c r="R532" s="345"/>
      <c r="S532" s="345"/>
      <c r="T532" s="345"/>
      <c r="U532" s="345"/>
      <c r="V532" s="345"/>
      <c r="W532" s="345"/>
      <c r="X532" s="345"/>
      <c r="Y532" s="345"/>
      <c r="Z532" s="345"/>
      <c r="AA532" s="345"/>
      <c r="AB532" s="345"/>
      <c r="AC532" s="345"/>
      <c r="AD532" s="345"/>
      <c r="AE532" s="345"/>
      <c r="AF532" s="345"/>
      <c r="AG532" s="345"/>
      <c r="AH532" s="345"/>
      <c r="AI532" s="23"/>
      <c r="AJ532" s="290"/>
      <c r="AK532" s="24"/>
    </row>
    <row r="533" s="1" customFormat="1" spans="1:50">
      <c r="A533" s="3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3"/>
      <c r="AJ533" s="290"/>
      <c r="AK533" s="24"/>
      <c r="AX533"/>
    </row>
    <row r="534" s="1" customFormat="1" spans="1:50">
      <c r="A534" s="339"/>
      <c r="B534" s="315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3"/>
      <c r="AJ534" s="290"/>
      <c r="AK534" s="24"/>
    </row>
    <row r="535" s="1" customFormat="1" spans="1:50">
      <c r="A535" s="339"/>
      <c r="B535" s="315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3"/>
      <c r="AJ535" s="290"/>
      <c r="AK535" s="24"/>
    </row>
    <row r="536" s="1" customFormat="1" spans="1:50">
      <c r="A536" s="339"/>
      <c r="B536" s="315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3"/>
      <c r="AJ536" s="290"/>
      <c r="AK536" s="24"/>
    </row>
    <row r="537" s="1" customFormat="1" spans="1:50">
      <c r="A537" s="339"/>
      <c r="B537" s="315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3"/>
      <c r="AJ537" s="290"/>
      <c r="AK537" s="24"/>
    </row>
    <row r="538" s="1" customFormat="1" spans="1:50">
      <c r="A538" s="339"/>
      <c r="B538" s="315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3"/>
      <c r="AJ538" s="290"/>
      <c r="AK538" s="24"/>
    </row>
    <row r="539" s="1" customFormat="1" spans="1:50">
      <c r="A539" s="339"/>
      <c r="B539" s="315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3"/>
      <c r="AJ539" s="290"/>
      <c r="AK539" s="24"/>
    </row>
    <row r="540" s="1" customFormat="1" spans="1:50">
      <c r="A540" s="339"/>
      <c r="B540" s="315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3"/>
      <c r="AJ540" s="290"/>
      <c r="AK540" s="24"/>
    </row>
    <row r="541" s="1" customFormat="1" spans="1:50">
      <c r="A541" s="339"/>
      <c r="B541" s="315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3"/>
      <c r="AJ541" s="290"/>
      <c r="AK541" s="24"/>
    </row>
    <row r="542" s="1" customFormat="1" spans="1:50">
      <c r="A542" s="339"/>
      <c r="B542" s="315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3"/>
      <c r="AJ542" s="290"/>
      <c r="AK542" s="24"/>
    </row>
    <row r="543" s="1" customFormat="1" spans="1:50">
      <c r="A543" s="339"/>
      <c r="B543" s="315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3"/>
      <c r="AJ543" s="290"/>
      <c r="AK543" s="24"/>
    </row>
    <row r="544" s="1" customFormat="1" spans="1:50">
      <c r="A544" s="339"/>
      <c r="B544" s="315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3"/>
      <c r="AJ544" s="290"/>
      <c r="AK544" s="24"/>
    </row>
    <row r="545" s="1" customFormat="1" spans="1:37">
      <c r="A545" s="339"/>
      <c r="B545" s="315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3"/>
      <c r="AJ545" s="290"/>
      <c r="AK545" s="24"/>
    </row>
    <row r="546" s="1" customFormat="1" spans="1:37">
      <c r="A546" s="339"/>
      <c r="B546" s="315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3"/>
      <c r="AJ546" s="290"/>
      <c r="AK546" s="24"/>
    </row>
    <row r="547" s="1" customFormat="1" spans="1:37">
      <c r="A547" s="339"/>
      <c r="B547" s="315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3"/>
      <c r="AJ547" s="290"/>
      <c r="AK547" s="24"/>
    </row>
    <row r="548" s="1" customFormat="1" spans="1:37">
      <c r="A548" s="339"/>
      <c r="B548" s="315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3"/>
      <c r="AJ548" s="290"/>
      <c r="AK548" s="24"/>
    </row>
    <row r="549" s="1" customFormat="1" spans="1:37">
      <c r="A549" s="339"/>
      <c r="B549" s="315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3"/>
      <c r="AJ549" s="290"/>
      <c r="AK549" s="24"/>
    </row>
    <row r="550" s="1" customFormat="1" spans="1:37">
      <c r="A550" s="339"/>
      <c r="B550" s="315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3"/>
      <c r="AJ550" s="290"/>
      <c r="AK550" s="24"/>
    </row>
    <row r="551" s="1" customFormat="1" spans="1:37">
      <c r="A551" s="339"/>
      <c r="B551" s="315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3"/>
      <c r="AJ551" s="290"/>
      <c r="AK551" s="24"/>
    </row>
    <row r="552" s="1" customFormat="1" spans="1:37">
      <c r="A552" s="339"/>
      <c r="B552" s="315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3"/>
      <c r="AJ552" s="290"/>
      <c r="AK552" s="24"/>
    </row>
    <row r="553" s="1" customFormat="1" spans="1:37">
      <c r="A553" s="339"/>
      <c r="B553" s="315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3"/>
      <c r="AJ553" s="290"/>
      <c r="AK553" s="24"/>
    </row>
    <row r="554" s="1" customFormat="1" spans="1:37">
      <c r="A554" s="339"/>
      <c r="B554" s="315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3"/>
      <c r="AJ554" s="290"/>
      <c r="AK554" s="24"/>
    </row>
    <row r="555" s="1" customFormat="1" spans="1:37">
      <c r="A555" s="339"/>
      <c r="B555" s="315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3"/>
      <c r="AJ555" s="290"/>
      <c r="AK555" s="24"/>
    </row>
    <row r="556" s="1" customFormat="1" spans="1:37">
      <c r="A556" s="339"/>
      <c r="B556" s="315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3"/>
      <c r="AJ556" s="290"/>
      <c r="AK556" s="24"/>
    </row>
    <row r="557" s="1" customFormat="1" spans="1:37">
      <c r="A557" s="339"/>
      <c r="B557" s="315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3"/>
      <c r="AJ557" s="290"/>
      <c r="AK557" s="24"/>
    </row>
    <row r="558" s="1" customFormat="1" spans="1:37">
      <c r="A558" s="339"/>
      <c r="B558" s="315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3"/>
      <c r="AJ558" s="290"/>
      <c r="AK558" s="24"/>
    </row>
    <row r="559" s="1" customFormat="1" spans="1:37">
      <c r="A559" s="339"/>
      <c r="B559" s="315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3"/>
      <c r="AJ559" s="290"/>
      <c r="AK559" s="24"/>
    </row>
    <row r="560" s="1" customFormat="1" spans="1:37">
      <c r="A560" s="339"/>
      <c r="B560" s="315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3"/>
      <c r="AJ560" s="290"/>
      <c r="AK560" s="24"/>
    </row>
    <row r="561" s="1" customFormat="1" spans="1:37">
      <c r="A561" s="339"/>
      <c r="B561" s="315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3"/>
      <c r="AJ561" s="290"/>
      <c r="AK561" s="24"/>
    </row>
    <row r="562" s="1" customFormat="1" spans="1:37">
      <c r="A562" s="339"/>
      <c r="B562" s="315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3"/>
      <c r="AJ562" s="290"/>
      <c r="AK562" s="24"/>
    </row>
    <row r="563" s="1" customFormat="1" spans="1:37">
      <c r="A563" s="339"/>
      <c r="B563" s="315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3"/>
      <c r="AJ563" s="290"/>
      <c r="AK563" s="24"/>
    </row>
    <row r="564" s="1" customFormat="1" spans="1:37">
      <c r="A564" s="339"/>
      <c r="B564" s="315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3"/>
      <c r="AJ564" s="290"/>
      <c r="AK564" s="24"/>
    </row>
    <row r="565" s="1" customFormat="1" spans="1:37">
      <c r="A565" s="339"/>
      <c r="B565" s="315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3"/>
      <c r="AJ565" s="290"/>
      <c r="AK565" s="24"/>
    </row>
    <row r="566" s="1" customFormat="1" spans="1:37">
      <c r="A566" s="339"/>
      <c r="B566" s="315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3"/>
      <c r="AJ566" s="290"/>
      <c r="AK566" s="24"/>
    </row>
    <row r="567" s="1" customFormat="1" spans="1:37">
      <c r="A567" s="339"/>
      <c r="B567" s="315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3"/>
      <c r="AJ567" s="290"/>
      <c r="AK567" s="24"/>
    </row>
    <row r="568" s="1" customFormat="1" spans="1:37">
      <c r="A568" s="339"/>
      <c r="B568" s="315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3"/>
      <c r="AJ568" s="290"/>
      <c r="AK568" s="24"/>
    </row>
    <row r="569" s="1" customFormat="1" spans="1:37">
      <c r="A569" s="339"/>
      <c r="B569" s="315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3"/>
      <c r="AJ569" s="290"/>
      <c r="AK569" s="24"/>
    </row>
    <row r="570" s="1" customFormat="1" spans="1:37">
      <c r="A570" s="339"/>
      <c r="B570" s="315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3"/>
      <c r="AJ570" s="290"/>
      <c r="AK570" s="24"/>
    </row>
    <row r="571" s="1" customFormat="1" spans="1:37">
      <c r="A571" s="339"/>
      <c r="B571" s="315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3"/>
      <c r="AJ571" s="290"/>
      <c r="AK571" s="24"/>
    </row>
    <row r="572" s="1" customFormat="1" spans="1:37">
      <c r="A572" s="339"/>
      <c r="B572" s="315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3"/>
      <c r="AJ572" s="290"/>
      <c r="AK572" s="24"/>
    </row>
    <row r="573" s="1" customFormat="1" spans="1:37">
      <c r="A573" s="339"/>
      <c r="B573" s="315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3"/>
      <c r="AJ573" s="290"/>
      <c r="AK573" s="24"/>
    </row>
    <row r="574" s="1" customFormat="1" spans="1:37">
      <c r="A574" s="339"/>
      <c r="B574" s="315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3"/>
      <c r="AJ574" s="290"/>
      <c r="AK574" s="24"/>
    </row>
    <row r="575" s="1" customFormat="1" spans="1:37">
      <c r="A575" s="339"/>
      <c r="B575" s="315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3"/>
      <c r="AJ575" s="290"/>
      <c r="AK575" s="24"/>
    </row>
    <row r="576" s="1" customFormat="1" spans="1:37">
      <c r="A576" s="339"/>
      <c r="B576" s="315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3"/>
      <c r="AJ576" s="290"/>
      <c r="AK576" s="24"/>
    </row>
    <row r="577" s="1" customFormat="1" spans="1:37">
      <c r="A577" s="339"/>
      <c r="B577" s="315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3"/>
      <c r="AJ577" s="290"/>
      <c r="AK577" s="24"/>
    </row>
    <row r="578" s="1" customFormat="1" spans="1:37">
      <c r="A578" s="339"/>
      <c r="B578" s="315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3"/>
      <c r="AJ578" s="290"/>
      <c r="AK578" s="24"/>
    </row>
    <row r="579" s="1" customFormat="1" spans="1:37">
      <c r="A579" s="339"/>
      <c r="B579" s="315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3"/>
      <c r="AJ579" s="290"/>
      <c r="AK579" s="24"/>
    </row>
    <row r="580" s="1" customFormat="1" spans="1:37">
      <c r="A580" s="339"/>
      <c r="B580" s="315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3"/>
      <c r="AJ580" s="290"/>
      <c r="AK580" s="24"/>
    </row>
    <row r="581" s="1" customFormat="1" spans="1:37">
      <c r="A581" s="339"/>
      <c r="B581" s="315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3"/>
      <c r="AJ581" s="290"/>
      <c r="AK581" s="24"/>
    </row>
    <row r="582" s="1" customFormat="1" spans="1:37">
      <c r="A582" s="339"/>
      <c r="B582" s="315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3"/>
      <c r="AJ582" s="290"/>
      <c r="AK582" s="24"/>
    </row>
    <row r="583" s="1" customFormat="1" spans="1:37">
      <c r="A583" s="339"/>
      <c r="B583" s="315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3"/>
      <c r="AJ583" s="290"/>
      <c r="AK583" s="24"/>
    </row>
    <row r="584" s="1" customFormat="1" spans="1:37">
      <c r="A584" s="339"/>
      <c r="B584" s="315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3"/>
      <c r="AJ584" s="290"/>
      <c r="AK584" s="24"/>
    </row>
    <row r="585" s="1" customFormat="1" spans="1:37">
      <c r="A585" s="339"/>
      <c r="B585" s="315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3"/>
      <c r="AJ585" s="290"/>
      <c r="AK585" s="24"/>
    </row>
    <row r="586" s="1" customFormat="1" spans="1:37">
      <c r="A586" s="339"/>
      <c r="B586" s="315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3"/>
      <c r="AJ586" s="290"/>
      <c r="AK586" s="24"/>
    </row>
    <row r="587" s="1" customFormat="1" spans="1:37">
      <c r="A587" s="339"/>
      <c r="B587" s="315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3"/>
      <c r="AJ587" s="290"/>
      <c r="AK587" s="24"/>
    </row>
    <row r="588" s="1" customFormat="1" spans="1:37">
      <c r="A588" s="339"/>
      <c r="B588" s="315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3"/>
      <c r="AJ588" s="290"/>
      <c r="AK588" s="24"/>
    </row>
    <row r="589" s="1" customFormat="1" spans="1:37">
      <c r="A589" s="339"/>
      <c r="B589" s="315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3"/>
      <c r="AJ589" s="290"/>
      <c r="AK589" s="24"/>
    </row>
    <row r="590" s="1" customFormat="1" spans="1:37">
      <c r="A590" s="339"/>
      <c r="B590" s="315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3"/>
      <c r="AJ590" s="290"/>
      <c r="AK590" s="24"/>
    </row>
    <row r="591" s="1" customFormat="1" spans="1:37">
      <c r="A591" s="339"/>
      <c r="B591" s="315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3"/>
      <c r="AJ591" s="290"/>
      <c r="AK591" s="24"/>
    </row>
    <row r="592" s="1" customFormat="1" spans="1:37">
      <c r="A592" s="339"/>
      <c r="B592" s="315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3"/>
      <c r="AJ592" s="290"/>
      <c r="AK592" s="24"/>
    </row>
    <row r="593" s="1" customFormat="1" spans="1:37">
      <c r="A593" s="339"/>
      <c r="B593" s="315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3"/>
      <c r="AJ593" s="290"/>
      <c r="AK593" s="24"/>
    </row>
    <row r="594" s="1" customFormat="1" spans="1:37">
      <c r="A594" s="339"/>
      <c r="B594" s="315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3"/>
      <c r="AJ594" s="290"/>
      <c r="AK594" s="24"/>
    </row>
    <row r="595" s="1" customFormat="1" spans="1:37">
      <c r="A595" s="339"/>
      <c r="B595" s="315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3"/>
      <c r="AJ595" s="290"/>
      <c r="AK595" s="24"/>
    </row>
    <row r="596" s="1" customFormat="1" spans="1:37">
      <c r="A596" s="339"/>
      <c r="B596" s="315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3"/>
      <c r="AJ596" s="290"/>
      <c r="AK596" s="24"/>
    </row>
    <row r="597" s="1" customFormat="1" spans="1:37">
      <c r="A597" s="339"/>
      <c r="B597" s="315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3"/>
      <c r="AJ597" s="290"/>
      <c r="AK597" s="24"/>
    </row>
    <row r="598" s="1" customFormat="1" spans="1:37">
      <c r="A598" s="339"/>
      <c r="B598" s="315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3"/>
      <c r="AJ598" s="290"/>
      <c r="AK598" s="24"/>
    </row>
    <row r="599" s="1" customFormat="1" spans="1:37">
      <c r="A599" s="339"/>
      <c r="B599" s="315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3"/>
      <c r="AJ599" s="290"/>
      <c r="AK599" s="24"/>
    </row>
    <row r="600" s="1" customFormat="1" spans="1:37">
      <c r="A600" s="339"/>
      <c r="B600" s="315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3"/>
      <c r="AJ600" s="290"/>
      <c r="AK600" s="24"/>
    </row>
    <row r="601" s="1" customFormat="1" spans="1:37">
      <c r="A601" s="339"/>
      <c r="B601" s="315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3"/>
      <c r="AJ601" s="290"/>
      <c r="AK601" s="24"/>
    </row>
    <row r="602" s="1" customFormat="1" spans="1:37">
      <c r="A602" s="339"/>
      <c r="B602" s="315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3"/>
      <c r="AJ602" s="290"/>
      <c r="AK602" s="24"/>
    </row>
    <row r="603" s="1" customFormat="1" spans="1:37">
      <c r="A603" s="339"/>
      <c r="B603" s="315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3"/>
      <c r="AJ603" s="290"/>
      <c r="AK603" s="24"/>
    </row>
    <row r="604" s="1" customFormat="1" spans="1:37">
      <c r="A604" s="339"/>
      <c r="B604" s="315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3"/>
      <c r="AJ604" s="290"/>
      <c r="AK604" s="24"/>
    </row>
    <row r="605" s="1" customFormat="1" spans="1:37">
      <c r="A605" s="339"/>
      <c r="B605" s="315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3"/>
      <c r="AJ605" s="290"/>
      <c r="AK605" s="24"/>
    </row>
    <row r="606" s="1" customFormat="1" spans="1:37">
      <c r="A606" s="339"/>
      <c r="B606" s="315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3"/>
      <c r="AJ606" s="290"/>
      <c r="AK606" s="24"/>
    </row>
    <row r="607" s="1" customFormat="1" spans="1:37">
      <c r="A607" s="20"/>
      <c r="B607" s="21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3"/>
      <c r="AJ607" s="290"/>
      <c r="AK607" s="24"/>
    </row>
    <row r="608" s="1" customFormat="1" spans="1:37">
      <c r="A608" s="20"/>
      <c r="B608" s="21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3"/>
      <c r="AJ608" s="290"/>
      <c r="AK608" s="24"/>
    </row>
  </sheetData>
  <mergeCells count="155">
    <mergeCell ref="AL216:AO216"/>
    <mergeCell ref="AL217:AO217"/>
    <mergeCell ref="AL250:AS250"/>
    <mergeCell ref="AL251:AN251"/>
    <mergeCell ref="AM283:AP283"/>
    <mergeCell ref="AM284:AP284"/>
    <mergeCell ref="AM302:AP302"/>
    <mergeCell ref="AM303:AP303"/>
    <mergeCell ref="A500:B500"/>
    <mergeCell ref="A501:B501"/>
    <mergeCell ref="A504:B504"/>
    <mergeCell ref="A505:B505"/>
    <mergeCell ref="A506:B506"/>
    <mergeCell ref="A507:B507"/>
    <mergeCell ref="A508:B508"/>
    <mergeCell ref="A511:B511"/>
    <mergeCell ref="A512:B512"/>
    <mergeCell ref="A513:B513"/>
    <mergeCell ref="A514:B514"/>
    <mergeCell ref="A515:B515"/>
    <mergeCell ref="A516:B516"/>
    <mergeCell ref="A518:B518"/>
    <mergeCell ref="A519:B519"/>
    <mergeCell ref="A520:B520"/>
    <mergeCell ref="A522:B522"/>
    <mergeCell ref="A523:B523"/>
    <mergeCell ref="A524:B524"/>
    <mergeCell ref="A525:B525"/>
    <mergeCell ref="AK531:AM531"/>
    <mergeCell ref="A2:A7"/>
    <mergeCell ref="A9:A11"/>
    <mergeCell ref="A12:A16"/>
    <mergeCell ref="A17:A21"/>
    <mergeCell ref="A22:A26"/>
    <mergeCell ref="A27:A31"/>
    <mergeCell ref="A32:A36"/>
    <mergeCell ref="A37:A41"/>
    <mergeCell ref="A42:A44"/>
    <mergeCell ref="A45:A49"/>
    <mergeCell ref="A50:A54"/>
    <mergeCell ref="A55:A59"/>
    <mergeCell ref="A60:A64"/>
    <mergeCell ref="A65:A69"/>
    <mergeCell ref="A70:A74"/>
    <mergeCell ref="A75:A77"/>
    <mergeCell ref="A78:A80"/>
    <mergeCell ref="A81:A85"/>
    <mergeCell ref="A86:A90"/>
    <mergeCell ref="A91:A95"/>
    <mergeCell ref="A96:A100"/>
    <mergeCell ref="A101:A105"/>
    <mergeCell ref="A106:A110"/>
    <mergeCell ref="A111:A115"/>
    <mergeCell ref="A116:A118"/>
    <mergeCell ref="A119:A121"/>
    <mergeCell ref="A122:A124"/>
    <mergeCell ref="A125:A126"/>
    <mergeCell ref="A127:A129"/>
    <mergeCell ref="A130:A132"/>
    <mergeCell ref="A133:A135"/>
    <mergeCell ref="A136:A138"/>
    <mergeCell ref="A139:A143"/>
    <mergeCell ref="A144:A149"/>
    <mergeCell ref="A150:A154"/>
    <mergeCell ref="A155:A159"/>
    <mergeCell ref="A160:A164"/>
    <mergeCell ref="A165:A166"/>
    <mergeCell ref="A167:A168"/>
    <mergeCell ref="A170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19"/>
    <mergeCell ref="A221:A225"/>
    <mergeCell ref="A226:A228"/>
    <mergeCell ref="A229:A233"/>
    <mergeCell ref="A234:A238"/>
    <mergeCell ref="A239:A240"/>
    <mergeCell ref="A241:A245"/>
    <mergeCell ref="A246:A250"/>
    <mergeCell ref="A251:A255"/>
    <mergeCell ref="A256:A260"/>
    <mergeCell ref="A261:A264"/>
    <mergeCell ref="A265:A267"/>
    <mergeCell ref="A268:A270"/>
    <mergeCell ref="A271:A275"/>
    <mergeCell ref="A276:A281"/>
    <mergeCell ref="A282:A286"/>
    <mergeCell ref="A287:A291"/>
    <mergeCell ref="A292:A296"/>
    <mergeCell ref="A297:A298"/>
    <mergeCell ref="A299:A303"/>
    <mergeCell ref="A304:A306"/>
    <mergeCell ref="A307:A309"/>
    <mergeCell ref="A310:A314"/>
    <mergeCell ref="A315:A319"/>
    <mergeCell ref="A320:A324"/>
    <mergeCell ref="A325:A329"/>
    <mergeCell ref="A330:A331"/>
    <mergeCell ref="A332:A333"/>
    <mergeCell ref="A335:A336"/>
    <mergeCell ref="A337:A338"/>
    <mergeCell ref="A342:A344"/>
    <mergeCell ref="A345:A349"/>
    <mergeCell ref="A350:A354"/>
    <mergeCell ref="A355:A359"/>
    <mergeCell ref="A360:A364"/>
    <mergeCell ref="A365:A369"/>
    <mergeCell ref="A370:A372"/>
    <mergeCell ref="A373:A377"/>
    <mergeCell ref="A378:A382"/>
    <mergeCell ref="A383:A387"/>
    <mergeCell ref="A388:A392"/>
    <mergeCell ref="A393:A395"/>
    <mergeCell ref="A396:A398"/>
    <mergeCell ref="A399:A403"/>
    <mergeCell ref="A404:A408"/>
    <mergeCell ref="A409:A411"/>
    <mergeCell ref="A412:A414"/>
    <mergeCell ref="A415:A416"/>
    <mergeCell ref="A417:A421"/>
    <mergeCell ref="A422:A424"/>
    <mergeCell ref="A425:A426"/>
    <mergeCell ref="A429:A431"/>
    <mergeCell ref="A432:A434"/>
    <mergeCell ref="A435:A437"/>
    <mergeCell ref="A438:A440"/>
    <mergeCell ref="A441:A443"/>
    <mergeCell ref="A444:A446"/>
    <mergeCell ref="A447:A449"/>
    <mergeCell ref="A450:A452"/>
    <mergeCell ref="A453:A455"/>
    <mergeCell ref="A459:A461"/>
    <mergeCell ref="A462:A464"/>
    <mergeCell ref="A465:A467"/>
    <mergeCell ref="A468:A470"/>
    <mergeCell ref="A471:A473"/>
    <mergeCell ref="A475:A477"/>
    <mergeCell ref="A478:A480"/>
    <mergeCell ref="A481:A483"/>
    <mergeCell ref="A484:A486"/>
    <mergeCell ref="A488:A490"/>
    <mergeCell ref="A491:A493"/>
    <mergeCell ref="A494:A496"/>
    <mergeCell ref="A497:A498"/>
    <mergeCell ref="AL210:AS215"/>
    <mergeCell ref="AU210:BB215"/>
    <mergeCell ref="AL247:AS249"/>
    <mergeCell ref="AU247:BB249"/>
  </mergeCells>
  <pageMargins left="0.75" right="0.75" top="1" bottom="1" header="0.5" footer="0.5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8369" name="Spinner 1" r:id="rId4">
              <controlPr defaultSize="0">
                <anchor moveWithCells="1">
                  <from>
                    <xdr:col>38</xdr:col>
                    <xdr:colOff>887730</xdr:colOff>
                    <xdr:row>174</xdr:row>
                    <xdr:rowOff>374650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70" name="Spinner 2" r:id="rId5">
              <controlPr defaultSize="0">
                <anchor moveWithCells="1">
                  <from>
                    <xdr:col>38</xdr:col>
                    <xdr:colOff>875030</xdr:colOff>
                    <xdr:row>174</xdr:row>
                    <xdr:rowOff>374650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71" name="Spinner 3" r:id="rId6">
              <controlPr defaultSize="0">
                <anchor moveWithCells="1">
                  <from>
                    <xdr:col>38</xdr:col>
                    <xdr:colOff>887730</xdr:colOff>
                    <xdr:row>174</xdr:row>
                    <xdr:rowOff>374650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72" name="Spinner 4" r:id="rId7">
              <controlPr defaultSize="0">
                <anchor moveWithCells="1">
                  <from>
                    <xdr:col>38</xdr:col>
                    <xdr:colOff>875030</xdr:colOff>
                    <xdr:row>174</xdr:row>
                    <xdr:rowOff>374650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O674"/>
  <sheetViews>
    <sheetView workbookViewId="0">
      <pane xSplit="2" ySplit="1" topLeftCell="C237" activePane="bottomRight" state="frozen"/>
      <selection/>
      <selection pane="topRight"/>
      <selection pane="bottomLeft"/>
      <selection pane="bottomRight" activeCell="D331" sqref="D331"/>
    </sheetView>
  </sheetViews>
  <sheetFormatPr defaultColWidth="9.64166666666667" defaultRowHeight="13.5"/>
  <cols>
    <col min="1" max="1" width="14.2166666666667" style="20" customWidth="1"/>
    <col min="2" max="2" width="11.775" style="21" customWidth="1"/>
    <col min="3" max="6" width="11.775" style="22" customWidth="1" outlineLevel="1"/>
    <col min="7" max="7" width="13.5916666666667" style="22" customWidth="1" outlineLevel="1"/>
    <col min="8" max="8" width="13.75" style="22" customWidth="1" outlineLevel="1"/>
    <col min="9" max="9" width="13.5916666666667" style="22" customWidth="1" outlineLevel="1"/>
    <col min="10" max="10" width="13.4333333333333" style="22" customWidth="1" outlineLevel="1"/>
    <col min="11" max="11" width="11.775" style="22" customWidth="1" outlineLevel="1"/>
    <col min="12" max="12" width="11.775" style="22" customWidth="1"/>
    <col min="13" max="21" width="11.775" style="22" customWidth="1" outlineLevel="1"/>
    <col min="22" max="22" width="11.775" style="22" customWidth="1"/>
    <col min="23" max="24" width="11.775" style="22" customWidth="1" outlineLevel="1"/>
    <col min="25" max="25" width="12.775" style="22" customWidth="1" outlineLevel="1"/>
    <col min="26" max="29" width="11.775" style="22" customWidth="1" outlineLevel="1"/>
    <col min="30" max="30" width="13.7583333333333" style="22" customWidth="1" outlineLevel="1"/>
    <col min="31" max="33" width="11.775" style="22" customWidth="1" outlineLevel="1"/>
    <col min="34" max="34" width="11.775" style="22" customWidth="1"/>
    <col min="35" max="35" width="11.775" style="23" customWidth="1" outlineLevel="1"/>
    <col min="36" max="36" width="11.775" style="1" customWidth="1"/>
    <col min="37" max="37" width="18.1333333333333" style="24" customWidth="1"/>
    <col min="38" max="38" width="29.2166666666667" style="1" customWidth="1"/>
    <col min="39" max="39" width="12.775" style="1" customWidth="1"/>
    <col min="40" max="40" width="18.0583333333333" style="1" customWidth="1"/>
    <col min="41" max="41" width="12.9166666666667" style="1" customWidth="1"/>
    <col min="42" max="42" width="12.1833333333333" style="1" customWidth="1"/>
    <col min="43" max="43" width="16.6666666666667" style="1" customWidth="1"/>
    <col min="44" max="44" width="14.8583333333333" style="1" customWidth="1"/>
    <col min="45" max="45" width="15.3583333333333" style="1" customWidth="1"/>
    <col min="46" max="46" width="11.775" style="1" customWidth="1"/>
    <col min="47" max="47" width="13.0583333333333" style="1" customWidth="1"/>
    <col min="48" max="48" width="13.8916666666667" style="1" customWidth="1"/>
    <col min="49" max="49" width="13.3333333333333" style="1" customWidth="1"/>
    <col min="50" max="50" width="16.6083333333333" style="1" customWidth="1"/>
    <col min="51" max="51" width="13.5833333333333" style="1" customWidth="1"/>
    <col min="52" max="52" width="14.525" style="1" customWidth="1"/>
    <col min="53" max="53" width="11.775" style="1" customWidth="1"/>
    <col min="54" max="54" width="16.4083333333333" style="1" customWidth="1"/>
    <col min="55" max="56" width="11.775" style="1" customWidth="1"/>
    <col min="57" max="16226" width="11.775" style="1"/>
    <col min="16227" max="16384" width="9.64166666666667" style="1"/>
  </cols>
  <sheetData>
    <row r="1" s="1" customFormat="1" ht="30" customHeight="1" spans="1:171">
      <c r="A1" s="25" t="s">
        <v>0</v>
      </c>
      <c r="B1" s="26" t="s">
        <v>1</v>
      </c>
      <c r="C1" s="27">
        <v>45962</v>
      </c>
      <c r="D1" s="27">
        <v>45963</v>
      </c>
      <c r="E1" s="27">
        <v>45964</v>
      </c>
      <c r="F1" s="27">
        <v>45965</v>
      </c>
      <c r="G1" s="27">
        <v>45966</v>
      </c>
      <c r="H1" s="27">
        <v>45967</v>
      </c>
      <c r="I1" s="27">
        <v>45968</v>
      </c>
      <c r="J1" s="27">
        <v>45969</v>
      </c>
      <c r="K1" s="27">
        <v>45970</v>
      </c>
      <c r="L1" s="27">
        <v>45971</v>
      </c>
      <c r="M1" s="27">
        <v>45972</v>
      </c>
      <c r="N1" s="27">
        <v>45973</v>
      </c>
      <c r="O1" s="27">
        <v>45974</v>
      </c>
      <c r="P1" s="27">
        <v>45975</v>
      </c>
      <c r="Q1" s="27">
        <v>45976</v>
      </c>
      <c r="R1" s="27">
        <v>45977</v>
      </c>
      <c r="S1" s="27">
        <v>45978</v>
      </c>
      <c r="T1" s="27">
        <v>45979</v>
      </c>
      <c r="U1" s="27">
        <v>45980</v>
      </c>
      <c r="V1" s="27">
        <v>45981</v>
      </c>
      <c r="W1" s="27">
        <v>45982</v>
      </c>
      <c r="X1" s="27">
        <v>45983</v>
      </c>
      <c r="Y1" s="27">
        <v>45984</v>
      </c>
      <c r="Z1" s="27">
        <v>45985</v>
      </c>
      <c r="AA1" s="27">
        <v>45986</v>
      </c>
      <c r="AB1" s="27">
        <v>45987</v>
      </c>
      <c r="AC1" s="27">
        <v>45988</v>
      </c>
      <c r="AD1" s="27">
        <v>45989</v>
      </c>
      <c r="AE1" s="27">
        <v>45990</v>
      </c>
      <c r="AF1" s="27">
        <v>45991</v>
      </c>
      <c r="AG1" s="27"/>
      <c r="AH1" s="27"/>
      <c r="AI1" s="28">
        <v>45991</v>
      </c>
      <c r="AK1" s="24"/>
      <c r="AU1" s="29">
        <f>U129</f>
        <v>0</v>
      </c>
    </row>
    <row r="2" s="1" customFormat="1" ht="30" customHeight="1" spans="1:171">
      <c r="A2" s="30" t="s">
        <v>2</v>
      </c>
      <c r="B2" s="31" t="s">
        <v>436</v>
      </c>
      <c r="C2" s="32">
        <v>15</v>
      </c>
      <c r="D2" s="32">
        <v>15</v>
      </c>
      <c r="E2" s="32">
        <v>7</v>
      </c>
      <c r="F2" s="32">
        <v>4</v>
      </c>
      <c r="G2" s="32">
        <v>4</v>
      </c>
      <c r="H2" s="32">
        <v>4</v>
      </c>
      <c r="I2" s="32">
        <v>12</v>
      </c>
      <c r="J2" s="32">
        <v>12</v>
      </c>
      <c r="K2" s="32">
        <v>12</v>
      </c>
      <c r="L2" s="32">
        <v>12</v>
      </c>
      <c r="M2" s="32">
        <v>12</v>
      </c>
      <c r="N2" s="32">
        <v>9</v>
      </c>
      <c r="O2" s="32">
        <v>10</v>
      </c>
      <c r="P2" s="32">
        <v>12</v>
      </c>
      <c r="Q2" s="32">
        <v>13</v>
      </c>
      <c r="R2" s="32">
        <v>5</v>
      </c>
      <c r="S2" s="32">
        <v>2</v>
      </c>
      <c r="T2" s="32">
        <v>0</v>
      </c>
      <c r="U2" s="32">
        <v>4</v>
      </c>
      <c r="V2" s="32">
        <v>8</v>
      </c>
      <c r="W2" s="32">
        <v>3</v>
      </c>
      <c r="X2" s="32">
        <v>1</v>
      </c>
      <c r="Y2" s="32">
        <v>1</v>
      </c>
      <c r="Z2" s="32">
        <v>7</v>
      </c>
      <c r="AA2" s="32">
        <v>6</v>
      </c>
      <c r="AB2" s="32">
        <v>0</v>
      </c>
      <c r="AC2" s="32">
        <v>-1</v>
      </c>
      <c r="AD2" s="32">
        <v>1</v>
      </c>
      <c r="AE2" s="32">
        <v>2</v>
      </c>
      <c r="AF2" s="32">
        <v>5</v>
      </c>
      <c r="AG2" s="32"/>
      <c r="AH2" s="32"/>
      <c r="AI2" s="28"/>
      <c r="AK2" s="24"/>
      <c r="AU2" s="33"/>
    </row>
    <row r="3" s="1" customFormat="1" ht="30" customHeight="1" spans="1:171">
      <c r="A3" s="30"/>
      <c r="B3" s="31" t="s">
        <v>437</v>
      </c>
      <c r="C3" s="32">
        <v>19</v>
      </c>
      <c r="D3" s="32">
        <v>19</v>
      </c>
      <c r="E3" s="32">
        <v>20</v>
      </c>
      <c r="F3" s="32">
        <v>9</v>
      </c>
      <c r="G3" s="32">
        <v>12</v>
      </c>
      <c r="H3" s="32">
        <v>10</v>
      </c>
      <c r="I3" s="32">
        <v>16</v>
      </c>
      <c r="J3" s="32">
        <v>14</v>
      </c>
      <c r="K3" s="32">
        <v>16</v>
      </c>
      <c r="L3" s="32">
        <v>17</v>
      </c>
      <c r="M3" s="32">
        <v>17</v>
      </c>
      <c r="N3" s="32">
        <v>13</v>
      </c>
      <c r="O3" s="32">
        <v>15</v>
      </c>
      <c r="P3" s="32">
        <v>16</v>
      </c>
      <c r="Q3" s="32">
        <v>15</v>
      </c>
      <c r="R3" s="32">
        <v>15</v>
      </c>
      <c r="S3" s="32">
        <v>7</v>
      </c>
      <c r="T3" s="32">
        <v>5</v>
      </c>
      <c r="U3" s="32">
        <v>11</v>
      </c>
      <c r="V3" s="32">
        <v>13</v>
      </c>
      <c r="W3" s="32">
        <v>12</v>
      </c>
      <c r="X3" s="32">
        <v>7</v>
      </c>
      <c r="Y3" s="32">
        <v>7</v>
      </c>
      <c r="Z3" s="32">
        <v>11</v>
      </c>
      <c r="AA3" s="32">
        <v>12</v>
      </c>
      <c r="AB3" s="32">
        <v>5</v>
      </c>
      <c r="AC3" s="32">
        <v>2</v>
      </c>
      <c r="AD3" s="32">
        <v>3</v>
      </c>
      <c r="AE3" s="32">
        <v>8</v>
      </c>
      <c r="AF3" s="32">
        <v>10</v>
      </c>
      <c r="AG3" s="32"/>
      <c r="AH3" s="32"/>
      <c r="AI3" s="28"/>
      <c r="AK3" s="24"/>
      <c r="AU3" s="33"/>
    </row>
    <row r="4" s="1" customFormat="1" ht="30" customHeight="1" spans="1:171">
      <c r="A4" s="30"/>
      <c r="B4" s="31" t="s">
        <v>438</v>
      </c>
      <c r="C4" s="32" t="s">
        <v>439</v>
      </c>
      <c r="D4" s="32" t="s">
        <v>251</v>
      </c>
      <c r="E4" s="32" t="s">
        <v>440</v>
      </c>
      <c r="F4" s="32" t="s">
        <v>441</v>
      </c>
      <c r="G4" s="32" t="s">
        <v>223</v>
      </c>
      <c r="H4" s="32" t="s">
        <v>442</v>
      </c>
      <c r="I4" s="32" t="s">
        <v>443</v>
      </c>
      <c r="J4" s="32" t="s">
        <v>444</v>
      </c>
      <c r="K4" s="32" t="s">
        <v>445</v>
      </c>
      <c r="L4" s="32" t="s">
        <v>446</v>
      </c>
      <c r="M4" s="32" t="s">
        <v>447</v>
      </c>
      <c r="N4" s="32" t="s">
        <v>448</v>
      </c>
      <c r="O4" s="32" t="s">
        <v>448</v>
      </c>
      <c r="P4" s="32" t="s">
        <v>449</v>
      </c>
      <c r="Q4" s="32" t="s">
        <v>450</v>
      </c>
      <c r="R4" s="32" t="s">
        <v>449</v>
      </c>
      <c r="S4" s="32" t="s">
        <v>451</v>
      </c>
      <c r="T4" s="32" t="s">
        <v>452</v>
      </c>
      <c r="U4" s="32" t="s">
        <v>448</v>
      </c>
      <c r="V4" s="32" t="s">
        <v>453</v>
      </c>
      <c r="W4" s="32" t="s">
        <v>236</v>
      </c>
      <c r="X4" s="32" t="s">
        <v>222</v>
      </c>
      <c r="Y4" s="32" t="s">
        <v>454</v>
      </c>
      <c r="Z4" s="32" t="s">
        <v>251</v>
      </c>
      <c r="AA4" s="32" t="s">
        <v>455</v>
      </c>
      <c r="AB4" s="32" t="s">
        <v>456</v>
      </c>
      <c r="AC4" s="32" t="s">
        <v>457</v>
      </c>
      <c r="AD4" s="32" t="s">
        <v>458</v>
      </c>
      <c r="AE4" s="32" t="s">
        <v>457</v>
      </c>
      <c r="AF4" s="32" t="s">
        <v>459</v>
      </c>
      <c r="AG4" s="32"/>
      <c r="AH4" s="32"/>
      <c r="AI4" s="28"/>
      <c r="AK4" s="24"/>
      <c r="AU4" s="33"/>
    </row>
    <row r="5" s="2" customFormat="1" ht="30" customHeight="1" spans="1:171">
      <c r="A5" s="30"/>
      <c r="B5" s="34" t="s">
        <v>3</v>
      </c>
      <c r="C5" s="35">
        <v>4</v>
      </c>
      <c r="D5" s="36">
        <v>3</v>
      </c>
      <c r="E5" s="36">
        <v>3</v>
      </c>
      <c r="F5" s="36">
        <v>12</v>
      </c>
      <c r="G5" s="36">
        <v>12</v>
      </c>
      <c r="H5" s="36">
        <v>9</v>
      </c>
      <c r="I5" s="36">
        <v>9</v>
      </c>
      <c r="J5" s="36">
        <v>11</v>
      </c>
      <c r="K5" s="36">
        <v>5</v>
      </c>
      <c r="L5" s="36">
        <v>-4</v>
      </c>
      <c r="M5" s="36">
        <v>-5</v>
      </c>
      <c r="N5" s="36">
        <v>0</v>
      </c>
      <c r="O5" s="36">
        <v>7</v>
      </c>
      <c r="P5" s="36">
        <v>-1</v>
      </c>
      <c r="Q5" s="36">
        <v>7</v>
      </c>
      <c r="R5" s="36">
        <v>2</v>
      </c>
      <c r="S5" s="36">
        <v>2</v>
      </c>
      <c r="T5" s="36">
        <v>2</v>
      </c>
      <c r="U5" s="36">
        <v>2</v>
      </c>
      <c r="V5" s="36">
        <v>4</v>
      </c>
      <c r="W5" s="36">
        <v>9</v>
      </c>
      <c r="X5" s="37">
        <v>8</v>
      </c>
      <c r="Y5" s="38">
        <v>7</v>
      </c>
      <c r="Z5" s="38">
        <v>0</v>
      </c>
      <c r="AA5" s="39">
        <v>1</v>
      </c>
      <c r="AB5" s="39">
        <v>0</v>
      </c>
      <c r="AC5" s="39">
        <v>0</v>
      </c>
      <c r="AD5" s="39">
        <v>4</v>
      </c>
      <c r="AE5" s="39">
        <v>5</v>
      </c>
      <c r="AF5" s="39">
        <v>-1</v>
      </c>
      <c r="AG5" s="36"/>
      <c r="AH5" s="36"/>
      <c r="AI5" s="28"/>
      <c r="AK5" s="40"/>
      <c r="AU5" s="33"/>
    </row>
    <row r="6" s="1" customFormat="1" ht="30" customHeight="1" spans="1:171">
      <c r="A6" s="30"/>
      <c r="B6" s="34" t="s">
        <v>4</v>
      </c>
      <c r="C6" s="41">
        <v>16</v>
      </c>
      <c r="D6" s="41">
        <v>8</v>
      </c>
      <c r="E6" s="41">
        <v>13</v>
      </c>
      <c r="F6" s="41">
        <v>16</v>
      </c>
      <c r="G6" s="41">
        <v>16</v>
      </c>
      <c r="H6" s="41">
        <v>16</v>
      </c>
      <c r="I6" s="41">
        <v>16</v>
      </c>
      <c r="J6" s="41">
        <v>16</v>
      </c>
      <c r="K6" s="41">
        <v>13</v>
      </c>
      <c r="L6" s="41">
        <v>15</v>
      </c>
      <c r="M6" s="41">
        <v>13</v>
      </c>
      <c r="N6" s="41">
        <v>18</v>
      </c>
      <c r="O6" s="41">
        <v>13</v>
      </c>
      <c r="P6" s="41">
        <v>12</v>
      </c>
      <c r="Q6" s="41">
        <v>17</v>
      </c>
      <c r="R6" s="41">
        <v>13</v>
      </c>
      <c r="S6" s="41">
        <v>4</v>
      </c>
      <c r="T6" s="41">
        <v>6</v>
      </c>
      <c r="U6" s="41">
        <v>13</v>
      </c>
      <c r="V6" s="41">
        <v>11</v>
      </c>
      <c r="W6" s="41">
        <v>15</v>
      </c>
      <c r="X6" s="41">
        <v>14</v>
      </c>
      <c r="Y6" s="42">
        <v>14</v>
      </c>
      <c r="Z6" s="42">
        <v>12</v>
      </c>
      <c r="AA6" s="43">
        <v>7</v>
      </c>
      <c r="AB6" s="43">
        <v>11</v>
      </c>
      <c r="AC6" s="43">
        <v>6</v>
      </c>
      <c r="AD6" s="43">
        <v>12</v>
      </c>
      <c r="AE6" s="43">
        <v>13</v>
      </c>
      <c r="AF6" s="43">
        <v>13</v>
      </c>
      <c r="AG6" s="41"/>
      <c r="AH6" s="41"/>
      <c r="AI6" s="28"/>
      <c r="AK6" s="24"/>
      <c r="AU6" s="33"/>
    </row>
    <row r="7" s="1" customFormat="1" ht="30" customHeight="1" spans="1:171">
      <c r="A7" s="30"/>
      <c r="B7" s="34" t="s">
        <v>5</v>
      </c>
      <c r="C7" s="41" t="s">
        <v>400</v>
      </c>
      <c r="D7" s="41" t="s">
        <v>223</v>
      </c>
      <c r="E7" s="41" t="s">
        <v>401</v>
      </c>
      <c r="F7" s="41" t="s">
        <v>402</v>
      </c>
      <c r="G7" s="41" t="s">
        <v>403</v>
      </c>
      <c r="H7" s="41" t="s">
        <v>403</v>
      </c>
      <c r="I7" s="41" t="s">
        <v>404</v>
      </c>
      <c r="J7" s="41" t="s">
        <v>405</v>
      </c>
      <c r="K7" s="41" t="s">
        <v>406</v>
      </c>
      <c r="L7" s="41" t="s">
        <v>237</v>
      </c>
      <c r="M7" s="41" t="s">
        <v>407</v>
      </c>
      <c r="N7" s="41" t="s">
        <v>408</v>
      </c>
      <c r="O7" s="41" t="s">
        <v>222</v>
      </c>
      <c r="P7" s="41" t="s">
        <v>409</v>
      </c>
      <c r="Q7" s="41" t="s">
        <v>410</v>
      </c>
      <c r="R7" s="41" t="s">
        <v>400</v>
      </c>
      <c r="S7" s="41" t="s">
        <v>411</v>
      </c>
      <c r="T7" s="41" t="s">
        <v>400</v>
      </c>
      <c r="U7" s="41" t="s">
        <v>412</v>
      </c>
      <c r="V7" s="41" t="s">
        <v>222</v>
      </c>
      <c r="W7" s="41" t="s">
        <v>238</v>
      </c>
      <c r="X7" s="41" t="s">
        <v>413</v>
      </c>
      <c r="Y7" s="44" t="s">
        <v>219</v>
      </c>
      <c r="Z7" s="44" t="s">
        <v>414</v>
      </c>
      <c r="AA7" s="41" t="s">
        <v>223</v>
      </c>
      <c r="AB7" s="43" t="s">
        <v>415</v>
      </c>
      <c r="AC7" s="41" t="s">
        <v>223</v>
      </c>
      <c r="AD7" s="41" t="s">
        <v>239</v>
      </c>
      <c r="AE7" s="41" t="s">
        <v>239</v>
      </c>
      <c r="AF7" s="43" t="s">
        <v>416</v>
      </c>
      <c r="AG7" s="41"/>
      <c r="AH7" s="41"/>
      <c r="AI7" s="28"/>
      <c r="AK7" s="24"/>
      <c r="AU7" s="33"/>
    </row>
    <row r="8" s="3" customFormat="1" ht="30" customHeight="1" spans="1:171">
      <c r="A8" s="45" t="s">
        <v>9</v>
      </c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28"/>
      <c r="AJ8" s="1"/>
      <c r="AK8" s="24"/>
      <c r="AL8" s="1"/>
      <c r="AM8" s="1"/>
      <c r="AN8" s="1"/>
      <c r="AO8" s="1"/>
      <c r="AP8" s="1"/>
      <c r="AQ8" s="1"/>
      <c r="AR8" s="1"/>
      <c r="AS8" s="1"/>
      <c r="AT8" s="1"/>
      <c r="AU8" s="33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</row>
    <row r="9" s="4" customFormat="1" ht="30" hidden="1" customHeight="1" outlineLevel="2" spans="1:171">
      <c r="A9" s="48" t="s">
        <v>10</v>
      </c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1"/>
      <c r="AK9" s="52"/>
      <c r="AU9" s="53">
        <f>AO155</f>
        <v>0</v>
      </c>
    </row>
    <row r="10" s="1" customFormat="1" ht="30" hidden="1" customHeight="1" outlineLevel="2" spans="1:171">
      <c r="A10" s="48"/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28"/>
      <c r="AK10" s="24"/>
      <c r="AU10" s="53">
        <f>U147</f>
        <v>87.0131824324357</v>
      </c>
    </row>
    <row r="11" s="5" customFormat="1" ht="30" hidden="1" customHeight="1" outlineLevel="2" spans="1:171">
      <c r="A11" s="48"/>
      <c r="B11" s="56" t="s">
        <v>11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28"/>
      <c r="AK11" s="57"/>
      <c r="AU11" s="53">
        <f>AO147</f>
        <v>0</v>
      </c>
    </row>
    <row r="12" s="1" customFormat="1" ht="30" hidden="1" customHeight="1" outlineLevel="2" spans="1:171">
      <c r="A12" s="58" t="s">
        <v>12</v>
      </c>
      <c r="B12" s="59"/>
      <c r="C12" s="60">
        <f t="shared" ref="C12:AG12" si="0">C173</f>
        <v>12.672</v>
      </c>
      <c r="D12" s="60">
        <f t="shared" si="0"/>
        <v>62.496</v>
      </c>
      <c r="E12" s="60">
        <f t="shared" si="0"/>
        <v>76.896</v>
      </c>
      <c r="F12" s="60">
        <f t="shared" si="0"/>
        <v>122.112</v>
      </c>
      <c r="G12" s="60">
        <f t="shared" si="0"/>
        <v>118.128</v>
      </c>
      <c r="H12" s="60">
        <f t="shared" si="0"/>
        <v>115.152</v>
      </c>
      <c r="I12" s="60">
        <f t="shared" si="0"/>
        <v>117.216</v>
      </c>
      <c r="J12" s="60">
        <f t="shared" si="0"/>
        <v>114.576</v>
      </c>
      <c r="K12" s="60">
        <f t="shared" si="0"/>
        <v>103.392</v>
      </c>
      <c r="L12" s="60">
        <f t="shared" si="0"/>
        <v>99.072</v>
      </c>
      <c r="M12" s="60">
        <f t="shared" si="0"/>
        <v>63.84</v>
      </c>
      <c r="N12" s="60">
        <f t="shared" si="0"/>
        <v>62.4</v>
      </c>
      <c r="O12" s="60">
        <f t="shared" si="0"/>
        <v>64.992</v>
      </c>
      <c r="P12" s="60">
        <f t="shared" si="0"/>
        <v>65.088</v>
      </c>
      <c r="Q12" s="60">
        <f t="shared" si="0"/>
        <v>66.048</v>
      </c>
      <c r="R12" s="60">
        <f t="shared" si="0"/>
        <v>103.776</v>
      </c>
      <c r="S12" s="60">
        <f t="shared" si="0"/>
        <v>125.376</v>
      </c>
      <c r="T12" s="60">
        <f t="shared" si="0"/>
        <v>128.64</v>
      </c>
      <c r="U12" s="60">
        <f t="shared" si="0"/>
        <v>124.704</v>
      </c>
      <c r="V12" s="60">
        <f t="shared" si="0"/>
        <v>122.112</v>
      </c>
      <c r="W12" s="60">
        <f t="shared" si="0"/>
        <v>139.563</v>
      </c>
      <c r="X12" s="60">
        <f t="shared" si="0"/>
        <v>165.36</v>
      </c>
      <c r="Y12" s="60">
        <f t="shared" si="0"/>
        <v>135.774</v>
      </c>
      <c r="Z12" s="60">
        <f t="shared" si="0"/>
        <v>115.92</v>
      </c>
      <c r="AA12" s="60">
        <f t="shared" si="0"/>
        <v>132.144</v>
      </c>
      <c r="AB12" s="60">
        <f t="shared" si="0"/>
        <v>176.448</v>
      </c>
      <c r="AC12" s="60">
        <f t="shared" si="0"/>
        <v>177.888</v>
      </c>
      <c r="AD12" s="60">
        <f t="shared" si="0"/>
        <v>174.816</v>
      </c>
      <c r="AE12" s="60">
        <f t="shared" si="0"/>
        <v>174.48</v>
      </c>
      <c r="AF12" s="60">
        <f t="shared" si="0"/>
        <v>170.16</v>
      </c>
      <c r="AG12" s="60">
        <f t="shared" si="0"/>
        <v>0</v>
      </c>
      <c r="AH12" s="60">
        <f t="shared" ref="AH12:AH26" si="1">SUM(C12:AG12)</f>
        <v>3431.241</v>
      </c>
      <c r="AI12" s="28"/>
      <c r="AK12" s="24"/>
      <c r="AU12" s="53">
        <f>U186</f>
        <v>3.75024250879999</v>
      </c>
    </row>
    <row r="13" s="1" customFormat="1" ht="30" hidden="1" customHeight="1" outlineLevel="2" spans="1:171">
      <c r="A13" s="58"/>
      <c r="B13" s="61"/>
      <c r="C13" s="60">
        <f t="shared" ref="C13:AG13" si="2">C174</f>
        <v>2.016</v>
      </c>
      <c r="D13" s="60">
        <f t="shared" si="2"/>
        <v>20.448</v>
      </c>
      <c r="E13" s="60">
        <f t="shared" si="2"/>
        <v>49.728</v>
      </c>
      <c r="F13" s="60">
        <f t="shared" si="2"/>
        <v>47.28</v>
      </c>
      <c r="G13" s="60">
        <f t="shared" si="2"/>
        <v>46.992</v>
      </c>
      <c r="H13" s="60">
        <f t="shared" si="2"/>
        <v>53.76</v>
      </c>
      <c r="I13" s="60">
        <f t="shared" si="2"/>
        <v>48.384</v>
      </c>
      <c r="J13" s="60">
        <f t="shared" si="2"/>
        <v>77.376</v>
      </c>
      <c r="K13" s="60">
        <f t="shared" si="2"/>
        <v>117.504</v>
      </c>
      <c r="L13" s="60">
        <f t="shared" si="2"/>
        <v>129.792</v>
      </c>
      <c r="M13" s="60">
        <f t="shared" si="2"/>
        <v>125.76</v>
      </c>
      <c r="N13" s="60">
        <f t="shared" si="2"/>
        <v>118.224</v>
      </c>
      <c r="O13" s="60">
        <f t="shared" si="2"/>
        <v>111.792</v>
      </c>
      <c r="P13" s="60">
        <f t="shared" si="2"/>
        <v>110.976</v>
      </c>
      <c r="Q13" s="60">
        <f t="shared" si="2"/>
        <v>109.344</v>
      </c>
      <c r="R13" s="60">
        <f t="shared" si="2"/>
        <v>135.36</v>
      </c>
      <c r="S13" s="60">
        <f t="shared" si="2"/>
        <v>180.528</v>
      </c>
      <c r="T13" s="60">
        <f t="shared" si="2"/>
        <v>169.92</v>
      </c>
      <c r="U13" s="60">
        <f t="shared" si="2"/>
        <v>116.448</v>
      </c>
      <c r="V13" s="60">
        <f t="shared" si="2"/>
        <v>117.744</v>
      </c>
      <c r="W13" s="60">
        <f t="shared" si="2"/>
        <v>129.648</v>
      </c>
      <c r="X13" s="60">
        <f t="shared" si="2"/>
        <v>128.832</v>
      </c>
      <c r="Y13" s="60">
        <f t="shared" si="2"/>
        <v>127.344</v>
      </c>
      <c r="Z13" s="60">
        <f t="shared" si="2"/>
        <v>140.064</v>
      </c>
      <c r="AA13" s="60">
        <f t="shared" si="2"/>
        <v>180.24</v>
      </c>
      <c r="AB13" s="60">
        <f t="shared" si="2"/>
        <v>169.872</v>
      </c>
      <c r="AC13" s="60">
        <f t="shared" si="2"/>
        <v>169.824</v>
      </c>
      <c r="AD13" s="60">
        <f t="shared" si="2"/>
        <v>148.416</v>
      </c>
      <c r="AE13" s="60">
        <f t="shared" si="2"/>
        <v>121.776</v>
      </c>
      <c r="AF13" s="60">
        <f t="shared" si="2"/>
        <v>134.4</v>
      </c>
      <c r="AG13" s="60">
        <f t="shared" si="2"/>
        <v>0</v>
      </c>
      <c r="AH13" s="60">
        <f t="shared" si="1"/>
        <v>3339.792</v>
      </c>
      <c r="AI13" s="28"/>
      <c r="AK13" s="24"/>
      <c r="AU13" s="53">
        <f>AO188</f>
        <v>18072.863616</v>
      </c>
    </row>
    <row r="14" s="1" customFormat="1" ht="30" hidden="1" customHeight="1" outlineLevel="2" spans="1:171">
      <c r="A14" s="58"/>
      <c r="B14" s="62" t="s">
        <v>13</v>
      </c>
      <c r="C14" s="60">
        <f t="shared" ref="C14:AG14" si="3">C175</f>
        <v>47.1704185</v>
      </c>
      <c r="D14" s="60">
        <f t="shared" si="3"/>
        <v>60.4490385</v>
      </c>
      <c r="E14" s="60">
        <f t="shared" si="3"/>
        <v>81.4255</v>
      </c>
      <c r="F14" s="60">
        <f t="shared" si="3"/>
        <v>126.422484</v>
      </c>
      <c r="G14" s="60">
        <f t="shared" si="3"/>
        <v>119.1630875</v>
      </c>
      <c r="H14" s="60">
        <f t="shared" si="3"/>
        <v>123.1216195</v>
      </c>
      <c r="I14" s="60">
        <f t="shared" si="3"/>
        <v>103.3414865</v>
      </c>
      <c r="J14" s="60">
        <f t="shared" si="3"/>
        <v>63.6058425</v>
      </c>
      <c r="K14" s="60">
        <f t="shared" si="3"/>
        <v>77.29159</v>
      </c>
      <c r="L14" s="60">
        <f t="shared" si="3"/>
        <v>130.3747525</v>
      </c>
      <c r="M14" s="60">
        <f t="shared" si="3"/>
        <v>124.76892</v>
      </c>
      <c r="N14" s="60">
        <f t="shared" si="3"/>
        <v>137.797</v>
      </c>
      <c r="O14" s="60">
        <f t="shared" si="3"/>
        <v>137.797</v>
      </c>
      <c r="P14" s="60">
        <f t="shared" si="3"/>
        <v>109.6049865</v>
      </c>
      <c r="Q14" s="60">
        <f t="shared" si="3"/>
        <v>103.999154</v>
      </c>
      <c r="R14" s="60">
        <f t="shared" si="3"/>
        <v>142.244085</v>
      </c>
      <c r="S14" s="60">
        <f t="shared" si="3"/>
        <v>150.324</v>
      </c>
      <c r="T14" s="60">
        <f t="shared" si="3"/>
        <v>145.2192475</v>
      </c>
      <c r="U14" s="60">
        <f t="shared" si="3"/>
        <v>131.03242</v>
      </c>
      <c r="V14" s="60">
        <f t="shared" si="3"/>
        <v>128.727452</v>
      </c>
      <c r="W14" s="60">
        <f t="shared" si="3"/>
        <v>132.685984</v>
      </c>
      <c r="X14" s="60">
        <f t="shared" si="3"/>
        <v>205.5492795</v>
      </c>
      <c r="Y14" s="60">
        <f t="shared" si="3"/>
        <v>185.7691465</v>
      </c>
      <c r="Z14" s="60">
        <f t="shared" si="3"/>
        <v>180.163314</v>
      </c>
      <c r="AA14" s="60">
        <f t="shared" si="3"/>
        <v>181.6415</v>
      </c>
      <c r="AB14" s="60">
        <f t="shared" si="3"/>
        <v>216.4352425</v>
      </c>
      <c r="AC14" s="60">
        <f t="shared" si="3"/>
        <v>236.221639</v>
      </c>
      <c r="AD14" s="60">
        <f t="shared" si="3"/>
        <v>256.001772</v>
      </c>
      <c r="AE14" s="60">
        <f t="shared" si="3"/>
        <v>271.8296365</v>
      </c>
      <c r="AF14" s="60">
        <f t="shared" si="3"/>
        <v>267.8711045</v>
      </c>
      <c r="AG14" s="60">
        <f t="shared" si="3"/>
        <v>0</v>
      </c>
      <c r="AH14" s="60">
        <f t="shared" si="1"/>
        <v>4378.048703</v>
      </c>
      <c r="AI14" s="28"/>
      <c r="AK14" s="24"/>
      <c r="AU14" s="53">
        <f>U181</f>
        <v>-18.3346625088</v>
      </c>
    </row>
    <row r="15" s="1" customFormat="1" ht="30" hidden="1" customHeight="1" outlineLevel="2" spans="1:171">
      <c r="A15" s="58"/>
      <c r="B15" s="63" t="s">
        <v>14</v>
      </c>
      <c r="C15" s="60">
        <f t="shared" ref="C15:AG15" si="4">C176</f>
        <v>-45.1544185</v>
      </c>
      <c r="D15" s="60">
        <f t="shared" si="4"/>
        <v>-40.0010385</v>
      </c>
      <c r="E15" s="60">
        <f t="shared" si="4"/>
        <v>-31.6975</v>
      </c>
      <c r="F15" s="60">
        <f t="shared" si="4"/>
        <v>-79.142484</v>
      </c>
      <c r="G15" s="60">
        <f t="shared" si="4"/>
        <v>-72.1710875</v>
      </c>
      <c r="H15" s="60">
        <f t="shared" si="4"/>
        <v>-69.3616195</v>
      </c>
      <c r="I15" s="60">
        <f t="shared" si="4"/>
        <v>-54.9574865</v>
      </c>
      <c r="J15" s="60">
        <f t="shared" si="4"/>
        <v>13.7701575</v>
      </c>
      <c r="K15" s="60">
        <f t="shared" si="4"/>
        <v>40.21241</v>
      </c>
      <c r="L15" s="60">
        <f t="shared" si="4"/>
        <v>-0.582752499999998</v>
      </c>
      <c r="M15" s="60">
        <f t="shared" si="4"/>
        <v>0.991080000000011</v>
      </c>
      <c r="N15" s="60">
        <f t="shared" si="4"/>
        <v>-19.573</v>
      </c>
      <c r="O15" s="60">
        <f t="shared" si="4"/>
        <v>-26.005</v>
      </c>
      <c r="P15" s="60">
        <f t="shared" si="4"/>
        <v>1.3710135</v>
      </c>
      <c r="Q15" s="60">
        <f t="shared" si="4"/>
        <v>5.34484599999999</v>
      </c>
      <c r="R15" s="60">
        <f t="shared" si="4"/>
        <v>-6.884085</v>
      </c>
      <c r="S15" s="60">
        <f t="shared" si="4"/>
        <v>30.204</v>
      </c>
      <c r="T15" s="60">
        <f t="shared" si="4"/>
        <v>24.7007525</v>
      </c>
      <c r="U15" s="60">
        <f t="shared" si="4"/>
        <v>-14.58442</v>
      </c>
      <c r="V15" s="60">
        <f t="shared" si="4"/>
        <v>-10.983452</v>
      </c>
      <c r="W15" s="60">
        <f t="shared" si="4"/>
        <v>-3.03798399999999</v>
      </c>
      <c r="X15" s="60">
        <f t="shared" si="4"/>
        <v>-76.7172795</v>
      </c>
      <c r="Y15" s="60">
        <f t="shared" si="4"/>
        <v>-58.4251465</v>
      </c>
      <c r="Z15" s="60">
        <f t="shared" si="4"/>
        <v>-40.099314</v>
      </c>
      <c r="AA15" s="60">
        <f t="shared" si="4"/>
        <v>-1.4015</v>
      </c>
      <c r="AB15" s="60">
        <f t="shared" si="4"/>
        <v>-46.5632425</v>
      </c>
      <c r="AC15" s="60">
        <f t="shared" si="4"/>
        <v>-66.397639</v>
      </c>
      <c r="AD15" s="60">
        <f t="shared" si="4"/>
        <v>-107.585772</v>
      </c>
      <c r="AE15" s="60">
        <f t="shared" si="4"/>
        <v>-150.0536365</v>
      </c>
      <c r="AF15" s="60">
        <f t="shared" si="4"/>
        <v>-133.4711045</v>
      </c>
      <c r="AG15" s="60">
        <f t="shared" si="4"/>
        <v>0</v>
      </c>
      <c r="AH15" s="60">
        <f t="shared" si="1"/>
        <v>-1038.256703</v>
      </c>
      <c r="AI15" s="28"/>
      <c r="AK15" s="24"/>
      <c r="AU15" s="53">
        <f>AO181</f>
        <v>121.776</v>
      </c>
    </row>
    <row r="16" s="1" customFormat="1" ht="30" hidden="1" customHeight="1" outlineLevel="2" spans="1:171">
      <c r="A16" s="58"/>
      <c r="B16" s="64" t="s">
        <v>15</v>
      </c>
      <c r="C16" s="60">
        <f t="shared" ref="C16:AG16" si="5">C177</f>
        <v>-10.656</v>
      </c>
      <c r="D16" s="60">
        <f t="shared" si="5"/>
        <v>-42.048</v>
      </c>
      <c r="E16" s="60">
        <f t="shared" si="5"/>
        <v>-27.168</v>
      </c>
      <c r="F16" s="60">
        <f t="shared" si="5"/>
        <v>-74.832</v>
      </c>
      <c r="G16" s="60">
        <f t="shared" si="5"/>
        <v>-71.136</v>
      </c>
      <c r="H16" s="60">
        <f t="shared" si="5"/>
        <v>-61.392</v>
      </c>
      <c r="I16" s="60">
        <f t="shared" si="5"/>
        <v>-68.832</v>
      </c>
      <c r="J16" s="60">
        <f t="shared" si="5"/>
        <v>-37.2</v>
      </c>
      <c r="K16" s="60">
        <f t="shared" si="5"/>
        <v>14.112</v>
      </c>
      <c r="L16" s="60">
        <f t="shared" si="5"/>
        <v>30.72</v>
      </c>
      <c r="M16" s="60">
        <f t="shared" si="5"/>
        <v>61.92</v>
      </c>
      <c r="N16" s="60">
        <f t="shared" si="5"/>
        <v>55.824</v>
      </c>
      <c r="O16" s="60">
        <f t="shared" si="5"/>
        <v>46.8</v>
      </c>
      <c r="P16" s="60">
        <f t="shared" si="5"/>
        <v>45.888</v>
      </c>
      <c r="Q16" s="60">
        <f t="shared" si="5"/>
        <v>43.296</v>
      </c>
      <c r="R16" s="60">
        <f t="shared" si="5"/>
        <v>31.584</v>
      </c>
      <c r="S16" s="60">
        <f t="shared" si="5"/>
        <v>55.152</v>
      </c>
      <c r="T16" s="60">
        <f t="shared" si="5"/>
        <v>41.28</v>
      </c>
      <c r="U16" s="60">
        <f t="shared" si="5"/>
        <v>-8.256</v>
      </c>
      <c r="V16" s="60">
        <f t="shared" si="5"/>
        <v>-4.36799999999999</v>
      </c>
      <c r="W16" s="60">
        <f t="shared" si="5"/>
        <v>-9.91499999999999</v>
      </c>
      <c r="X16" s="60">
        <f t="shared" si="5"/>
        <v>-36.528</v>
      </c>
      <c r="Y16" s="60">
        <f t="shared" si="5"/>
        <v>-8.43000000000001</v>
      </c>
      <c r="Z16" s="60">
        <f t="shared" si="5"/>
        <v>24.144</v>
      </c>
      <c r="AA16" s="60">
        <f t="shared" si="5"/>
        <v>48.096</v>
      </c>
      <c r="AB16" s="60">
        <f t="shared" si="5"/>
        <v>-6.57599999999999</v>
      </c>
      <c r="AC16" s="60">
        <f t="shared" si="5"/>
        <v>-8.06399999999999</v>
      </c>
      <c r="AD16" s="60">
        <f t="shared" si="5"/>
        <v>-26.4</v>
      </c>
      <c r="AE16" s="60">
        <f t="shared" si="5"/>
        <v>-52.704</v>
      </c>
      <c r="AF16" s="60">
        <f t="shared" si="5"/>
        <v>-35.76</v>
      </c>
      <c r="AG16" s="60">
        <f t="shared" si="5"/>
        <v>0</v>
      </c>
      <c r="AH16" s="60">
        <f t="shared" si="1"/>
        <v>-91.449</v>
      </c>
      <c r="AI16" s="28"/>
      <c r="AK16" s="24"/>
      <c r="AU16" s="53">
        <f>U189</f>
        <v>0.33755152514427</v>
      </c>
    </row>
    <row r="17" s="1" customFormat="1" ht="30" hidden="1" customHeight="1" outlineLevel="2" spans="1:47">
      <c r="A17" s="58" t="s">
        <v>16</v>
      </c>
      <c r="B17" s="59"/>
      <c r="C17" s="60">
        <f t="shared" ref="C17:AG17" si="6">C178</f>
        <v>10.1376</v>
      </c>
      <c r="D17" s="60">
        <f t="shared" si="6"/>
        <v>37.7784</v>
      </c>
      <c r="E17" s="60">
        <f t="shared" si="6"/>
        <v>47.4408</v>
      </c>
      <c r="F17" s="60">
        <f t="shared" si="6"/>
        <v>82.368</v>
      </c>
      <c r="G17" s="60">
        <f t="shared" si="6"/>
        <v>79.128</v>
      </c>
      <c r="H17" s="60">
        <f t="shared" si="6"/>
        <v>80.784</v>
      </c>
      <c r="I17" s="60">
        <f t="shared" si="6"/>
        <v>82.8414</v>
      </c>
      <c r="J17" s="60">
        <f t="shared" si="6"/>
        <v>80.6256</v>
      </c>
      <c r="K17" s="60">
        <f t="shared" si="6"/>
        <v>70.0128</v>
      </c>
      <c r="L17" s="60">
        <f t="shared" si="6"/>
        <v>68.7456</v>
      </c>
      <c r="M17" s="60">
        <f t="shared" si="6"/>
        <v>42.4512</v>
      </c>
      <c r="N17" s="60">
        <f t="shared" si="6"/>
        <v>40.7088</v>
      </c>
      <c r="O17" s="60">
        <f t="shared" si="6"/>
        <v>43.7976</v>
      </c>
      <c r="P17" s="60">
        <f t="shared" si="6"/>
        <v>43.956</v>
      </c>
      <c r="Q17" s="60">
        <f t="shared" si="6"/>
        <v>44.6688</v>
      </c>
      <c r="R17" s="60">
        <f t="shared" si="6"/>
        <v>71.676</v>
      </c>
      <c r="S17" s="60">
        <f t="shared" si="6"/>
        <v>85.932</v>
      </c>
      <c r="T17" s="60">
        <f t="shared" si="6"/>
        <v>88.8624</v>
      </c>
      <c r="U17" s="60">
        <f t="shared" si="6"/>
        <v>84.744</v>
      </c>
      <c r="V17" s="60">
        <f t="shared" si="6"/>
        <v>81.8136</v>
      </c>
      <c r="W17" s="60">
        <f t="shared" si="6"/>
        <v>93.5352</v>
      </c>
      <c r="X17" s="60">
        <f t="shared" si="6"/>
        <v>113.5728</v>
      </c>
      <c r="Y17" s="60">
        <f t="shared" si="6"/>
        <v>89.892</v>
      </c>
      <c r="Z17" s="60">
        <f t="shared" si="6"/>
        <v>76.3488</v>
      </c>
      <c r="AA17" s="60">
        <f t="shared" si="6"/>
        <v>87.5952</v>
      </c>
      <c r="AB17" s="60">
        <f t="shared" si="6"/>
        <v>120.4632</v>
      </c>
      <c r="AC17" s="60">
        <f t="shared" si="6"/>
        <v>118.1664</v>
      </c>
      <c r="AD17" s="60">
        <f t="shared" si="6"/>
        <v>114.84</v>
      </c>
      <c r="AE17" s="60">
        <f t="shared" si="6"/>
        <v>118.0872</v>
      </c>
      <c r="AF17" s="60">
        <f t="shared" si="6"/>
        <v>116.424</v>
      </c>
      <c r="AG17" s="60">
        <f t="shared" si="6"/>
        <v>0</v>
      </c>
      <c r="AH17" s="60">
        <f t="shared" si="1"/>
        <v>2317.3974</v>
      </c>
      <c r="AI17" s="28"/>
      <c r="AK17" s="24"/>
      <c r="AU17" s="53">
        <f ca="1">AO191</f>
        <v>32771</v>
      </c>
    </row>
    <row r="18" s="1" customFormat="1" ht="30" hidden="1" customHeight="1" outlineLevel="2" spans="1:47">
      <c r="A18" s="58"/>
      <c r="B18" s="61"/>
      <c r="C18" s="60">
        <f t="shared" ref="C18:AG18" si="7">C179</f>
        <v>1.6371</v>
      </c>
      <c r="D18" s="60">
        <f t="shared" si="7"/>
        <v>13.9574</v>
      </c>
      <c r="E18" s="60">
        <f t="shared" si="7"/>
        <v>32.7096</v>
      </c>
      <c r="F18" s="60">
        <f t="shared" si="7"/>
        <v>28.512</v>
      </c>
      <c r="G18" s="60">
        <f t="shared" si="7"/>
        <v>18.216</v>
      </c>
      <c r="H18" s="60">
        <f t="shared" si="7"/>
        <v>23.6016</v>
      </c>
      <c r="I18" s="60">
        <f t="shared" si="7"/>
        <v>17.8525</v>
      </c>
      <c r="J18" s="60">
        <f t="shared" si="7"/>
        <v>44.2728</v>
      </c>
      <c r="K18" s="60">
        <f t="shared" si="7"/>
        <v>81.0216</v>
      </c>
      <c r="L18" s="60">
        <f t="shared" si="7"/>
        <v>91.9512</v>
      </c>
      <c r="M18" s="60">
        <f t="shared" si="7"/>
        <v>89.6544</v>
      </c>
      <c r="N18" s="60">
        <f t="shared" si="7"/>
        <v>84.1104</v>
      </c>
      <c r="O18" s="60">
        <f t="shared" si="7"/>
        <v>78.3288</v>
      </c>
      <c r="P18" s="60">
        <f t="shared" si="7"/>
        <v>78.2496</v>
      </c>
      <c r="Q18" s="60">
        <f t="shared" si="7"/>
        <v>76.824</v>
      </c>
      <c r="R18" s="60">
        <f t="shared" si="7"/>
        <v>95.3568</v>
      </c>
      <c r="S18" s="60">
        <f t="shared" si="7"/>
        <v>130.4424</v>
      </c>
      <c r="T18" s="60">
        <f t="shared" si="7"/>
        <v>118.1664</v>
      </c>
      <c r="U18" s="60">
        <f t="shared" si="7"/>
        <v>77.1408</v>
      </c>
      <c r="V18" s="60">
        <f t="shared" si="7"/>
        <v>78.1704</v>
      </c>
      <c r="W18" s="60">
        <f t="shared" si="7"/>
        <v>94.3272</v>
      </c>
      <c r="X18" s="60">
        <f t="shared" si="7"/>
        <v>93.06</v>
      </c>
      <c r="Y18" s="60">
        <f t="shared" si="7"/>
        <v>87.8328</v>
      </c>
      <c r="Z18" s="60">
        <f t="shared" si="7"/>
        <v>94.4064</v>
      </c>
      <c r="AA18" s="60">
        <f t="shared" si="7"/>
        <v>125.2944</v>
      </c>
      <c r="AB18" s="60">
        <f t="shared" si="7"/>
        <v>116.028</v>
      </c>
      <c r="AC18" s="60">
        <f t="shared" si="7"/>
        <v>115.7904</v>
      </c>
      <c r="AD18" s="60">
        <f t="shared" si="7"/>
        <v>100.584</v>
      </c>
      <c r="AE18" s="60">
        <f t="shared" si="7"/>
        <v>81.1008</v>
      </c>
      <c r="AF18" s="60">
        <f t="shared" si="7"/>
        <v>89.3376</v>
      </c>
      <c r="AG18" s="60">
        <f t="shared" si="7"/>
        <v>0</v>
      </c>
      <c r="AH18" s="60">
        <f t="shared" si="1"/>
        <v>2257.9374</v>
      </c>
      <c r="AI18" s="28"/>
      <c r="AK18" s="24"/>
      <c r="AU18" s="53">
        <f>U192</f>
        <v>0.017112726068058</v>
      </c>
    </row>
    <row r="19" s="1" customFormat="1" ht="30" hidden="1" customHeight="1" outlineLevel="2" spans="1:47">
      <c r="A19" s="58"/>
      <c r="B19" s="62" t="s">
        <v>13</v>
      </c>
      <c r="C19" s="60">
        <f t="shared" ref="C19:AG19" si="8">C180</f>
        <v>34.37025373584</v>
      </c>
      <c r="D19" s="60">
        <f t="shared" si="8"/>
        <v>44.04558741264</v>
      </c>
      <c r="E19" s="60">
        <f t="shared" si="8"/>
        <v>59.32987632</v>
      </c>
      <c r="F19" s="60">
        <f t="shared" si="8"/>
        <v>92.11647874176</v>
      </c>
      <c r="G19" s="60">
        <f t="shared" si="8"/>
        <v>86.826992076</v>
      </c>
      <c r="H19" s="60">
        <f t="shared" si="8"/>
        <v>89.71133683248</v>
      </c>
      <c r="I19" s="60">
        <f t="shared" si="8"/>
        <v>75.29874072336</v>
      </c>
      <c r="J19" s="60">
        <f t="shared" si="8"/>
        <v>46.3457610792</v>
      </c>
      <c r="K19" s="60">
        <f t="shared" si="8"/>
        <v>56.3177441376</v>
      </c>
      <c r="L19" s="60">
        <f t="shared" si="8"/>
        <v>94.9962596616</v>
      </c>
      <c r="M19" s="60">
        <f t="shared" si="8"/>
        <v>90.9116258688</v>
      </c>
      <c r="N19" s="60">
        <f t="shared" si="8"/>
        <v>100.40440608</v>
      </c>
      <c r="O19" s="60">
        <f t="shared" si="8"/>
        <v>100.40440608</v>
      </c>
      <c r="P19" s="60">
        <f t="shared" si="8"/>
        <v>79.86257736336</v>
      </c>
      <c r="Q19" s="60">
        <f t="shared" si="8"/>
        <v>75.77794357056</v>
      </c>
      <c r="R19" s="60">
        <f t="shared" si="8"/>
        <v>103.6447300944</v>
      </c>
      <c r="S19" s="60">
        <f t="shared" si="8"/>
        <v>109.53207936</v>
      </c>
      <c r="T19" s="60">
        <f t="shared" si="8"/>
        <v>105.8125524984</v>
      </c>
      <c r="U19" s="60">
        <f t="shared" si="8"/>
        <v>95.4754625088</v>
      </c>
      <c r="V19" s="60">
        <f t="shared" si="8"/>
        <v>93.79597062528</v>
      </c>
      <c r="W19" s="60">
        <f t="shared" si="8"/>
        <v>96.68031538176</v>
      </c>
      <c r="X19" s="60">
        <f t="shared" si="8"/>
        <v>149.77142701488</v>
      </c>
      <c r="Y19" s="60">
        <f t="shared" si="8"/>
        <v>135.35883090576</v>
      </c>
      <c r="Z19" s="60">
        <f t="shared" si="8"/>
        <v>131.27419711296</v>
      </c>
      <c r="AA19" s="60">
        <f t="shared" si="8"/>
        <v>132.35126256</v>
      </c>
      <c r="AB19" s="60">
        <f t="shared" si="8"/>
        <v>157.7033750952</v>
      </c>
      <c r="AC19" s="60">
        <f t="shared" si="8"/>
        <v>172.12053504096</v>
      </c>
      <c r="AD19" s="60">
        <f t="shared" si="8"/>
        <v>186.53313115008</v>
      </c>
      <c r="AE19" s="60">
        <f t="shared" si="8"/>
        <v>198.06594633936</v>
      </c>
      <c r="AF19" s="60">
        <f t="shared" si="8"/>
        <v>195.18160158288</v>
      </c>
      <c r="AG19" s="60">
        <f t="shared" si="8"/>
        <v>0</v>
      </c>
      <c r="AH19" s="60">
        <f t="shared" si="1"/>
        <v>3190.02140695392</v>
      </c>
      <c r="AI19" s="28"/>
      <c r="AK19" s="24"/>
      <c r="AU19" s="53">
        <f>AO194</f>
        <v>2463</v>
      </c>
    </row>
    <row r="20" s="1" customFormat="1" ht="30" hidden="1" customHeight="1" outlineLevel="2" spans="1:47">
      <c r="A20" s="58"/>
      <c r="B20" s="63" t="s">
        <v>14</v>
      </c>
      <c r="C20" s="60">
        <f t="shared" ref="C20:AG20" si="9">C181</f>
        <v>-32.73315373584</v>
      </c>
      <c r="D20" s="60">
        <f t="shared" si="9"/>
        <v>-30.08818741264</v>
      </c>
      <c r="E20" s="60">
        <f t="shared" si="9"/>
        <v>-26.62027632</v>
      </c>
      <c r="F20" s="60">
        <f t="shared" si="9"/>
        <v>-63.60447874176</v>
      </c>
      <c r="G20" s="60">
        <f t="shared" si="9"/>
        <v>-68.610992076</v>
      </c>
      <c r="H20" s="60">
        <f t="shared" si="9"/>
        <v>-66.10973683248</v>
      </c>
      <c r="I20" s="60">
        <f t="shared" si="9"/>
        <v>-57.44624072336</v>
      </c>
      <c r="J20" s="60">
        <f t="shared" si="9"/>
        <v>-2.07296107920001</v>
      </c>
      <c r="K20" s="60">
        <f t="shared" si="9"/>
        <v>24.7038558624</v>
      </c>
      <c r="L20" s="60">
        <f t="shared" si="9"/>
        <v>-3.04505966160001</v>
      </c>
      <c r="M20" s="60">
        <f t="shared" si="9"/>
        <v>-1.25722586880001</v>
      </c>
      <c r="N20" s="60">
        <f t="shared" si="9"/>
        <v>-16.29400608</v>
      </c>
      <c r="O20" s="60">
        <f t="shared" si="9"/>
        <v>-22.07560608</v>
      </c>
      <c r="P20" s="60">
        <f t="shared" si="9"/>
        <v>-1.61297736336</v>
      </c>
      <c r="Q20" s="60">
        <f t="shared" si="9"/>
        <v>1.04605642944</v>
      </c>
      <c r="R20" s="60">
        <f t="shared" si="9"/>
        <v>-8.2879300944</v>
      </c>
      <c r="S20" s="60">
        <f t="shared" si="9"/>
        <v>20.91032064</v>
      </c>
      <c r="T20" s="60">
        <f t="shared" si="9"/>
        <v>12.3538475016</v>
      </c>
      <c r="U20" s="60">
        <f t="shared" si="9"/>
        <v>-18.3346625088</v>
      </c>
      <c r="V20" s="60">
        <f t="shared" si="9"/>
        <v>-15.62557062528</v>
      </c>
      <c r="W20" s="60">
        <f t="shared" si="9"/>
        <v>-2.35311538175999</v>
      </c>
      <c r="X20" s="60">
        <f t="shared" si="9"/>
        <v>-56.71142701488</v>
      </c>
      <c r="Y20" s="60">
        <f t="shared" si="9"/>
        <v>-47.52603090576</v>
      </c>
      <c r="Z20" s="60">
        <f t="shared" si="9"/>
        <v>-36.86779711296</v>
      </c>
      <c r="AA20" s="60">
        <f t="shared" si="9"/>
        <v>-7.05686256000001</v>
      </c>
      <c r="AB20" s="60">
        <f t="shared" si="9"/>
        <v>-41.6753750952</v>
      </c>
      <c r="AC20" s="60">
        <f t="shared" si="9"/>
        <v>-56.33013504096</v>
      </c>
      <c r="AD20" s="60">
        <f t="shared" si="9"/>
        <v>-85.94913115008</v>
      </c>
      <c r="AE20" s="60">
        <f t="shared" si="9"/>
        <v>-116.96514633936</v>
      </c>
      <c r="AF20" s="60">
        <f t="shared" si="9"/>
        <v>-105.84400158288</v>
      </c>
      <c r="AG20" s="60">
        <f t="shared" si="9"/>
        <v>0</v>
      </c>
      <c r="AH20" s="60">
        <f t="shared" si="1"/>
        <v>-932.08400695392</v>
      </c>
      <c r="AI20" s="28"/>
      <c r="AK20" s="24"/>
      <c r="AU20" s="65" t="e">
        <f>AU2/((AU4-AU21)*U137/1000)</f>
        <v>#DIV/0!</v>
      </c>
    </row>
    <row r="21" s="1" customFormat="1" ht="30" hidden="1" customHeight="1" outlineLevel="2" spans="1:47">
      <c r="A21" s="58"/>
      <c r="B21" s="64" t="s">
        <v>15</v>
      </c>
      <c r="C21" s="60">
        <f t="shared" ref="C21:AG21" si="10">C182</f>
        <v>-8.5005</v>
      </c>
      <c r="D21" s="60">
        <f t="shared" si="10"/>
        <v>-23.821</v>
      </c>
      <c r="E21" s="60">
        <f t="shared" si="10"/>
        <v>-14.7312</v>
      </c>
      <c r="F21" s="60">
        <f t="shared" si="10"/>
        <v>-53.856</v>
      </c>
      <c r="G21" s="60">
        <f t="shared" si="10"/>
        <v>-60.912</v>
      </c>
      <c r="H21" s="60">
        <f t="shared" si="10"/>
        <v>-57.1824</v>
      </c>
      <c r="I21" s="60">
        <f t="shared" si="10"/>
        <v>-64.9889</v>
      </c>
      <c r="J21" s="60">
        <f t="shared" si="10"/>
        <v>-36.3528</v>
      </c>
      <c r="K21" s="60">
        <f t="shared" si="10"/>
        <v>11.0088</v>
      </c>
      <c r="L21" s="60">
        <f t="shared" si="10"/>
        <v>23.2056</v>
      </c>
      <c r="M21" s="60">
        <f t="shared" si="10"/>
        <v>47.2032</v>
      </c>
      <c r="N21" s="60">
        <f t="shared" si="10"/>
        <v>43.4016</v>
      </c>
      <c r="O21" s="60">
        <f t="shared" si="10"/>
        <v>34.5312</v>
      </c>
      <c r="P21" s="60">
        <f t="shared" si="10"/>
        <v>34.2936</v>
      </c>
      <c r="Q21" s="60">
        <f t="shared" si="10"/>
        <v>32.1552</v>
      </c>
      <c r="R21" s="60">
        <f t="shared" si="10"/>
        <v>23.6808</v>
      </c>
      <c r="S21" s="60">
        <f t="shared" si="10"/>
        <v>44.5104</v>
      </c>
      <c r="T21" s="60">
        <f t="shared" si="10"/>
        <v>29.304</v>
      </c>
      <c r="U21" s="60">
        <f t="shared" si="10"/>
        <v>-7.6032</v>
      </c>
      <c r="V21" s="60">
        <f t="shared" si="10"/>
        <v>-3.64319999999999</v>
      </c>
      <c r="W21" s="60">
        <f t="shared" si="10"/>
        <v>0.792000000000002</v>
      </c>
      <c r="X21" s="60">
        <f t="shared" si="10"/>
        <v>-20.5128</v>
      </c>
      <c r="Y21" s="60">
        <f t="shared" si="10"/>
        <v>-2.05919999999999</v>
      </c>
      <c r="Z21" s="60">
        <f t="shared" si="10"/>
        <v>18.0576</v>
      </c>
      <c r="AA21" s="60">
        <f t="shared" si="10"/>
        <v>37.6992</v>
      </c>
      <c r="AB21" s="60">
        <f t="shared" si="10"/>
        <v>-4.43519999999999</v>
      </c>
      <c r="AC21" s="60">
        <f t="shared" si="10"/>
        <v>-2.37599999999999</v>
      </c>
      <c r="AD21" s="60">
        <f t="shared" si="10"/>
        <v>-14.256</v>
      </c>
      <c r="AE21" s="60">
        <f t="shared" si="10"/>
        <v>-36.9864</v>
      </c>
      <c r="AF21" s="60">
        <f t="shared" si="10"/>
        <v>-27.0864</v>
      </c>
      <c r="AG21" s="60">
        <f t="shared" si="10"/>
        <v>0</v>
      </c>
      <c r="AH21" s="60">
        <f t="shared" si="1"/>
        <v>-59.46</v>
      </c>
      <c r="AI21" s="28"/>
      <c r="AK21" s="24"/>
      <c r="AU21" s="66">
        <f>U300</f>
        <v>569.669537834584</v>
      </c>
    </row>
    <row r="22" s="1" customFormat="1" ht="30" hidden="1" customHeight="1" outlineLevel="2" spans="1:47">
      <c r="A22" s="58" t="s">
        <v>17</v>
      </c>
      <c r="B22" s="59"/>
      <c r="C22" s="67">
        <f t="shared" ref="C22:AG22" si="11">C183</f>
        <v>20.8993</v>
      </c>
      <c r="D22" s="67">
        <f t="shared" si="11"/>
        <v>24.7176</v>
      </c>
      <c r="E22" s="67">
        <f t="shared" si="11"/>
        <v>29.4552</v>
      </c>
      <c r="F22" s="67">
        <f t="shared" si="11"/>
        <v>39.744</v>
      </c>
      <c r="G22" s="67">
        <f t="shared" si="11"/>
        <v>39</v>
      </c>
      <c r="H22" s="67">
        <f t="shared" si="11"/>
        <v>34.368</v>
      </c>
      <c r="I22" s="67">
        <f t="shared" si="11"/>
        <v>34.3746</v>
      </c>
      <c r="J22" s="67">
        <f t="shared" si="11"/>
        <v>33.9504</v>
      </c>
      <c r="K22" s="67">
        <f t="shared" si="11"/>
        <v>33.3792</v>
      </c>
      <c r="L22" s="67">
        <f t="shared" si="11"/>
        <v>30.3264</v>
      </c>
      <c r="M22" s="67">
        <f t="shared" si="11"/>
        <v>21.3888</v>
      </c>
      <c r="N22" s="67">
        <f t="shared" si="11"/>
        <v>21.6912</v>
      </c>
      <c r="O22" s="67">
        <f t="shared" si="11"/>
        <v>21.1944</v>
      </c>
      <c r="P22" s="67">
        <f t="shared" si="11"/>
        <v>21.132</v>
      </c>
      <c r="Q22" s="67">
        <f t="shared" si="11"/>
        <v>21.3792</v>
      </c>
      <c r="R22" s="67">
        <f t="shared" si="11"/>
        <v>32.1</v>
      </c>
      <c r="S22" s="67">
        <f t="shared" si="11"/>
        <v>39.444</v>
      </c>
      <c r="T22" s="67">
        <f t="shared" si="11"/>
        <v>39.7776</v>
      </c>
      <c r="U22" s="67">
        <f t="shared" si="11"/>
        <v>39.96</v>
      </c>
      <c r="V22" s="67">
        <f t="shared" si="11"/>
        <v>40.2984</v>
      </c>
      <c r="W22" s="67">
        <f t="shared" si="11"/>
        <v>46.0278</v>
      </c>
      <c r="X22" s="67">
        <f t="shared" si="11"/>
        <v>51.7872</v>
      </c>
      <c r="Y22" s="67">
        <f t="shared" si="11"/>
        <v>45.882</v>
      </c>
      <c r="Z22" s="67">
        <f t="shared" si="11"/>
        <v>39.5712</v>
      </c>
      <c r="AA22" s="67">
        <f t="shared" si="11"/>
        <v>44.5488</v>
      </c>
      <c r="AB22" s="67">
        <f t="shared" si="11"/>
        <v>55.9848</v>
      </c>
      <c r="AC22" s="67">
        <f t="shared" si="11"/>
        <v>59.7216</v>
      </c>
      <c r="AD22" s="67">
        <f t="shared" si="11"/>
        <v>59.976</v>
      </c>
      <c r="AE22" s="67">
        <f t="shared" si="11"/>
        <v>56.3928</v>
      </c>
      <c r="AF22" s="67">
        <f t="shared" si="11"/>
        <v>53.736</v>
      </c>
      <c r="AG22" s="67">
        <f t="shared" si="11"/>
        <v>0</v>
      </c>
      <c r="AH22" s="67">
        <f t="shared" si="1"/>
        <v>1132.2085</v>
      </c>
      <c r="AI22" s="28"/>
      <c r="AK22" s="24"/>
      <c r="AL22" s="68"/>
      <c r="AM22" s="68"/>
      <c r="AN22" s="68"/>
      <c r="AO22" s="68"/>
      <c r="AP22" s="68"/>
      <c r="AQ22" s="68"/>
      <c r="AR22" s="68"/>
      <c r="AS22" s="68"/>
    </row>
    <row r="23" s="1" customFormat="1" ht="30" hidden="1" customHeight="1" outlineLevel="2" spans="1:47">
      <c r="A23" s="58"/>
      <c r="B23" s="61"/>
      <c r="C23" s="67">
        <f t="shared" ref="C23:AG23" si="12">C184</f>
        <v>19.8122</v>
      </c>
      <c r="D23" s="67">
        <f t="shared" si="12"/>
        <v>19.26</v>
      </c>
      <c r="E23" s="67">
        <f t="shared" si="12"/>
        <v>24.091752</v>
      </c>
      <c r="F23" s="67">
        <f t="shared" si="12"/>
        <v>27.217848</v>
      </c>
      <c r="G23" s="67">
        <f t="shared" si="12"/>
        <v>31.751544</v>
      </c>
      <c r="H23" s="67">
        <f t="shared" si="12"/>
        <v>37.31016</v>
      </c>
      <c r="I23" s="67">
        <f t="shared" si="12"/>
        <v>31.43438</v>
      </c>
      <c r="J23" s="67">
        <f t="shared" si="12"/>
        <v>33.1032</v>
      </c>
      <c r="K23" s="67">
        <f t="shared" si="12"/>
        <v>36.4824</v>
      </c>
      <c r="L23" s="67">
        <f t="shared" si="12"/>
        <v>37.8408</v>
      </c>
      <c r="M23" s="67">
        <f t="shared" si="12"/>
        <v>36.1056</v>
      </c>
      <c r="N23" s="67">
        <f t="shared" si="12"/>
        <v>34.1136</v>
      </c>
      <c r="O23" s="67">
        <f t="shared" si="12"/>
        <v>33.4632</v>
      </c>
      <c r="P23" s="67">
        <f t="shared" si="12"/>
        <v>32.7264</v>
      </c>
      <c r="Q23" s="67">
        <f t="shared" si="12"/>
        <v>32.52</v>
      </c>
      <c r="R23" s="67">
        <f t="shared" si="12"/>
        <v>40.0032</v>
      </c>
      <c r="S23" s="67">
        <f t="shared" si="12"/>
        <v>50.0856</v>
      </c>
      <c r="T23" s="67">
        <f t="shared" si="12"/>
        <v>51.7536</v>
      </c>
      <c r="U23" s="67">
        <f t="shared" si="12"/>
        <v>39.3072</v>
      </c>
      <c r="V23" s="67">
        <f t="shared" si="12"/>
        <v>39.5736</v>
      </c>
      <c r="W23" s="67">
        <f t="shared" si="12"/>
        <v>35.3208</v>
      </c>
      <c r="X23" s="67">
        <f t="shared" si="12"/>
        <v>35.772</v>
      </c>
      <c r="Y23" s="67">
        <f t="shared" si="12"/>
        <v>39.5112</v>
      </c>
      <c r="Z23" s="67">
        <f t="shared" si="12"/>
        <v>45.6576</v>
      </c>
      <c r="AA23" s="67">
        <f t="shared" si="12"/>
        <v>54.9456</v>
      </c>
      <c r="AB23" s="67">
        <f t="shared" si="12"/>
        <v>53.844</v>
      </c>
      <c r="AC23" s="67">
        <f t="shared" si="12"/>
        <v>54.0336</v>
      </c>
      <c r="AD23" s="67">
        <f t="shared" si="12"/>
        <v>47.832</v>
      </c>
      <c r="AE23" s="67">
        <f t="shared" si="12"/>
        <v>40.6752</v>
      </c>
      <c r="AF23" s="67">
        <f t="shared" si="12"/>
        <v>45.0624</v>
      </c>
      <c r="AG23" s="67">
        <f t="shared" si="12"/>
        <v>0</v>
      </c>
      <c r="AH23" s="67">
        <f t="shared" si="1"/>
        <v>1140.610684</v>
      </c>
      <c r="AI23" s="28"/>
      <c r="AK23" s="24"/>
      <c r="AL23" s="68"/>
      <c r="AM23" s="68"/>
      <c r="AN23" s="68"/>
      <c r="AO23" s="68"/>
      <c r="AP23" s="68"/>
      <c r="AQ23" s="68"/>
      <c r="AR23" s="68"/>
      <c r="AS23" s="68"/>
    </row>
    <row r="24" s="1" customFormat="1" ht="30" hidden="1" customHeight="1" outlineLevel="2" spans="1:47">
      <c r="A24" s="58"/>
      <c r="B24" s="62" t="s">
        <v>13</v>
      </c>
      <c r="C24" s="60">
        <f t="shared" ref="C24:AG24" si="13">C185</f>
        <v>12.80016476416</v>
      </c>
      <c r="D24" s="60">
        <f t="shared" si="13"/>
        <v>16.40345108736</v>
      </c>
      <c r="E24" s="60">
        <f t="shared" si="13"/>
        <v>22.09562368</v>
      </c>
      <c r="F24" s="60">
        <f t="shared" si="13"/>
        <v>34.30600525824</v>
      </c>
      <c r="G24" s="60">
        <f t="shared" si="13"/>
        <v>32.336095424</v>
      </c>
      <c r="H24" s="60">
        <f t="shared" si="13"/>
        <v>33.41028266752</v>
      </c>
      <c r="I24" s="60">
        <f t="shared" si="13"/>
        <v>28.04274577664</v>
      </c>
      <c r="J24" s="60">
        <f t="shared" si="13"/>
        <v>17.2600814208</v>
      </c>
      <c r="K24" s="60">
        <f t="shared" si="13"/>
        <v>20.9738458624</v>
      </c>
      <c r="L24" s="60">
        <f t="shared" si="13"/>
        <v>35.3784928384</v>
      </c>
      <c r="M24" s="60">
        <f t="shared" si="13"/>
        <v>33.8572941312</v>
      </c>
      <c r="N24" s="60">
        <f t="shared" si="13"/>
        <v>37.39259392</v>
      </c>
      <c r="O24" s="60">
        <f t="shared" si="13"/>
        <v>37.39259392</v>
      </c>
      <c r="P24" s="60">
        <f t="shared" si="13"/>
        <v>29.74240913664</v>
      </c>
      <c r="Q24" s="60">
        <f t="shared" si="13"/>
        <v>28.22121042944</v>
      </c>
      <c r="R24" s="60">
        <f t="shared" si="13"/>
        <v>38.5993549056</v>
      </c>
      <c r="S24" s="60">
        <f t="shared" si="13"/>
        <v>40.79192064</v>
      </c>
      <c r="T24" s="60">
        <f t="shared" si="13"/>
        <v>39.4066950016</v>
      </c>
      <c r="U24" s="60">
        <f t="shared" si="13"/>
        <v>35.5569574912</v>
      </c>
      <c r="V24" s="60">
        <f t="shared" si="13"/>
        <v>34.93148137472</v>
      </c>
      <c r="W24" s="60">
        <f t="shared" si="13"/>
        <v>36.00566861824</v>
      </c>
      <c r="X24" s="60">
        <f t="shared" si="13"/>
        <v>55.77785248512</v>
      </c>
      <c r="Y24" s="60">
        <f t="shared" si="13"/>
        <v>50.41031559424</v>
      </c>
      <c r="Z24" s="60">
        <f t="shared" si="13"/>
        <v>48.88911688704</v>
      </c>
      <c r="AA24" s="60">
        <f t="shared" si="13"/>
        <v>49.29023744</v>
      </c>
      <c r="AB24" s="60">
        <f t="shared" si="13"/>
        <v>58.7318674048</v>
      </c>
      <c r="AC24" s="60">
        <f t="shared" si="13"/>
        <v>64.10110395904</v>
      </c>
      <c r="AD24" s="60">
        <f t="shared" si="13"/>
        <v>69.46864084992</v>
      </c>
      <c r="AE24" s="60">
        <f t="shared" si="13"/>
        <v>73.76369016064</v>
      </c>
      <c r="AF24" s="60">
        <f t="shared" si="13"/>
        <v>72.68950291712</v>
      </c>
      <c r="AG24" s="60">
        <f t="shared" si="13"/>
        <v>0</v>
      </c>
      <c r="AH24" s="60">
        <f t="shared" si="1"/>
        <v>1188.02729604608</v>
      </c>
      <c r="AI24" s="28"/>
      <c r="AK24" s="24"/>
      <c r="AL24" s="68"/>
      <c r="AM24" s="68"/>
      <c r="AN24" s="68"/>
      <c r="AO24" s="68"/>
      <c r="AP24" s="68"/>
      <c r="AQ24" s="68"/>
      <c r="AR24" s="68"/>
      <c r="AS24" s="68"/>
    </row>
    <row r="25" s="1" customFormat="1" ht="30" hidden="1" customHeight="1" outlineLevel="2" spans="1:47">
      <c r="A25" s="58"/>
      <c r="B25" s="63" t="s">
        <v>14</v>
      </c>
      <c r="C25" s="60">
        <f t="shared" ref="C25:AG25" si="14">C186</f>
        <v>7.01203523584</v>
      </c>
      <c r="D25" s="60">
        <f t="shared" si="14"/>
        <v>2.85654891264</v>
      </c>
      <c r="E25" s="60">
        <f t="shared" si="14"/>
        <v>1.99612832</v>
      </c>
      <c r="F25" s="60">
        <f t="shared" si="14"/>
        <v>-7.08815725824</v>
      </c>
      <c r="G25" s="60">
        <f t="shared" si="14"/>
        <v>-0.584551424000004</v>
      </c>
      <c r="H25" s="60">
        <f t="shared" si="14"/>
        <v>3.89987733248</v>
      </c>
      <c r="I25" s="60">
        <f t="shared" si="14"/>
        <v>3.39163422336</v>
      </c>
      <c r="J25" s="60">
        <f t="shared" si="14"/>
        <v>15.8431185792</v>
      </c>
      <c r="K25" s="60">
        <f t="shared" si="14"/>
        <v>15.5085541376</v>
      </c>
      <c r="L25" s="60">
        <f t="shared" si="14"/>
        <v>2.4623071616</v>
      </c>
      <c r="M25" s="60">
        <f t="shared" si="14"/>
        <v>2.24830586880001</v>
      </c>
      <c r="N25" s="60">
        <f t="shared" si="14"/>
        <v>-3.27899392</v>
      </c>
      <c r="O25" s="60">
        <f t="shared" si="14"/>
        <v>-3.92939392</v>
      </c>
      <c r="P25" s="60">
        <f t="shared" si="14"/>
        <v>2.98399086336</v>
      </c>
      <c r="Q25" s="60">
        <f t="shared" si="14"/>
        <v>4.29878957056</v>
      </c>
      <c r="R25" s="60">
        <f t="shared" si="14"/>
        <v>1.4038450944</v>
      </c>
      <c r="S25" s="60">
        <f t="shared" si="14"/>
        <v>9.29367936</v>
      </c>
      <c r="T25" s="60">
        <f t="shared" si="14"/>
        <v>12.3469049984</v>
      </c>
      <c r="U25" s="60">
        <f t="shared" si="14"/>
        <v>3.75024250879999</v>
      </c>
      <c r="V25" s="60">
        <f t="shared" si="14"/>
        <v>4.64211862528</v>
      </c>
      <c r="W25" s="60">
        <f t="shared" si="14"/>
        <v>-0.68486861824001</v>
      </c>
      <c r="X25" s="60">
        <f t="shared" si="14"/>
        <v>-20.00585248512</v>
      </c>
      <c r="Y25" s="60">
        <f t="shared" si="14"/>
        <v>-10.89911559424</v>
      </c>
      <c r="Z25" s="60">
        <f t="shared" si="14"/>
        <v>-3.23151688704001</v>
      </c>
      <c r="AA25" s="60">
        <f t="shared" si="14"/>
        <v>5.65536256000001</v>
      </c>
      <c r="AB25" s="60">
        <f t="shared" si="14"/>
        <v>-4.88786740479999</v>
      </c>
      <c r="AC25" s="60">
        <f t="shared" si="14"/>
        <v>-10.06750395904</v>
      </c>
      <c r="AD25" s="60">
        <f t="shared" si="14"/>
        <v>-21.63664084992</v>
      </c>
      <c r="AE25" s="60">
        <f t="shared" si="14"/>
        <v>-33.08849016064</v>
      </c>
      <c r="AF25" s="60">
        <f t="shared" si="14"/>
        <v>-27.62710291712</v>
      </c>
      <c r="AG25" s="60">
        <f t="shared" si="14"/>
        <v>0</v>
      </c>
      <c r="AH25" s="60">
        <f t="shared" si="1"/>
        <v>-47.41661204608</v>
      </c>
      <c r="AI25" s="28"/>
      <c r="AK25" s="24"/>
      <c r="AL25" s="68"/>
      <c r="AM25" s="68"/>
      <c r="AN25" s="68"/>
      <c r="AO25" s="68"/>
      <c r="AP25" s="68"/>
      <c r="AQ25" s="68"/>
      <c r="AR25" s="68"/>
      <c r="AS25" s="68"/>
    </row>
    <row r="26" s="1" customFormat="1" ht="30" hidden="1" customHeight="1" outlineLevel="2" spans="1:47">
      <c r="A26" s="58"/>
      <c r="B26" s="64" t="s">
        <v>15</v>
      </c>
      <c r="C26" s="60">
        <f t="shared" ref="C26:AG26" si="15">C187</f>
        <v>-1.0871</v>
      </c>
      <c r="D26" s="60">
        <f t="shared" si="15"/>
        <v>-5.45760000000001</v>
      </c>
      <c r="E26" s="60">
        <f t="shared" si="15"/>
        <v>-5.363448</v>
      </c>
      <c r="F26" s="60">
        <f t="shared" si="15"/>
        <v>-12.526152</v>
      </c>
      <c r="G26" s="60">
        <f t="shared" si="15"/>
        <v>-7.248456</v>
      </c>
      <c r="H26" s="60">
        <f t="shared" si="15"/>
        <v>2.94216</v>
      </c>
      <c r="I26" s="60">
        <f t="shared" si="15"/>
        <v>-2.94022</v>
      </c>
      <c r="J26" s="60">
        <f t="shared" si="15"/>
        <v>-0.84719999999998</v>
      </c>
      <c r="K26" s="60">
        <f t="shared" si="15"/>
        <v>3.1032</v>
      </c>
      <c r="L26" s="60">
        <f t="shared" si="15"/>
        <v>7.51439999999999</v>
      </c>
      <c r="M26" s="60">
        <f t="shared" si="15"/>
        <v>14.7168</v>
      </c>
      <c r="N26" s="60">
        <f t="shared" si="15"/>
        <v>12.4224</v>
      </c>
      <c r="O26" s="60">
        <f t="shared" si="15"/>
        <v>12.2688</v>
      </c>
      <c r="P26" s="60">
        <f t="shared" si="15"/>
        <v>11.5944</v>
      </c>
      <c r="Q26" s="60">
        <f t="shared" si="15"/>
        <v>11.1408</v>
      </c>
      <c r="R26" s="60">
        <f t="shared" si="15"/>
        <v>7.90320000000001</v>
      </c>
      <c r="S26" s="60">
        <f t="shared" si="15"/>
        <v>10.6416</v>
      </c>
      <c r="T26" s="60">
        <f t="shared" si="15"/>
        <v>11.976</v>
      </c>
      <c r="U26" s="60">
        <f t="shared" si="15"/>
        <v>-0.652799999999999</v>
      </c>
      <c r="V26" s="60">
        <f t="shared" si="15"/>
        <v>-0.724800000000002</v>
      </c>
      <c r="W26" s="60">
        <f t="shared" si="15"/>
        <v>-10.707</v>
      </c>
      <c r="X26" s="60">
        <f t="shared" si="15"/>
        <v>-16.0152</v>
      </c>
      <c r="Y26" s="60">
        <f t="shared" si="15"/>
        <v>-6.37080000000002</v>
      </c>
      <c r="Z26" s="60">
        <f t="shared" si="15"/>
        <v>6.08639999999998</v>
      </c>
      <c r="AA26" s="60">
        <f t="shared" si="15"/>
        <v>10.3968</v>
      </c>
      <c r="AB26" s="60">
        <f t="shared" si="15"/>
        <v>-2.1408</v>
      </c>
      <c r="AC26" s="60">
        <f t="shared" si="15"/>
        <v>-5.688</v>
      </c>
      <c r="AD26" s="60">
        <f t="shared" si="15"/>
        <v>-12.144</v>
      </c>
      <c r="AE26" s="60">
        <f t="shared" si="15"/>
        <v>-15.7176</v>
      </c>
      <c r="AF26" s="60">
        <f t="shared" si="15"/>
        <v>-8.67359999999998</v>
      </c>
      <c r="AG26" s="60">
        <f t="shared" si="15"/>
        <v>0</v>
      </c>
      <c r="AH26" s="60">
        <f t="shared" si="1"/>
        <v>8.40218400000001</v>
      </c>
      <c r="AI26" s="28"/>
      <c r="AK26" s="24"/>
      <c r="AL26" s="68"/>
      <c r="AM26" s="68"/>
      <c r="AN26" s="68"/>
      <c r="AO26" s="68"/>
      <c r="AP26" s="68"/>
      <c r="AQ26" s="68"/>
      <c r="AR26" s="68"/>
      <c r="AS26" s="68"/>
    </row>
    <row r="27" s="1" customFormat="1" ht="30" hidden="1" customHeight="1" outlineLevel="2" spans="1:47">
      <c r="A27" s="58" t="s">
        <v>18</v>
      </c>
      <c r="B27" s="59"/>
      <c r="C27" s="69">
        <f t="shared" ref="C27:AF27" si="16">C188</f>
        <v>1.64925031565657</v>
      </c>
      <c r="D27" s="69">
        <f t="shared" si="16"/>
        <v>0.395506912442396</v>
      </c>
      <c r="E27" s="69">
        <f t="shared" si="16"/>
        <v>0.383052434456929</v>
      </c>
      <c r="F27" s="69">
        <f t="shared" si="16"/>
        <v>0.325471698113208</v>
      </c>
      <c r="G27" s="69">
        <f t="shared" si="16"/>
        <v>0.330150345388054</v>
      </c>
      <c r="H27" s="69">
        <f t="shared" si="16"/>
        <v>0.29845769070446</v>
      </c>
      <c r="I27" s="69">
        <f t="shared" si="16"/>
        <v>0.2932585995086</v>
      </c>
      <c r="J27" s="69">
        <f t="shared" si="16"/>
        <v>0.296313364055299</v>
      </c>
      <c r="K27" s="69">
        <f t="shared" si="16"/>
        <v>0.322841225626741</v>
      </c>
      <c r="L27" s="69">
        <f t="shared" si="16"/>
        <v>0.306104651162791</v>
      </c>
      <c r="M27" s="69">
        <f t="shared" si="16"/>
        <v>0.335037593984962</v>
      </c>
      <c r="N27" s="69">
        <f t="shared" si="16"/>
        <v>0.347615384615385</v>
      </c>
      <c r="O27" s="69">
        <f t="shared" si="16"/>
        <v>0.326107828655835</v>
      </c>
      <c r="P27" s="69">
        <f t="shared" si="16"/>
        <v>0.32466814159292</v>
      </c>
      <c r="Q27" s="69">
        <f t="shared" si="16"/>
        <v>0.323691860465116</v>
      </c>
      <c r="R27" s="69">
        <f t="shared" si="16"/>
        <v>0.30932007400555</v>
      </c>
      <c r="S27" s="69">
        <f t="shared" si="16"/>
        <v>0.314605666156202</v>
      </c>
      <c r="T27" s="69">
        <f t="shared" si="16"/>
        <v>0.309216417910448</v>
      </c>
      <c r="U27" s="69">
        <f t="shared" si="16"/>
        <v>0.320438799076212</v>
      </c>
      <c r="V27" s="69">
        <f t="shared" si="16"/>
        <v>0.33001179245283</v>
      </c>
      <c r="W27" s="69">
        <f t="shared" si="16"/>
        <v>0.329799445411749</v>
      </c>
      <c r="X27" s="69">
        <f t="shared" si="16"/>
        <v>0.313178519593614</v>
      </c>
      <c r="Y27" s="69">
        <f t="shared" si="16"/>
        <v>0.337929205886252</v>
      </c>
      <c r="Z27" s="69">
        <f t="shared" si="16"/>
        <v>0.341366459627329</v>
      </c>
      <c r="AA27" s="69">
        <f t="shared" si="16"/>
        <v>0.337123138394479</v>
      </c>
      <c r="AB27" s="69">
        <f t="shared" si="16"/>
        <v>0.317287812840044</v>
      </c>
      <c r="AC27" s="69">
        <f t="shared" si="16"/>
        <v>0.335725849973017</v>
      </c>
      <c r="AD27" s="69">
        <f t="shared" si="16"/>
        <v>0.343080724876441</v>
      </c>
      <c r="AE27" s="69">
        <f t="shared" si="16"/>
        <v>0.323204951856946</v>
      </c>
      <c r="AF27" s="69">
        <f t="shared" si="16"/>
        <v>0.315796897038082</v>
      </c>
      <c r="AG27" s="69"/>
      <c r="AH27" s="69">
        <f>AH22/AH12</f>
        <v>0.329970555842624</v>
      </c>
      <c r="AI27" s="28"/>
      <c r="AK27" s="24"/>
    </row>
    <row r="28" s="1" customFormat="1" ht="30" hidden="1" customHeight="1" outlineLevel="2" spans="1:47">
      <c r="A28" s="58"/>
      <c r="B28" s="61"/>
      <c r="C28" s="69">
        <f t="shared" ref="C28:AG28" si="17">C189</f>
        <v>9.82748015873016</v>
      </c>
      <c r="D28" s="69">
        <f t="shared" si="17"/>
        <v>0.941901408450704</v>
      </c>
      <c r="E28" s="69">
        <f t="shared" si="17"/>
        <v>0.48447055984556</v>
      </c>
      <c r="F28" s="69">
        <f t="shared" si="17"/>
        <v>0.575673604060914</v>
      </c>
      <c r="G28" s="69">
        <f t="shared" si="17"/>
        <v>0.675679775280899</v>
      </c>
      <c r="H28" s="69">
        <f t="shared" si="17"/>
        <v>0.694013392857143</v>
      </c>
      <c r="I28" s="69">
        <f t="shared" si="17"/>
        <v>0.649685433201058</v>
      </c>
      <c r="J28" s="69">
        <f t="shared" si="17"/>
        <v>0.427822580645161</v>
      </c>
      <c r="K28" s="69">
        <f t="shared" si="17"/>
        <v>0.310477941176471</v>
      </c>
      <c r="L28" s="69">
        <f t="shared" si="17"/>
        <v>0.291549556213018</v>
      </c>
      <c r="M28" s="69">
        <f t="shared" si="17"/>
        <v>0.287099236641221</v>
      </c>
      <c r="N28" s="69">
        <f t="shared" si="17"/>
        <v>0.288550548112058</v>
      </c>
      <c r="O28" s="69">
        <f t="shared" si="17"/>
        <v>0.299334478316874</v>
      </c>
      <c r="P28" s="69">
        <f t="shared" si="17"/>
        <v>0.294896193771626</v>
      </c>
      <c r="Q28" s="69">
        <f t="shared" si="17"/>
        <v>0.297410008779631</v>
      </c>
      <c r="R28" s="69">
        <f t="shared" si="17"/>
        <v>0.295531914893617</v>
      </c>
      <c r="S28" s="69">
        <f t="shared" si="17"/>
        <v>0.277439510768413</v>
      </c>
      <c r="T28" s="69">
        <f t="shared" si="17"/>
        <v>0.304576271186441</v>
      </c>
      <c r="U28" s="69">
        <f t="shared" si="17"/>
        <v>0.33755152514427</v>
      </c>
      <c r="V28" s="69">
        <f t="shared" si="17"/>
        <v>0.33609865470852</v>
      </c>
      <c r="W28" s="69">
        <f t="shared" si="17"/>
        <v>0.272436134764902</v>
      </c>
      <c r="X28" s="69">
        <f t="shared" si="17"/>
        <v>0.277663934426229</v>
      </c>
      <c r="Y28" s="69">
        <f t="shared" si="17"/>
        <v>0.310271390878251</v>
      </c>
      <c r="Z28" s="69">
        <f t="shared" si="17"/>
        <v>0.325976696367375</v>
      </c>
      <c r="AA28" s="69">
        <f t="shared" si="17"/>
        <v>0.304846870838882</v>
      </c>
      <c r="AB28" s="69">
        <f t="shared" si="17"/>
        <v>0.316968070076293</v>
      </c>
      <c r="AC28" s="69">
        <f t="shared" si="17"/>
        <v>0.318174109666478</v>
      </c>
      <c r="AD28" s="69">
        <f t="shared" si="17"/>
        <v>0.322283311772316</v>
      </c>
      <c r="AE28" s="69">
        <f t="shared" si="17"/>
        <v>0.334016554986204</v>
      </c>
      <c r="AF28" s="69">
        <f t="shared" si="17"/>
        <v>0.335285714285714</v>
      </c>
      <c r="AG28" s="69" t="e">
        <f t="shared" si="17"/>
        <v>#DIV/0!</v>
      </c>
      <c r="AH28" s="69">
        <f>AH23/AH13</f>
        <v>0.34152147319354</v>
      </c>
      <c r="AI28" s="28"/>
      <c r="AK28" s="24"/>
    </row>
    <row r="29" s="1" customFormat="1" ht="30" hidden="1" customHeight="1" outlineLevel="2" spans="1:47">
      <c r="A29" s="58"/>
      <c r="B29" s="62" t="s">
        <v>13</v>
      </c>
      <c r="C29" s="69">
        <f t="shared" ref="C29:AH29" si="18">C190</f>
        <v>0.27136</v>
      </c>
      <c r="D29" s="69">
        <f t="shared" si="18"/>
        <v>1.27136</v>
      </c>
      <c r="E29" s="69">
        <f t="shared" si="18"/>
        <v>2.27136</v>
      </c>
      <c r="F29" s="69">
        <f t="shared" si="18"/>
        <v>0.27136</v>
      </c>
      <c r="G29" s="69">
        <f t="shared" si="18"/>
        <v>0.27136</v>
      </c>
      <c r="H29" s="69">
        <f t="shared" si="18"/>
        <v>0.27136</v>
      </c>
      <c r="I29" s="69">
        <f t="shared" si="18"/>
        <v>0.27136</v>
      </c>
      <c r="J29" s="69">
        <f t="shared" si="18"/>
        <v>0.27136</v>
      </c>
      <c r="K29" s="69">
        <f t="shared" si="18"/>
        <v>0.27136</v>
      </c>
      <c r="L29" s="69">
        <f t="shared" si="18"/>
        <v>0.27136</v>
      </c>
      <c r="M29" s="69">
        <f t="shared" si="18"/>
        <v>0.27136</v>
      </c>
      <c r="N29" s="69">
        <f t="shared" si="18"/>
        <v>0.27136</v>
      </c>
      <c r="O29" s="69">
        <f t="shared" si="18"/>
        <v>0.27136</v>
      </c>
      <c r="P29" s="69">
        <f t="shared" si="18"/>
        <v>0.27136</v>
      </c>
      <c r="Q29" s="69">
        <f t="shared" si="18"/>
        <v>0.27136</v>
      </c>
      <c r="R29" s="69">
        <f t="shared" si="18"/>
        <v>0.27136</v>
      </c>
      <c r="S29" s="69">
        <f t="shared" si="18"/>
        <v>0.27136</v>
      </c>
      <c r="T29" s="69">
        <f t="shared" si="18"/>
        <v>0.27136</v>
      </c>
      <c r="U29" s="69">
        <f t="shared" si="18"/>
        <v>0.27136</v>
      </c>
      <c r="V29" s="69">
        <f t="shared" si="18"/>
        <v>0.27136</v>
      </c>
      <c r="W29" s="69">
        <f t="shared" si="18"/>
        <v>0.27136</v>
      </c>
      <c r="X29" s="69">
        <f t="shared" si="18"/>
        <v>0.27136</v>
      </c>
      <c r="Y29" s="69">
        <f t="shared" si="18"/>
        <v>0.27136</v>
      </c>
      <c r="Z29" s="69">
        <f t="shared" si="18"/>
        <v>0.27136</v>
      </c>
      <c r="AA29" s="69">
        <f t="shared" si="18"/>
        <v>0.27136</v>
      </c>
      <c r="AB29" s="69">
        <f t="shared" si="18"/>
        <v>0.27136</v>
      </c>
      <c r="AC29" s="69">
        <f t="shared" si="18"/>
        <v>0.27136</v>
      </c>
      <c r="AD29" s="69">
        <f t="shared" si="18"/>
        <v>0.27136</v>
      </c>
      <c r="AE29" s="69">
        <f t="shared" si="18"/>
        <v>0.27136</v>
      </c>
      <c r="AF29" s="69">
        <f t="shared" si="18"/>
        <v>0.27136</v>
      </c>
      <c r="AG29" s="69" t="e">
        <f t="shared" si="18"/>
        <v>#DIV/0!</v>
      </c>
      <c r="AH29" s="69">
        <f t="shared" si="18"/>
        <v>0.27136</v>
      </c>
      <c r="AI29" s="28"/>
      <c r="AK29" s="24"/>
    </row>
    <row r="30" s="1" customFormat="1" ht="30" hidden="1" customHeight="1" outlineLevel="2" spans="1:47">
      <c r="A30" s="58"/>
      <c r="B30" s="63" t="s">
        <v>14</v>
      </c>
      <c r="C30" s="69">
        <f t="shared" ref="C30:AG30" si="19">C191</f>
        <v>9.55612015873016</v>
      </c>
      <c r="D30" s="69">
        <f t="shared" si="19"/>
        <v>-0.329458591549296</v>
      </c>
      <c r="E30" s="69">
        <f t="shared" si="19"/>
        <v>-1.78688944015444</v>
      </c>
      <c r="F30" s="69">
        <f t="shared" si="19"/>
        <v>0.304313604060914</v>
      </c>
      <c r="G30" s="69">
        <f t="shared" si="19"/>
        <v>0.404319775280899</v>
      </c>
      <c r="H30" s="69">
        <f t="shared" si="19"/>
        <v>0.422653392857143</v>
      </c>
      <c r="I30" s="69">
        <f t="shared" si="19"/>
        <v>0.378325433201058</v>
      </c>
      <c r="J30" s="69">
        <f t="shared" si="19"/>
        <v>0.156462580645161</v>
      </c>
      <c r="K30" s="69">
        <f t="shared" si="19"/>
        <v>0.0391179411764705</v>
      </c>
      <c r="L30" s="69">
        <f t="shared" si="19"/>
        <v>0.0201895562130178</v>
      </c>
      <c r="M30" s="69">
        <f t="shared" si="19"/>
        <v>0.0157392366412215</v>
      </c>
      <c r="N30" s="69">
        <f t="shared" si="19"/>
        <v>0.0171905481120585</v>
      </c>
      <c r="O30" s="69">
        <f t="shared" si="19"/>
        <v>0.0279744783168742</v>
      </c>
      <c r="P30" s="69">
        <f t="shared" si="19"/>
        <v>0.0235361937716263</v>
      </c>
      <c r="Q30" s="69">
        <f t="shared" si="19"/>
        <v>0.0260500087796313</v>
      </c>
      <c r="R30" s="69">
        <f t="shared" si="19"/>
        <v>0.024171914893617</v>
      </c>
      <c r="S30" s="69">
        <f t="shared" si="19"/>
        <v>0.00607951076841268</v>
      </c>
      <c r="T30" s="69">
        <f t="shared" si="19"/>
        <v>0.0332162711864407</v>
      </c>
      <c r="U30" s="69">
        <f t="shared" si="19"/>
        <v>0.0661915251442704</v>
      </c>
      <c r="V30" s="69">
        <f t="shared" si="19"/>
        <v>0.0647386547085202</v>
      </c>
      <c r="W30" s="69">
        <f t="shared" si="19"/>
        <v>0.00107613476490181</v>
      </c>
      <c r="X30" s="69">
        <f t="shared" si="19"/>
        <v>0.00630393442622945</v>
      </c>
      <c r="Y30" s="69">
        <f t="shared" si="19"/>
        <v>0.038911390878251</v>
      </c>
      <c r="Z30" s="69">
        <f t="shared" si="19"/>
        <v>0.0546166963673749</v>
      </c>
      <c r="AA30" s="69">
        <f t="shared" si="19"/>
        <v>0.0334868708388816</v>
      </c>
      <c r="AB30" s="69">
        <f t="shared" si="19"/>
        <v>0.0456080700762928</v>
      </c>
      <c r="AC30" s="69">
        <f t="shared" si="19"/>
        <v>0.0468141096664783</v>
      </c>
      <c r="AD30" s="69">
        <f t="shared" si="19"/>
        <v>0.0509233117723156</v>
      </c>
      <c r="AE30" s="69">
        <f t="shared" si="19"/>
        <v>0.0626565549862041</v>
      </c>
      <c r="AF30" s="69">
        <f t="shared" si="19"/>
        <v>0.0639257142857144</v>
      </c>
      <c r="AG30" s="69" t="e">
        <f t="shared" si="19"/>
        <v>#DIV/0!</v>
      </c>
      <c r="AH30" s="69" t="e">
        <f t="shared" ref="AH30:AH37" si="20">SUM(C30:AG30)</f>
        <v>#DIV/0!</v>
      </c>
      <c r="AI30" s="28"/>
      <c r="AK30" s="24"/>
    </row>
    <row r="31" s="1" customFormat="1" ht="30" hidden="1" customHeight="1" outlineLevel="2" spans="1:47">
      <c r="A31" s="58"/>
      <c r="B31" s="64" t="s">
        <v>15</v>
      </c>
      <c r="C31" s="69">
        <f t="shared" ref="C31:AG31" si="21">C192</f>
        <v>8.17822984307359</v>
      </c>
      <c r="D31" s="69">
        <f t="shared" si="21"/>
        <v>0.546394496008308</v>
      </c>
      <c r="E31" s="69">
        <f t="shared" si="21"/>
        <v>0.101418125388631</v>
      </c>
      <c r="F31" s="69">
        <f t="shared" si="21"/>
        <v>0.250201905947706</v>
      </c>
      <c r="G31" s="69">
        <f t="shared" si="21"/>
        <v>0.345529429892845</v>
      </c>
      <c r="H31" s="69">
        <f t="shared" si="21"/>
        <v>0.395555702152683</v>
      </c>
      <c r="I31" s="69">
        <f t="shared" si="21"/>
        <v>0.356426833692459</v>
      </c>
      <c r="J31" s="69">
        <f t="shared" si="21"/>
        <v>0.131509216589862</v>
      </c>
      <c r="K31" s="69">
        <f t="shared" si="21"/>
        <v>-0.0123632844502704</v>
      </c>
      <c r="L31" s="69">
        <f t="shared" si="21"/>
        <v>-0.014555094949773</v>
      </c>
      <c r="M31" s="69">
        <f t="shared" si="21"/>
        <v>-0.047938357343741</v>
      </c>
      <c r="N31" s="69">
        <f t="shared" si="21"/>
        <v>-0.0590648365033262</v>
      </c>
      <c r="O31" s="69">
        <f t="shared" si="21"/>
        <v>-0.0267733503389603</v>
      </c>
      <c r="P31" s="69">
        <f t="shared" si="21"/>
        <v>-0.0297719478212939</v>
      </c>
      <c r="Q31" s="69">
        <f t="shared" si="21"/>
        <v>-0.0262818516854851</v>
      </c>
      <c r="R31" s="69">
        <f t="shared" si="21"/>
        <v>-0.0137881591119334</v>
      </c>
      <c r="S31" s="69">
        <f t="shared" si="21"/>
        <v>-0.0371661553877895</v>
      </c>
      <c r="T31" s="69">
        <f t="shared" si="21"/>
        <v>-0.00464014672400709</v>
      </c>
      <c r="U31" s="69">
        <f t="shared" si="21"/>
        <v>0.017112726068058</v>
      </c>
      <c r="V31" s="69">
        <f t="shared" si="21"/>
        <v>0.00608686225569</v>
      </c>
      <c r="W31" s="69">
        <f t="shared" si="21"/>
        <v>-0.0573633106468476</v>
      </c>
      <c r="X31" s="69">
        <f t="shared" si="21"/>
        <v>-0.0355145851673845</v>
      </c>
      <c r="Y31" s="69">
        <f t="shared" si="21"/>
        <v>-0.0276578150080012</v>
      </c>
      <c r="Z31" s="69">
        <f t="shared" si="21"/>
        <v>-0.0153897632599543</v>
      </c>
      <c r="AA31" s="69">
        <f t="shared" si="21"/>
        <v>-0.0322762675555971</v>
      </c>
      <c r="AB31" s="69">
        <f t="shared" si="21"/>
        <v>-0.000319742763750797</v>
      </c>
      <c r="AC31" s="69">
        <f t="shared" si="21"/>
        <v>-0.0175517403065386</v>
      </c>
      <c r="AD31" s="69">
        <f t="shared" si="21"/>
        <v>-0.0207974131041259</v>
      </c>
      <c r="AE31" s="69">
        <f t="shared" si="21"/>
        <v>0.0108116031292577</v>
      </c>
      <c r="AF31" s="69">
        <f t="shared" si="21"/>
        <v>0.0194888172476326</v>
      </c>
      <c r="AG31" s="69" t="e">
        <f t="shared" si="21"/>
        <v>#DIV/0!</v>
      </c>
      <c r="AH31" s="69" t="e">
        <f t="shared" si="20"/>
        <v>#DIV/0!</v>
      </c>
      <c r="AI31" s="28"/>
      <c r="AK31" s="24"/>
    </row>
    <row r="32" s="1" customFormat="1" ht="30" hidden="1" customHeight="1" outlineLevel="2" spans="1:47">
      <c r="A32" s="58" t="s">
        <v>19</v>
      </c>
      <c r="B32" s="59"/>
      <c r="C32" s="60">
        <f t="shared" ref="C32:AG32" si="22">C193+C432</f>
        <v>0</v>
      </c>
      <c r="D32" s="60">
        <f t="shared" si="22"/>
        <v>0</v>
      </c>
      <c r="E32" s="60">
        <f t="shared" si="22"/>
        <v>0</v>
      </c>
      <c r="F32" s="60">
        <f t="shared" si="22"/>
        <v>0</v>
      </c>
      <c r="G32" s="60">
        <f t="shared" si="22"/>
        <v>0</v>
      </c>
      <c r="H32" s="60">
        <f t="shared" si="22"/>
        <v>0</v>
      </c>
      <c r="I32" s="60">
        <f t="shared" si="22"/>
        <v>0</v>
      </c>
      <c r="J32" s="60">
        <f t="shared" si="22"/>
        <v>0</v>
      </c>
      <c r="K32" s="60">
        <f t="shared" si="22"/>
        <v>0</v>
      </c>
      <c r="L32" s="60">
        <f t="shared" si="22"/>
        <v>0</v>
      </c>
      <c r="M32" s="60">
        <f t="shared" si="22"/>
        <v>0</v>
      </c>
      <c r="N32" s="60">
        <f t="shared" si="22"/>
        <v>0</v>
      </c>
      <c r="O32" s="60">
        <f t="shared" si="22"/>
        <v>0</v>
      </c>
      <c r="P32" s="60">
        <f t="shared" si="22"/>
        <v>0</v>
      </c>
      <c r="Q32" s="60">
        <f t="shared" si="22"/>
        <v>100</v>
      </c>
      <c r="R32" s="60">
        <f t="shared" si="22"/>
        <v>194</v>
      </c>
      <c r="S32" s="60">
        <f t="shared" si="22"/>
        <v>128</v>
      </c>
      <c r="T32" s="60">
        <f t="shared" si="22"/>
        <v>192</v>
      </c>
      <c r="U32" s="60">
        <f t="shared" si="22"/>
        <v>483</v>
      </c>
      <c r="V32" s="60">
        <f t="shared" si="22"/>
        <v>784</v>
      </c>
      <c r="W32" s="60">
        <f t="shared" si="22"/>
        <v>410</v>
      </c>
      <c r="X32" s="60">
        <f t="shared" si="22"/>
        <v>360</v>
      </c>
      <c r="Y32" s="60">
        <f t="shared" si="22"/>
        <v>360</v>
      </c>
      <c r="Z32" s="60">
        <f t="shared" si="22"/>
        <v>481</v>
      </c>
      <c r="AA32" s="60">
        <f t="shared" si="22"/>
        <v>864</v>
      </c>
      <c r="AB32" s="60">
        <f t="shared" si="22"/>
        <v>1102</v>
      </c>
      <c r="AC32" s="60">
        <f t="shared" si="22"/>
        <v>1129</v>
      </c>
      <c r="AD32" s="60">
        <f t="shared" si="22"/>
        <v>1135</v>
      </c>
      <c r="AE32" s="60">
        <f t="shared" si="22"/>
        <v>1078</v>
      </c>
      <c r="AF32" s="60">
        <f t="shared" si="22"/>
        <v>941</v>
      </c>
      <c r="AG32" s="60">
        <f t="shared" si="22"/>
        <v>0</v>
      </c>
      <c r="AH32" s="60">
        <f t="shared" si="20"/>
        <v>9741</v>
      </c>
      <c r="AI32" s="28"/>
      <c r="AK32" s="24"/>
    </row>
    <row r="33" s="1" customFormat="1" ht="30" hidden="1" customHeight="1" outlineLevel="2" spans="1:37">
      <c r="A33" s="58"/>
      <c r="B33" s="61"/>
      <c r="C33" s="60">
        <f t="shared" ref="C33:AG33" si="23">C194</f>
        <v>0</v>
      </c>
      <c r="D33" s="60">
        <f t="shared" si="23"/>
        <v>0</v>
      </c>
      <c r="E33" s="60">
        <f t="shared" si="23"/>
        <v>0</v>
      </c>
      <c r="F33" s="60">
        <f t="shared" si="23"/>
        <v>0</v>
      </c>
      <c r="G33" s="60">
        <f t="shared" si="23"/>
        <v>0</v>
      </c>
      <c r="H33" s="60">
        <f t="shared" si="23"/>
        <v>0</v>
      </c>
      <c r="I33" s="60">
        <f t="shared" si="23"/>
        <v>0</v>
      </c>
      <c r="J33" s="60">
        <f t="shared" si="23"/>
        <v>0</v>
      </c>
      <c r="K33" s="60">
        <f t="shared" si="23"/>
        <v>0</v>
      </c>
      <c r="L33" s="60">
        <f t="shared" si="23"/>
        <v>0</v>
      </c>
      <c r="M33" s="60">
        <f t="shared" si="23"/>
        <v>0</v>
      </c>
      <c r="N33" s="60">
        <f t="shared" si="23"/>
        <v>0</v>
      </c>
      <c r="O33" s="60">
        <f t="shared" si="23"/>
        <v>0</v>
      </c>
      <c r="P33" s="60">
        <f t="shared" si="23"/>
        <v>272</v>
      </c>
      <c r="Q33" s="60">
        <f t="shared" si="23"/>
        <v>436.8</v>
      </c>
      <c r="R33" s="60">
        <f t="shared" si="23"/>
        <v>96.6</v>
      </c>
      <c r="S33" s="60">
        <f t="shared" si="23"/>
        <v>217</v>
      </c>
      <c r="T33" s="60">
        <f t="shared" si="23"/>
        <v>400.4</v>
      </c>
      <c r="U33" s="60">
        <f t="shared" si="23"/>
        <v>315</v>
      </c>
      <c r="V33" s="60">
        <f t="shared" si="23"/>
        <v>310.8</v>
      </c>
      <c r="W33" s="60">
        <f t="shared" si="23"/>
        <v>585.2</v>
      </c>
      <c r="X33" s="60">
        <f t="shared" si="23"/>
        <v>744</v>
      </c>
      <c r="Y33" s="60">
        <f t="shared" si="23"/>
        <v>716</v>
      </c>
      <c r="Z33" s="60">
        <f t="shared" si="23"/>
        <v>769</v>
      </c>
      <c r="AA33" s="60">
        <f t="shared" si="23"/>
        <v>863</v>
      </c>
      <c r="AB33" s="60">
        <f t="shared" si="23"/>
        <v>885</v>
      </c>
      <c r="AC33" s="60">
        <f t="shared" si="23"/>
        <v>941</v>
      </c>
      <c r="AD33" s="60">
        <f t="shared" si="23"/>
        <v>904</v>
      </c>
      <c r="AE33" s="60">
        <f t="shared" si="23"/>
        <v>864</v>
      </c>
      <c r="AF33" s="60">
        <f t="shared" si="23"/>
        <v>843</v>
      </c>
      <c r="AG33" s="60">
        <f t="shared" si="23"/>
        <v>0</v>
      </c>
      <c r="AH33" s="60">
        <f t="shared" si="20"/>
        <v>10162.8</v>
      </c>
      <c r="AI33" s="28"/>
      <c r="AK33" s="24"/>
    </row>
    <row r="34" s="1" customFormat="1" ht="30" hidden="1" customHeight="1" outlineLevel="2" spans="1:37">
      <c r="A34" s="58"/>
      <c r="B34" s="62" t="s">
        <v>13</v>
      </c>
      <c r="C34" s="70">
        <f t="shared" ref="C34:AG34" si="24">C195</f>
        <v>0</v>
      </c>
      <c r="D34" s="70">
        <f t="shared" si="24"/>
        <v>0</v>
      </c>
      <c r="E34" s="70">
        <f t="shared" si="24"/>
        <v>0</v>
      </c>
      <c r="F34" s="70">
        <f t="shared" si="24"/>
        <v>0</v>
      </c>
      <c r="G34" s="70">
        <f t="shared" si="24"/>
        <v>0</v>
      </c>
      <c r="H34" s="70">
        <f t="shared" si="24"/>
        <v>0</v>
      </c>
      <c r="I34" s="70">
        <f t="shared" si="24"/>
        <v>0</v>
      </c>
      <c r="J34" s="70">
        <f t="shared" si="24"/>
        <v>0</v>
      </c>
      <c r="K34" s="70">
        <f t="shared" si="24"/>
        <v>0</v>
      </c>
      <c r="L34" s="70">
        <f t="shared" si="24"/>
        <v>0</v>
      </c>
      <c r="M34" s="70">
        <f t="shared" si="24"/>
        <v>0</v>
      </c>
      <c r="N34" s="70">
        <f t="shared" si="24"/>
        <v>0</v>
      </c>
      <c r="O34" s="70">
        <f t="shared" si="24"/>
        <v>0</v>
      </c>
      <c r="P34" s="70">
        <f t="shared" si="24"/>
        <v>0</v>
      </c>
      <c r="Q34" s="70">
        <f t="shared" si="24"/>
        <v>100</v>
      </c>
      <c r="R34" s="70">
        <f t="shared" si="24"/>
        <v>194</v>
      </c>
      <c r="S34" s="70">
        <f t="shared" si="24"/>
        <v>128</v>
      </c>
      <c r="T34" s="70">
        <f t="shared" si="24"/>
        <v>192</v>
      </c>
      <c r="U34" s="70">
        <f t="shared" si="24"/>
        <v>483</v>
      </c>
      <c r="V34" s="70">
        <f t="shared" si="24"/>
        <v>784</v>
      </c>
      <c r="W34" s="70">
        <f t="shared" si="24"/>
        <v>410</v>
      </c>
      <c r="X34" s="70">
        <f t="shared" si="24"/>
        <v>360</v>
      </c>
      <c r="Y34" s="70">
        <f t="shared" si="24"/>
        <v>360</v>
      </c>
      <c r="Z34" s="70">
        <f t="shared" si="24"/>
        <v>481</v>
      </c>
      <c r="AA34" s="70">
        <f t="shared" si="24"/>
        <v>864</v>
      </c>
      <c r="AB34" s="70">
        <f t="shared" si="24"/>
        <v>1102</v>
      </c>
      <c r="AC34" s="70">
        <f t="shared" si="24"/>
        <v>1129</v>
      </c>
      <c r="AD34" s="70">
        <f t="shared" si="24"/>
        <v>1135</v>
      </c>
      <c r="AE34" s="70">
        <f t="shared" si="24"/>
        <v>1078</v>
      </c>
      <c r="AF34" s="70">
        <f t="shared" si="24"/>
        <v>941</v>
      </c>
      <c r="AG34" s="70">
        <f t="shared" si="24"/>
        <v>0</v>
      </c>
      <c r="AH34" s="70">
        <f t="shared" si="20"/>
        <v>9741</v>
      </c>
      <c r="AI34" s="28"/>
      <c r="AK34" s="24"/>
    </row>
    <row r="35" s="1" customFormat="1" ht="30" hidden="1" customHeight="1" outlineLevel="2" spans="1:37">
      <c r="A35" s="58"/>
      <c r="B35" s="63" t="s">
        <v>14</v>
      </c>
      <c r="C35" s="71">
        <f t="shared" ref="C35:AG35" si="25">C33-C34</f>
        <v>0</v>
      </c>
      <c r="D35" s="71">
        <f t="shared" si="25"/>
        <v>0</v>
      </c>
      <c r="E35" s="71">
        <f t="shared" si="25"/>
        <v>0</v>
      </c>
      <c r="F35" s="71">
        <f t="shared" si="25"/>
        <v>0</v>
      </c>
      <c r="G35" s="71">
        <f t="shared" si="25"/>
        <v>0</v>
      </c>
      <c r="H35" s="71">
        <f t="shared" si="25"/>
        <v>0</v>
      </c>
      <c r="I35" s="71">
        <f t="shared" si="25"/>
        <v>0</v>
      </c>
      <c r="J35" s="71">
        <f t="shared" si="25"/>
        <v>0</v>
      </c>
      <c r="K35" s="71">
        <f t="shared" si="25"/>
        <v>0</v>
      </c>
      <c r="L35" s="71">
        <f t="shared" si="25"/>
        <v>0</v>
      </c>
      <c r="M35" s="71">
        <f t="shared" si="25"/>
        <v>0</v>
      </c>
      <c r="N35" s="71">
        <f t="shared" si="25"/>
        <v>0</v>
      </c>
      <c r="O35" s="71">
        <f t="shared" si="25"/>
        <v>0</v>
      </c>
      <c r="P35" s="71">
        <f t="shared" si="25"/>
        <v>272</v>
      </c>
      <c r="Q35" s="71">
        <f t="shared" si="25"/>
        <v>336.8</v>
      </c>
      <c r="R35" s="71">
        <f t="shared" si="25"/>
        <v>-97.4</v>
      </c>
      <c r="S35" s="71">
        <f t="shared" si="25"/>
        <v>89</v>
      </c>
      <c r="T35" s="71">
        <f t="shared" si="25"/>
        <v>208.4</v>
      </c>
      <c r="U35" s="71">
        <f t="shared" si="25"/>
        <v>-168</v>
      </c>
      <c r="V35" s="71">
        <f t="shared" si="25"/>
        <v>-473.2</v>
      </c>
      <c r="W35" s="71">
        <f t="shared" si="25"/>
        <v>175.2</v>
      </c>
      <c r="X35" s="71">
        <f t="shared" si="25"/>
        <v>384</v>
      </c>
      <c r="Y35" s="71">
        <f t="shared" si="25"/>
        <v>356</v>
      </c>
      <c r="Z35" s="71">
        <f t="shared" si="25"/>
        <v>288</v>
      </c>
      <c r="AA35" s="71">
        <f t="shared" si="25"/>
        <v>-1</v>
      </c>
      <c r="AB35" s="71">
        <f t="shared" si="25"/>
        <v>-217</v>
      </c>
      <c r="AC35" s="71">
        <f t="shared" si="25"/>
        <v>-188</v>
      </c>
      <c r="AD35" s="71">
        <f t="shared" si="25"/>
        <v>-231</v>
      </c>
      <c r="AE35" s="71">
        <f t="shared" si="25"/>
        <v>-214</v>
      </c>
      <c r="AF35" s="71">
        <f t="shared" si="25"/>
        <v>-98</v>
      </c>
      <c r="AG35" s="71">
        <f t="shared" si="25"/>
        <v>0</v>
      </c>
      <c r="AH35" s="71">
        <f t="shared" si="20"/>
        <v>421.8</v>
      </c>
      <c r="AI35" s="28"/>
      <c r="AK35" s="24"/>
    </row>
    <row r="36" s="1" customFormat="1" ht="30" hidden="1" customHeight="1" outlineLevel="2" spans="1:37">
      <c r="A36" s="58"/>
      <c r="B36" s="64" t="s">
        <v>15</v>
      </c>
      <c r="C36" s="60">
        <f t="shared" ref="C36:AG36" si="26">C33-C32</f>
        <v>0</v>
      </c>
      <c r="D36" s="60">
        <f t="shared" si="26"/>
        <v>0</v>
      </c>
      <c r="E36" s="60">
        <f t="shared" si="26"/>
        <v>0</v>
      </c>
      <c r="F36" s="60">
        <f t="shared" si="26"/>
        <v>0</v>
      </c>
      <c r="G36" s="60">
        <f t="shared" si="26"/>
        <v>0</v>
      </c>
      <c r="H36" s="60">
        <f t="shared" si="26"/>
        <v>0</v>
      </c>
      <c r="I36" s="60">
        <f t="shared" si="26"/>
        <v>0</v>
      </c>
      <c r="J36" s="60">
        <f t="shared" si="26"/>
        <v>0</v>
      </c>
      <c r="K36" s="60">
        <f t="shared" si="26"/>
        <v>0</v>
      </c>
      <c r="L36" s="60">
        <f t="shared" si="26"/>
        <v>0</v>
      </c>
      <c r="M36" s="60">
        <f t="shared" si="26"/>
        <v>0</v>
      </c>
      <c r="N36" s="60">
        <f t="shared" si="26"/>
        <v>0</v>
      </c>
      <c r="O36" s="60">
        <f t="shared" si="26"/>
        <v>0</v>
      </c>
      <c r="P36" s="60">
        <f t="shared" si="26"/>
        <v>272</v>
      </c>
      <c r="Q36" s="60">
        <f t="shared" si="26"/>
        <v>336.8</v>
      </c>
      <c r="R36" s="60">
        <f t="shared" si="26"/>
        <v>-97.4</v>
      </c>
      <c r="S36" s="60">
        <f t="shared" si="26"/>
        <v>89</v>
      </c>
      <c r="T36" s="60">
        <f t="shared" si="26"/>
        <v>208.4</v>
      </c>
      <c r="U36" s="60">
        <f t="shared" si="26"/>
        <v>-168</v>
      </c>
      <c r="V36" s="60">
        <f t="shared" si="26"/>
        <v>-473.2</v>
      </c>
      <c r="W36" s="60">
        <f t="shared" si="26"/>
        <v>175.2</v>
      </c>
      <c r="X36" s="60">
        <f t="shared" si="26"/>
        <v>384</v>
      </c>
      <c r="Y36" s="60">
        <f t="shared" si="26"/>
        <v>356</v>
      </c>
      <c r="Z36" s="60">
        <f t="shared" si="26"/>
        <v>288</v>
      </c>
      <c r="AA36" s="60">
        <f t="shared" si="26"/>
        <v>-1</v>
      </c>
      <c r="AB36" s="60">
        <f t="shared" si="26"/>
        <v>-217</v>
      </c>
      <c r="AC36" s="60">
        <f t="shared" si="26"/>
        <v>-188</v>
      </c>
      <c r="AD36" s="60">
        <f t="shared" si="26"/>
        <v>-231</v>
      </c>
      <c r="AE36" s="60">
        <f t="shared" si="26"/>
        <v>-214</v>
      </c>
      <c r="AF36" s="60">
        <f t="shared" si="26"/>
        <v>-98</v>
      </c>
      <c r="AG36" s="60">
        <f t="shared" si="26"/>
        <v>0</v>
      </c>
      <c r="AH36" s="60">
        <f t="shared" si="20"/>
        <v>421.8</v>
      </c>
      <c r="AI36" s="28"/>
      <c r="AK36" s="24"/>
    </row>
    <row r="37" s="1" customFormat="1" ht="30" hidden="1" customHeight="1" outlineLevel="2" spans="1:37">
      <c r="A37" s="58" t="s">
        <v>20</v>
      </c>
      <c r="B37" s="59"/>
      <c r="C37" s="60">
        <f t="shared" ref="C37:AG37" si="27">C459+C475</f>
        <v>950</v>
      </c>
      <c r="D37" s="60">
        <f t="shared" si="27"/>
        <v>1712</v>
      </c>
      <c r="E37" s="60">
        <f t="shared" si="27"/>
        <v>2227</v>
      </c>
      <c r="F37" s="60">
        <f t="shared" si="27"/>
        <v>4469</v>
      </c>
      <c r="G37" s="60">
        <f t="shared" si="27"/>
        <v>4824</v>
      </c>
      <c r="H37" s="60">
        <f t="shared" si="27"/>
        <v>4437</v>
      </c>
      <c r="I37" s="60">
        <f t="shared" si="27"/>
        <v>5382</v>
      </c>
      <c r="J37" s="60">
        <f t="shared" si="27"/>
        <v>5314</v>
      </c>
      <c r="K37" s="60">
        <f t="shared" si="27"/>
        <v>3754</v>
      </c>
      <c r="L37" s="60">
        <f t="shared" si="27"/>
        <v>3443</v>
      </c>
      <c r="M37" s="60">
        <f t="shared" si="27"/>
        <v>2313</v>
      </c>
      <c r="N37" s="60">
        <f t="shared" si="27"/>
        <v>2322</v>
      </c>
      <c r="O37" s="60">
        <f t="shared" si="27"/>
        <v>2536</v>
      </c>
      <c r="P37" s="60">
        <f t="shared" si="27"/>
        <v>2571</v>
      </c>
      <c r="Q37" s="60">
        <f t="shared" si="27"/>
        <v>2547</v>
      </c>
      <c r="R37" s="60">
        <f t="shared" si="27"/>
        <v>4492</v>
      </c>
      <c r="S37" s="60">
        <f t="shared" si="27"/>
        <v>5025</v>
      </c>
      <c r="T37" s="60">
        <f t="shared" si="27"/>
        <v>4545</v>
      </c>
      <c r="U37" s="60">
        <f t="shared" si="27"/>
        <v>4301</v>
      </c>
      <c r="V37" s="60">
        <f t="shared" si="27"/>
        <v>4136</v>
      </c>
      <c r="W37" s="60">
        <f t="shared" si="27"/>
        <v>4989</v>
      </c>
      <c r="X37" s="60">
        <f t="shared" si="27"/>
        <v>7106</v>
      </c>
      <c r="Y37" s="60">
        <f t="shared" si="27"/>
        <v>5834</v>
      </c>
      <c r="Z37" s="60">
        <f t="shared" si="27"/>
        <v>4449</v>
      </c>
      <c r="AA37" s="60">
        <f t="shared" si="27"/>
        <v>5265</v>
      </c>
      <c r="AB37" s="60">
        <f t="shared" si="27"/>
        <v>7873</v>
      </c>
      <c r="AC37" s="60">
        <f t="shared" si="27"/>
        <v>8036</v>
      </c>
      <c r="AD37" s="60">
        <f t="shared" si="27"/>
        <v>7964</v>
      </c>
      <c r="AE37" s="60">
        <f t="shared" si="27"/>
        <v>7919</v>
      </c>
      <c r="AF37" s="60">
        <f t="shared" si="27"/>
        <v>7504</v>
      </c>
      <c r="AG37" s="60">
        <f t="shared" si="27"/>
        <v>0</v>
      </c>
      <c r="AH37" s="60">
        <f t="shared" si="20"/>
        <v>138239</v>
      </c>
      <c r="AI37" s="28"/>
      <c r="AK37" s="24"/>
    </row>
    <row r="38" s="1" customFormat="1" ht="30" hidden="1" customHeight="1" outlineLevel="2" spans="1:37">
      <c r="A38" s="58"/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28"/>
      <c r="AK38" s="24"/>
    </row>
    <row r="39" s="1" customFormat="1" ht="30" hidden="1" customHeight="1" outlineLevel="2" spans="1:37">
      <c r="A39" s="58"/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28"/>
      <c r="AK39" s="24"/>
    </row>
    <row r="40" s="1" customFormat="1" ht="30" hidden="1" customHeight="1" outlineLevel="2" spans="1:37">
      <c r="A40" s="58"/>
      <c r="B40" s="61"/>
      <c r="C40" s="60">
        <f t="shared" ref="C40:AG40" si="28">C460+C476</f>
        <v>826</v>
      </c>
      <c r="D40" s="60">
        <f t="shared" si="28"/>
        <v>3008</v>
      </c>
      <c r="E40" s="60">
        <f t="shared" si="28"/>
        <v>3068</v>
      </c>
      <c r="F40" s="60">
        <f t="shared" si="28"/>
        <v>2806</v>
      </c>
      <c r="G40" s="60">
        <f t="shared" si="28"/>
        <v>3000</v>
      </c>
      <c r="H40" s="60">
        <f t="shared" si="28"/>
        <v>4897</v>
      </c>
      <c r="I40" s="60">
        <f t="shared" si="28"/>
        <v>2914</v>
      </c>
      <c r="J40" s="60">
        <f t="shared" si="28"/>
        <v>1149</v>
      </c>
      <c r="K40" s="60">
        <f t="shared" si="28"/>
        <v>3299</v>
      </c>
      <c r="L40" s="60">
        <f t="shared" si="28"/>
        <v>4838</v>
      </c>
      <c r="M40" s="60">
        <f t="shared" si="28"/>
        <v>5129</v>
      </c>
      <c r="N40" s="60">
        <f t="shared" si="28"/>
        <v>4787</v>
      </c>
      <c r="O40" s="60">
        <f t="shared" si="28"/>
        <v>4448</v>
      </c>
      <c r="P40" s="60">
        <f t="shared" si="28"/>
        <v>4379</v>
      </c>
      <c r="Q40" s="60">
        <f t="shared" si="28"/>
        <v>4186</v>
      </c>
      <c r="R40" s="60">
        <f t="shared" si="28"/>
        <v>5053</v>
      </c>
      <c r="S40" s="60">
        <f t="shared" si="28"/>
        <v>6797</v>
      </c>
      <c r="T40" s="60">
        <f t="shared" si="28"/>
        <v>6607</v>
      </c>
      <c r="U40" s="60">
        <f t="shared" si="28"/>
        <v>4379</v>
      </c>
      <c r="V40" s="60">
        <f t="shared" si="28"/>
        <v>4402</v>
      </c>
      <c r="W40" s="60">
        <f t="shared" si="28"/>
        <v>5133</v>
      </c>
      <c r="X40" s="60">
        <f t="shared" si="28"/>
        <v>5115</v>
      </c>
      <c r="Y40" s="60">
        <f t="shared" si="28"/>
        <v>5075</v>
      </c>
      <c r="Z40" s="60">
        <f t="shared" si="28"/>
        <v>5496</v>
      </c>
      <c r="AA40" s="60">
        <f t="shared" si="28"/>
        <v>7654</v>
      </c>
      <c r="AB40" s="60">
        <f t="shared" si="28"/>
        <v>7009</v>
      </c>
      <c r="AC40" s="60">
        <f t="shared" si="28"/>
        <v>6741</v>
      </c>
      <c r="AD40" s="60">
        <f t="shared" si="28"/>
        <v>5903</v>
      </c>
      <c r="AE40" s="60">
        <f t="shared" si="28"/>
        <v>4601</v>
      </c>
      <c r="AF40" s="60">
        <f t="shared" si="28"/>
        <v>5246</v>
      </c>
      <c r="AG40" s="60">
        <f t="shared" si="28"/>
        <v>0</v>
      </c>
      <c r="AH40" s="60">
        <f t="shared" ref="AH40:AH45" si="29">SUM(C40:AG40)</f>
        <v>137945</v>
      </c>
      <c r="AI40" s="28"/>
      <c r="AK40" s="24"/>
    </row>
    <row r="41" s="1" customFormat="1" ht="30" hidden="1" customHeight="1" outlineLevel="2" spans="1:37">
      <c r="A41" s="58"/>
      <c r="B41" s="64" t="s">
        <v>15</v>
      </c>
      <c r="C41" s="60">
        <f t="shared" ref="C41:AG41" si="30">C40-C37</f>
        <v>-124</v>
      </c>
      <c r="D41" s="60">
        <f t="shared" si="30"/>
        <v>1296</v>
      </c>
      <c r="E41" s="60">
        <f t="shared" si="30"/>
        <v>841</v>
      </c>
      <c r="F41" s="60">
        <f t="shared" si="30"/>
        <v>-1663</v>
      </c>
      <c r="G41" s="60">
        <f t="shared" si="30"/>
        <v>-1824</v>
      </c>
      <c r="H41" s="60">
        <f t="shared" si="30"/>
        <v>460</v>
      </c>
      <c r="I41" s="60">
        <f t="shared" si="30"/>
        <v>-2468</v>
      </c>
      <c r="J41" s="60">
        <f t="shared" si="30"/>
        <v>-4165</v>
      </c>
      <c r="K41" s="60">
        <f t="shared" si="30"/>
        <v>-455</v>
      </c>
      <c r="L41" s="60">
        <f t="shared" si="30"/>
        <v>1395</v>
      </c>
      <c r="M41" s="60">
        <f t="shared" si="30"/>
        <v>2816</v>
      </c>
      <c r="N41" s="60">
        <f t="shared" si="30"/>
        <v>2465</v>
      </c>
      <c r="O41" s="60">
        <f t="shared" si="30"/>
        <v>1912</v>
      </c>
      <c r="P41" s="60">
        <f t="shared" si="30"/>
        <v>1808</v>
      </c>
      <c r="Q41" s="60">
        <f t="shared" si="30"/>
        <v>1639</v>
      </c>
      <c r="R41" s="60">
        <f t="shared" si="30"/>
        <v>561</v>
      </c>
      <c r="S41" s="60">
        <f t="shared" si="30"/>
        <v>1772</v>
      </c>
      <c r="T41" s="60">
        <f t="shared" si="30"/>
        <v>2062</v>
      </c>
      <c r="U41" s="60">
        <f t="shared" si="30"/>
        <v>78</v>
      </c>
      <c r="V41" s="60">
        <f t="shared" si="30"/>
        <v>266</v>
      </c>
      <c r="W41" s="60">
        <f t="shared" si="30"/>
        <v>144</v>
      </c>
      <c r="X41" s="60">
        <f t="shared" si="30"/>
        <v>-1991</v>
      </c>
      <c r="Y41" s="60">
        <f t="shared" si="30"/>
        <v>-759</v>
      </c>
      <c r="Z41" s="60">
        <f t="shared" si="30"/>
        <v>1047</v>
      </c>
      <c r="AA41" s="60">
        <f t="shared" si="30"/>
        <v>2389</v>
      </c>
      <c r="AB41" s="60">
        <f t="shared" si="30"/>
        <v>-864</v>
      </c>
      <c r="AC41" s="60">
        <f t="shared" si="30"/>
        <v>-1295</v>
      </c>
      <c r="AD41" s="60">
        <f t="shared" si="30"/>
        <v>-2061</v>
      </c>
      <c r="AE41" s="60">
        <f t="shared" si="30"/>
        <v>-3318</v>
      </c>
      <c r="AF41" s="60">
        <f t="shared" si="30"/>
        <v>-2258</v>
      </c>
      <c r="AG41" s="60">
        <f t="shared" si="30"/>
        <v>0</v>
      </c>
      <c r="AH41" s="60">
        <f t="shared" si="29"/>
        <v>-294</v>
      </c>
      <c r="AI41" s="28"/>
      <c r="AK41" s="24"/>
    </row>
    <row r="42" s="1" customFormat="1" ht="30" hidden="1" customHeight="1" outlineLevel="2" spans="1:37">
      <c r="A42" s="72" t="s">
        <v>21</v>
      </c>
      <c r="B42" s="59"/>
      <c r="C42" s="60">
        <f t="shared" ref="C42:AG42" si="31">C432</f>
        <v>0</v>
      </c>
      <c r="D42" s="60">
        <f t="shared" si="31"/>
        <v>0</v>
      </c>
      <c r="E42" s="60">
        <f t="shared" si="31"/>
        <v>0</v>
      </c>
      <c r="F42" s="60">
        <f t="shared" si="31"/>
        <v>0</v>
      </c>
      <c r="G42" s="60">
        <f t="shared" si="31"/>
        <v>0</v>
      </c>
      <c r="H42" s="60">
        <f t="shared" si="31"/>
        <v>0</v>
      </c>
      <c r="I42" s="60">
        <f t="shared" si="31"/>
        <v>0</v>
      </c>
      <c r="J42" s="60">
        <f t="shared" si="31"/>
        <v>0</v>
      </c>
      <c r="K42" s="60">
        <f t="shared" si="31"/>
        <v>0</v>
      </c>
      <c r="L42" s="60">
        <f t="shared" si="31"/>
        <v>0</v>
      </c>
      <c r="M42" s="60">
        <f t="shared" si="31"/>
        <v>0</v>
      </c>
      <c r="N42" s="60">
        <f t="shared" si="31"/>
        <v>0</v>
      </c>
      <c r="O42" s="60">
        <f t="shared" si="31"/>
        <v>0</v>
      </c>
      <c r="P42" s="60">
        <f t="shared" si="31"/>
        <v>0</v>
      </c>
      <c r="Q42" s="60">
        <f t="shared" si="31"/>
        <v>0</v>
      </c>
      <c r="R42" s="60">
        <f t="shared" si="31"/>
        <v>0</v>
      </c>
      <c r="S42" s="60">
        <f t="shared" si="31"/>
        <v>0</v>
      </c>
      <c r="T42" s="60">
        <f t="shared" si="31"/>
        <v>0</v>
      </c>
      <c r="U42" s="60">
        <f t="shared" si="31"/>
        <v>0</v>
      </c>
      <c r="V42" s="60">
        <f t="shared" si="31"/>
        <v>0</v>
      </c>
      <c r="W42" s="60">
        <f t="shared" si="31"/>
        <v>0</v>
      </c>
      <c r="X42" s="60">
        <f t="shared" si="31"/>
        <v>0</v>
      </c>
      <c r="Y42" s="60">
        <f t="shared" si="31"/>
        <v>0</v>
      </c>
      <c r="Z42" s="60">
        <f t="shared" si="31"/>
        <v>0</v>
      </c>
      <c r="AA42" s="60">
        <f t="shared" si="31"/>
        <v>0</v>
      </c>
      <c r="AB42" s="60">
        <f t="shared" si="31"/>
        <v>0</v>
      </c>
      <c r="AC42" s="60">
        <f t="shared" si="31"/>
        <v>0</v>
      </c>
      <c r="AD42" s="60">
        <f t="shared" si="31"/>
        <v>0</v>
      </c>
      <c r="AE42" s="60">
        <f t="shared" si="31"/>
        <v>0</v>
      </c>
      <c r="AF42" s="60">
        <f t="shared" si="31"/>
        <v>0</v>
      </c>
      <c r="AG42" s="60">
        <f t="shared" si="31"/>
        <v>0</v>
      </c>
      <c r="AH42" s="60">
        <f t="shared" si="29"/>
        <v>0</v>
      </c>
      <c r="AI42" s="28"/>
      <c r="AK42" s="24"/>
    </row>
    <row r="43" s="1" customFormat="1" ht="30" hidden="1" customHeight="1" outlineLevel="2" spans="1:37">
      <c r="A43" s="72"/>
      <c r="B43" s="61"/>
      <c r="C43" s="60">
        <f t="shared" ref="C43:AG43" si="32">C433</f>
        <v>0</v>
      </c>
      <c r="D43" s="60">
        <f t="shared" si="32"/>
        <v>0</v>
      </c>
      <c r="E43" s="60">
        <f t="shared" si="32"/>
        <v>0</v>
      </c>
      <c r="F43" s="60">
        <f t="shared" si="32"/>
        <v>0</v>
      </c>
      <c r="G43" s="60">
        <f t="shared" si="32"/>
        <v>0</v>
      </c>
      <c r="H43" s="60">
        <f t="shared" si="32"/>
        <v>0</v>
      </c>
      <c r="I43" s="60">
        <f t="shared" si="32"/>
        <v>0</v>
      </c>
      <c r="J43" s="60">
        <f t="shared" si="32"/>
        <v>0</v>
      </c>
      <c r="K43" s="60">
        <f t="shared" si="32"/>
        <v>0</v>
      </c>
      <c r="L43" s="60">
        <f t="shared" si="32"/>
        <v>0</v>
      </c>
      <c r="M43" s="60">
        <f t="shared" si="32"/>
        <v>0</v>
      </c>
      <c r="N43" s="60">
        <f t="shared" si="32"/>
        <v>0</v>
      </c>
      <c r="O43" s="60">
        <f t="shared" si="32"/>
        <v>0</v>
      </c>
      <c r="P43" s="60">
        <f t="shared" si="32"/>
        <v>0</v>
      </c>
      <c r="Q43" s="60">
        <f t="shared" si="32"/>
        <v>0</v>
      </c>
      <c r="R43" s="60">
        <f t="shared" si="32"/>
        <v>0</v>
      </c>
      <c r="S43" s="60">
        <f t="shared" si="32"/>
        <v>0</v>
      </c>
      <c r="T43" s="60">
        <f t="shared" si="32"/>
        <v>0</v>
      </c>
      <c r="U43" s="60">
        <f t="shared" si="32"/>
        <v>0</v>
      </c>
      <c r="V43" s="60">
        <f t="shared" si="32"/>
        <v>0</v>
      </c>
      <c r="W43" s="60">
        <f t="shared" si="32"/>
        <v>0</v>
      </c>
      <c r="X43" s="60">
        <f t="shared" si="32"/>
        <v>0</v>
      </c>
      <c r="Y43" s="60">
        <f t="shared" si="32"/>
        <v>0</v>
      </c>
      <c r="Z43" s="60">
        <f t="shared" si="32"/>
        <v>0</v>
      </c>
      <c r="AA43" s="60">
        <f t="shared" si="32"/>
        <v>0</v>
      </c>
      <c r="AB43" s="60">
        <f t="shared" si="32"/>
        <v>0</v>
      </c>
      <c r="AC43" s="60">
        <f t="shared" si="32"/>
        <v>0</v>
      </c>
      <c r="AD43" s="60">
        <f t="shared" si="32"/>
        <v>0</v>
      </c>
      <c r="AE43" s="60">
        <f t="shared" si="32"/>
        <v>0</v>
      </c>
      <c r="AF43" s="60">
        <f t="shared" si="32"/>
        <v>0</v>
      </c>
      <c r="AG43" s="60">
        <f t="shared" si="32"/>
        <v>0</v>
      </c>
      <c r="AH43" s="60">
        <f t="shared" si="29"/>
        <v>0</v>
      </c>
      <c r="AI43" s="28"/>
      <c r="AK43" s="24"/>
    </row>
    <row r="44" s="1" customFormat="1" ht="30" hidden="1" customHeight="1" outlineLevel="2" spans="1:37">
      <c r="A44" s="72"/>
      <c r="B44" s="63" t="s">
        <v>22</v>
      </c>
      <c r="C44" s="60">
        <f t="shared" ref="C44:AG44" si="33">C43-C42</f>
        <v>0</v>
      </c>
      <c r="D44" s="60">
        <f t="shared" si="33"/>
        <v>0</v>
      </c>
      <c r="E44" s="60">
        <f t="shared" si="33"/>
        <v>0</v>
      </c>
      <c r="F44" s="60">
        <f t="shared" si="33"/>
        <v>0</v>
      </c>
      <c r="G44" s="60">
        <f t="shared" si="33"/>
        <v>0</v>
      </c>
      <c r="H44" s="60">
        <f t="shared" si="33"/>
        <v>0</v>
      </c>
      <c r="I44" s="60">
        <f t="shared" si="33"/>
        <v>0</v>
      </c>
      <c r="J44" s="60">
        <f t="shared" si="33"/>
        <v>0</v>
      </c>
      <c r="K44" s="60">
        <f t="shared" si="33"/>
        <v>0</v>
      </c>
      <c r="L44" s="60">
        <f t="shared" si="33"/>
        <v>0</v>
      </c>
      <c r="M44" s="60">
        <f t="shared" si="33"/>
        <v>0</v>
      </c>
      <c r="N44" s="60">
        <f t="shared" si="33"/>
        <v>0</v>
      </c>
      <c r="O44" s="60">
        <f t="shared" si="33"/>
        <v>0</v>
      </c>
      <c r="P44" s="60">
        <f t="shared" si="33"/>
        <v>0</v>
      </c>
      <c r="Q44" s="60">
        <f t="shared" si="33"/>
        <v>0</v>
      </c>
      <c r="R44" s="60">
        <f t="shared" si="33"/>
        <v>0</v>
      </c>
      <c r="S44" s="60">
        <f t="shared" si="33"/>
        <v>0</v>
      </c>
      <c r="T44" s="60">
        <f t="shared" si="33"/>
        <v>0</v>
      </c>
      <c r="U44" s="60">
        <f t="shared" si="33"/>
        <v>0</v>
      </c>
      <c r="V44" s="60">
        <f t="shared" si="33"/>
        <v>0</v>
      </c>
      <c r="W44" s="60">
        <f t="shared" si="33"/>
        <v>0</v>
      </c>
      <c r="X44" s="60">
        <f t="shared" si="33"/>
        <v>0</v>
      </c>
      <c r="Y44" s="60">
        <f t="shared" si="33"/>
        <v>0</v>
      </c>
      <c r="Z44" s="60">
        <f t="shared" si="33"/>
        <v>0</v>
      </c>
      <c r="AA44" s="60">
        <f t="shared" si="33"/>
        <v>0</v>
      </c>
      <c r="AB44" s="60">
        <f t="shared" si="33"/>
        <v>0</v>
      </c>
      <c r="AC44" s="60">
        <f t="shared" si="33"/>
        <v>0</v>
      </c>
      <c r="AD44" s="60">
        <f t="shared" si="33"/>
        <v>0</v>
      </c>
      <c r="AE44" s="60">
        <f t="shared" si="33"/>
        <v>0</v>
      </c>
      <c r="AF44" s="60">
        <f t="shared" si="33"/>
        <v>0</v>
      </c>
      <c r="AG44" s="60">
        <f t="shared" si="33"/>
        <v>0</v>
      </c>
      <c r="AH44" s="60">
        <f t="shared" si="29"/>
        <v>0</v>
      </c>
      <c r="AI44" s="28"/>
      <c r="AK44" s="24"/>
    </row>
    <row r="45" s="1" customFormat="1" ht="30" hidden="1" customHeight="1" outlineLevel="2" spans="1:37">
      <c r="A45" s="58" t="s">
        <v>23</v>
      </c>
      <c r="B45" s="73"/>
      <c r="C45" s="74">
        <f>C33*2.951694+C500+C501+C498</f>
        <v>19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>
        <f t="shared" si="29"/>
        <v>19</v>
      </c>
      <c r="AI45" s="28"/>
      <c r="AK45" s="24"/>
    </row>
    <row r="46" s="1" customFormat="1" ht="30" hidden="1" customHeight="1" outlineLevel="2" spans="1:37">
      <c r="A46" s="58"/>
      <c r="B46" s="61"/>
      <c r="C46" s="74">
        <f t="shared" ref="C46:AH46" si="34">C33*2.951694+C346+C469+C498+C485</f>
        <v>9401.6</v>
      </c>
      <c r="D46" s="74">
        <f t="shared" si="34"/>
        <v>15792.8</v>
      </c>
      <c r="E46" s="74">
        <f t="shared" si="34"/>
        <v>16392.8</v>
      </c>
      <c r="F46" s="74">
        <f t="shared" si="34"/>
        <v>16747.6</v>
      </c>
      <c r="G46" s="74">
        <f t="shared" si="34"/>
        <v>21495.6</v>
      </c>
      <c r="H46" s="74">
        <f t="shared" si="34"/>
        <v>22033.4</v>
      </c>
      <c r="I46" s="74">
        <f t="shared" si="34"/>
        <v>20153.4</v>
      </c>
      <c r="J46" s="74">
        <f t="shared" si="34"/>
        <v>17718.2</v>
      </c>
      <c r="K46" s="74">
        <f t="shared" si="34"/>
        <v>12572.8</v>
      </c>
      <c r="L46" s="74">
        <f t="shared" si="34"/>
        <v>16499.4</v>
      </c>
      <c r="M46" s="74">
        <f t="shared" si="34"/>
        <v>17261.2</v>
      </c>
      <c r="N46" s="74">
        <f t="shared" si="34"/>
        <v>16212</v>
      </c>
      <c r="O46" s="74">
        <f t="shared" si="34"/>
        <v>15297.8</v>
      </c>
      <c r="P46" s="74">
        <f t="shared" si="34"/>
        <v>15779.660768</v>
      </c>
      <c r="Q46" s="74">
        <f t="shared" si="34"/>
        <v>15797.0999392</v>
      </c>
      <c r="R46" s="74">
        <f t="shared" si="34"/>
        <v>17754.7336404</v>
      </c>
      <c r="S46" s="74">
        <f t="shared" si="34"/>
        <v>26049.517598</v>
      </c>
      <c r="T46" s="74">
        <f t="shared" si="34"/>
        <v>32906.2582776</v>
      </c>
      <c r="U46" s="74">
        <f t="shared" si="34"/>
        <v>24343.38361</v>
      </c>
      <c r="V46" s="74">
        <f t="shared" si="34"/>
        <v>24399.7864952</v>
      </c>
      <c r="W46" s="74">
        <f t="shared" si="34"/>
        <v>19247.5313288</v>
      </c>
      <c r="X46" s="74">
        <f t="shared" si="34"/>
        <v>19635.860336</v>
      </c>
      <c r="Y46" s="74">
        <f t="shared" si="34"/>
        <v>24155.812904</v>
      </c>
      <c r="Z46" s="74">
        <f t="shared" si="34"/>
        <v>29524.052686</v>
      </c>
      <c r="AA46" s="74">
        <f t="shared" si="34"/>
        <v>36109.111922</v>
      </c>
      <c r="AB46" s="74">
        <f t="shared" si="34"/>
        <v>33694.04919</v>
      </c>
      <c r="AC46" s="74">
        <f t="shared" si="34"/>
        <v>34764.344054</v>
      </c>
      <c r="AD46" s="74">
        <f t="shared" si="34"/>
        <v>31398.531376</v>
      </c>
      <c r="AE46" s="74">
        <f t="shared" si="34"/>
        <v>26935.863616</v>
      </c>
      <c r="AF46" s="74">
        <f t="shared" si="34"/>
        <v>28364.278042</v>
      </c>
      <c r="AG46" s="74">
        <f t="shared" si="34"/>
        <v>0</v>
      </c>
      <c r="AH46" s="74">
        <f t="shared" si="34"/>
        <v>658438.4757832</v>
      </c>
      <c r="AI46" s="28"/>
      <c r="AK46" s="24"/>
    </row>
    <row r="47" s="1" customFormat="1" ht="30" hidden="1" customHeight="1" outlineLevel="2" spans="1:37">
      <c r="A47" s="58"/>
      <c r="B47" s="75" t="s">
        <v>13</v>
      </c>
      <c r="C47" s="74">
        <f t="shared" ref="C47:AG47" si="35">C200+C347+C436</f>
        <v>7531</v>
      </c>
      <c r="D47" s="74">
        <f t="shared" si="35"/>
        <v>9651</v>
      </c>
      <c r="E47" s="74">
        <f t="shared" si="35"/>
        <v>13000</v>
      </c>
      <c r="F47" s="74">
        <f t="shared" si="35"/>
        <v>20183.7793673544</v>
      </c>
      <c r="G47" s="74">
        <f t="shared" si="35"/>
        <v>19025.4508783638</v>
      </c>
      <c r="H47" s="74">
        <f t="shared" si="35"/>
        <v>19657.1165761619</v>
      </c>
      <c r="I47" s="74">
        <f t="shared" si="35"/>
        <v>16498.7880871715</v>
      </c>
      <c r="J47" s="74">
        <f t="shared" si="35"/>
        <v>10155.468317998</v>
      </c>
      <c r="K47" s="74">
        <f t="shared" si="35"/>
        <v>12340.459598181</v>
      </c>
      <c r="L47" s="74">
        <f t="shared" si="35"/>
        <v>20815.4450651525</v>
      </c>
      <c r="M47" s="74">
        <f t="shared" si="35"/>
        <v>19920.4479717581</v>
      </c>
      <c r="N47" s="74">
        <f t="shared" si="35"/>
        <v>26500.4363453353</v>
      </c>
      <c r="O47" s="74">
        <f t="shared" si="35"/>
        <v>27132.1020431334</v>
      </c>
      <c r="P47" s="74">
        <f t="shared" si="35"/>
        <v>17498.7880871715</v>
      </c>
      <c r="Q47" s="74">
        <f t="shared" si="35"/>
        <v>16603.7909937772</v>
      </c>
      <c r="R47" s="74">
        <f t="shared" si="35"/>
        <v>22710.4421585467</v>
      </c>
      <c r="S47" s="74">
        <f t="shared" si="35"/>
        <v>33448.7590211145</v>
      </c>
      <c r="T47" s="74">
        <f t="shared" si="35"/>
        <v>32185.4276255184</v>
      </c>
      <c r="U47" s="74">
        <f t="shared" si="35"/>
        <v>20920.4479717581</v>
      </c>
      <c r="V47" s="74">
        <f t="shared" si="35"/>
        <v>20552.1136695563</v>
      </c>
      <c r="W47" s="74">
        <f t="shared" si="35"/>
        <v>21183.7793673544</v>
      </c>
      <c r="X47" s="74">
        <f t="shared" si="35"/>
        <v>32817.0933233165</v>
      </c>
      <c r="Y47" s="74">
        <f t="shared" si="35"/>
        <v>29658.7648343259</v>
      </c>
      <c r="Z47" s="74">
        <f t="shared" si="35"/>
        <v>28763.7677409315</v>
      </c>
      <c r="AA47" s="74">
        <f t="shared" si="35"/>
        <v>29000.4218123068</v>
      </c>
      <c r="AB47" s="74">
        <f t="shared" si="35"/>
        <v>34555.410185884</v>
      </c>
      <c r="AC47" s="74">
        <f t="shared" si="35"/>
        <v>37713.7386748746</v>
      </c>
      <c r="AD47" s="74">
        <f t="shared" si="35"/>
        <v>40872.0671638652</v>
      </c>
      <c r="AE47" s="74">
        <f t="shared" si="35"/>
        <v>43398.7299550576</v>
      </c>
      <c r="AF47" s="74">
        <f t="shared" si="35"/>
        <v>42767.0642572595</v>
      </c>
      <c r="AG47" s="74">
        <f t="shared" si="35"/>
        <v>0</v>
      </c>
      <c r="AH47" s="74">
        <f t="shared" ref="AH47:AH110" si="36">SUM(C47:AG47)</f>
        <v>727062.101093229</v>
      </c>
      <c r="AI47" s="28"/>
      <c r="AK47" s="24"/>
    </row>
    <row r="48" s="1" customFormat="1" ht="30" hidden="1" customHeight="1" outlineLevel="2" spans="1:37">
      <c r="A48" s="58"/>
      <c r="B48" s="63" t="s">
        <v>14</v>
      </c>
      <c r="C48" s="71">
        <f t="shared" ref="C48:AG48" si="37">C46-C47</f>
        <v>1870.6</v>
      </c>
      <c r="D48" s="71">
        <f t="shared" si="37"/>
        <v>6141.8</v>
      </c>
      <c r="E48" s="71">
        <f t="shared" si="37"/>
        <v>3392.8</v>
      </c>
      <c r="F48" s="71">
        <f t="shared" si="37"/>
        <v>-3436.17936735438</v>
      </c>
      <c r="G48" s="71">
        <f t="shared" si="37"/>
        <v>2470.14912163623</v>
      </c>
      <c r="H48" s="71">
        <f t="shared" si="37"/>
        <v>2376.28342383811</v>
      </c>
      <c r="I48" s="71">
        <f t="shared" si="37"/>
        <v>3654.61191282852</v>
      </c>
      <c r="J48" s="71">
        <f t="shared" si="37"/>
        <v>7562.73168200204</v>
      </c>
      <c r="K48" s="71">
        <f t="shared" si="37"/>
        <v>232.340401819027</v>
      </c>
      <c r="L48" s="71">
        <f t="shared" si="37"/>
        <v>-4316.0450651525</v>
      </c>
      <c r="M48" s="71">
        <f t="shared" si="37"/>
        <v>-2659.24797175813</v>
      </c>
      <c r="N48" s="71">
        <f t="shared" si="37"/>
        <v>-10288.4363453353</v>
      </c>
      <c r="O48" s="71">
        <f t="shared" si="37"/>
        <v>-11834.3020431334</v>
      </c>
      <c r="P48" s="71">
        <f t="shared" si="37"/>
        <v>-1719.12731917148</v>
      </c>
      <c r="Q48" s="71">
        <f t="shared" si="37"/>
        <v>-806.691054577215</v>
      </c>
      <c r="R48" s="71">
        <f t="shared" si="37"/>
        <v>-4955.70851814672</v>
      </c>
      <c r="S48" s="71">
        <f t="shared" si="37"/>
        <v>-7399.24142311454</v>
      </c>
      <c r="T48" s="71">
        <f t="shared" si="37"/>
        <v>720.830652081597</v>
      </c>
      <c r="U48" s="71">
        <f t="shared" si="37"/>
        <v>3422.93563824186</v>
      </c>
      <c r="V48" s="71">
        <f t="shared" si="37"/>
        <v>3847.67282564374</v>
      </c>
      <c r="W48" s="71">
        <f t="shared" si="37"/>
        <v>-1936.24803855438</v>
      </c>
      <c r="X48" s="71">
        <f t="shared" si="37"/>
        <v>-13181.2329873165</v>
      </c>
      <c r="Y48" s="71">
        <f t="shared" si="37"/>
        <v>-5502.95193032592</v>
      </c>
      <c r="Z48" s="71">
        <f t="shared" si="37"/>
        <v>760.284945068455</v>
      </c>
      <c r="AA48" s="71">
        <f t="shared" si="37"/>
        <v>7108.69010969317</v>
      </c>
      <c r="AB48" s="71">
        <f t="shared" si="37"/>
        <v>-861.36099588401</v>
      </c>
      <c r="AC48" s="71">
        <f t="shared" si="37"/>
        <v>-2949.39462087461</v>
      </c>
      <c r="AD48" s="71">
        <f t="shared" si="37"/>
        <v>-9473.53578786521</v>
      </c>
      <c r="AE48" s="71">
        <f t="shared" si="37"/>
        <v>-16462.8663390576</v>
      </c>
      <c r="AF48" s="71">
        <f t="shared" si="37"/>
        <v>-14402.7862152595</v>
      </c>
      <c r="AG48" s="71">
        <f t="shared" si="37"/>
        <v>0</v>
      </c>
      <c r="AH48" s="71">
        <f t="shared" si="36"/>
        <v>-68623.6253100287</v>
      </c>
      <c r="AI48" s="28"/>
      <c r="AK48" s="24"/>
    </row>
    <row r="49" s="1" customFormat="1" ht="30" hidden="1" customHeight="1" outlineLevel="2" spans="1:37">
      <c r="A49" s="58"/>
      <c r="B49" s="64" t="s">
        <v>15</v>
      </c>
      <c r="C49" s="71">
        <f t="shared" ref="C49:AG49" si="38">C46-C45</f>
        <v>9382.6</v>
      </c>
      <c r="D49" s="71">
        <f t="shared" si="38"/>
        <v>15792.8</v>
      </c>
      <c r="E49" s="71">
        <f t="shared" si="38"/>
        <v>16392.8</v>
      </c>
      <c r="F49" s="71">
        <f t="shared" si="38"/>
        <v>16747.6</v>
      </c>
      <c r="G49" s="71">
        <f t="shared" si="38"/>
        <v>21495.6</v>
      </c>
      <c r="H49" s="71">
        <f t="shared" si="38"/>
        <v>22033.4</v>
      </c>
      <c r="I49" s="71">
        <f t="shared" si="38"/>
        <v>20153.4</v>
      </c>
      <c r="J49" s="71">
        <f t="shared" si="38"/>
        <v>17718.2</v>
      </c>
      <c r="K49" s="71">
        <f t="shared" si="38"/>
        <v>12572.8</v>
      </c>
      <c r="L49" s="71">
        <f t="shared" si="38"/>
        <v>16499.4</v>
      </c>
      <c r="M49" s="71">
        <f t="shared" si="38"/>
        <v>17261.2</v>
      </c>
      <c r="N49" s="71">
        <f t="shared" si="38"/>
        <v>16212</v>
      </c>
      <c r="O49" s="71">
        <f t="shared" si="38"/>
        <v>15297.8</v>
      </c>
      <c r="P49" s="71">
        <f t="shared" si="38"/>
        <v>15779.660768</v>
      </c>
      <c r="Q49" s="71">
        <f t="shared" si="38"/>
        <v>15797.0999392</v>
      </c>
      <c r="R49" s="71">
        <f t="shared" si="38"/>
        <v>17754.7336404</v>
      </c>
      <c r="S49" s="71">
        <f t="shared" si="38"/>
        <v>26049.517598</v>
      </c>
      <c r="T49" s="71">
        <f t="shared" si="38"/>
        <v>32906.2582776</v>
      </c>
      <c r="U49" s="71">
        <f t="shared" si="38"/>
        <v>24343.38361</v>
      </c>
      <c r="V49" s="71">
        <f t="shared" si="38"/>
        <v>24399.7864952</v>
      </c>
      <c r="W49" s="71">
        <f t="shared" si="38"/>
        <v>19247.5313288</v>
      </c>
      <c r="X49" s="71">
        <f t="shared" si="38"/>
        <v>19635.860336</v>
      </c>
      <c r="Y49" s="71">
        <f t="shared" si="38"/>
        <v>24155.812904</v>
      </c>
      <c r="Z49" s="71">
        <f t="shared" si="38"/>
        <v>29524.052686</v>
      </c>
      <c r="AA49" s="71">
        <f t="shared" si="38"/>
        <v>36109.111922</v>
      </c>
      <c r="AB49" s="71">
        <f t="shared" si="38"/>
        <v>33694.04919</v>
      </c>
      <c r="AC49" s="71">
        <f t="shared" si="38"/>
        <v>34764.344054</v>
      </c>
      <c r="AD49" s="71">
        <f t="shared" si="38"/>
        <v>31398.531376</v>
      </c>
      <c r="AE49" s="71">
        <f t="shared" si="38"/>
        <v>26935.863616</v>
      </c>
      <c r="AF49" s="71">
        <f t="shared" si="38"/>
        <v>28364.278042</v>
      </c>
      <c r="AG49" s="71">
        <f t="shared" si="38"/>
        <v>0</v>
      </c>
      <c r="AH49" s="71">
        <f t="shared" si="36"/>
        <v>658419.4757832</v>
      </c>
      <c r="AI49" s="28"/>
      <c r="AK49" s="76"/>
    </row>
    <row r="50" s="1" customFormat="1" ht="30" hidden="1" customHeight="1" outlineLevel="2" spans="1:37">
      <c r="A50" s="58" t="s">
        <v>24</v>
      </c>
      <c r="B50" s="59"/>
      <c r="C50" s="74">
        <f t="shared" ref="C50:AG50" si="39">C203</f>
        <v>732</v>
      </c>
      <c r="D50" s="74">
        <f t="shared" si="39"/>
        <v>599</v>
      </c>
      <c r="E50" s="74">
        <f t="shared" si="39"/>
        <v>1177</v>
      </c>
      <c r="F50" s="74">
        <f t="shared" si="39"/>
        <v>1281</v>
      </c>
      <c r="G50" s="74">
        <f t="shared" si="39"/>
        <v>1217</v>
      </c>
      <c r="H50" s="74">
        <f t="shared" si="39"/>
        <v>1148</v>
      </c>
      <c r="I50" s="74">
        <f t="shared" si="39"/>
        <v>1170</v>
      </c>
      <c r="J50" s="74">
        <f t="shared" si="39"/>
        <v>1237</v>
      </c>
      <c r="K50" s="74">
        <f t="shared" si="39"/>
        <v>1087</v>
      </c>
      <c r="L50" s="74">
        <f t="shared" si="39"/>
        <v>814</v>
      </c>
      <c r="M50" s="74">
        <f t="shared" si="39"/>
        <v>542</v>
      </c>
      <c r="N50" s="74">
        <f t="shared" si="39"/>
        <v>536</v>
      </c>
      <c r="O50" s="74">
        <f t="shared" si="39"/>
        <v>574</v>
      </c>
      <c r="P50" s="74">
        <f t="shared" si="39"/>
        <v>611</v>
      </c>
      <c r="Q50" s="74">
        <f t="shared" si="39"/>
        <v>709</v>
      </c>
      <c r="R50" s="74">
        <f t="shared" si="39"/>
        <v>1125</v>
      </c>
      <c r="S50" s="74">
        <f t="shared" si="39"/>
        <v>1250</v>
      </c>
      <c r="T50" s="74">
        <f t="shared" si="39"/>
        <v>1212</v>
      </c>
      <c r="U50" s="74">
        <f t="shared" si="39"/>
        <v>1466</v>
      </c>
      <c r="V50" s="74">
        <f t="shared" si="39"/>
        <v>1371</v>
      </c>
      <c r="W50" s="74">
        <f t="shared" si="39"/>
        <v>1750</v>
      </c>
      <c r="X50" s="74">
        <f t="shared" si="39"/>
        <v>1594</v>
      </c>
      <c r="Y50" s="74">
        <f t="shared" si="39"/>
        <v>1224</v>
      </c>
      <c r="Z50" s="74">
        <f t="shared" si="39"/>
        <v>1310</v>
      </c>
      <c r="AA50" s="74">
        <f t="shared" si="39"/>
        <v>1904</v>
      </c>
      <c r="AB50" s="74">
        <f t="shared" si="39"/>
        <v>2008</v>
      </c>
      <c r="AC50" s="74">
        <f t="shared" si="39"/>
        <v>2018</v>
      </c>
      <c r="AD50" s="74">
        <f t="shared" si="39"/>
        <v>1914</v>
      </c>
      <c r="AE50" s="74">
        <f t="shared" si="39"/>
        <v>1945</v>
      </c>
      <c r="AF50" s="74">
        <f t="shared" si="39"/>
        <v>1855</v>
      </c>
      <c r="AG50" s="74">
        <f t="shared" si="39"/>
        <v>0</v>
      </c>
      <c r="AH50" s="74">
        <f t="shared" si="36"/>
        <v>37380</v>
      </c>
      <c r="AI50" s="28"/>
      <c r="AK50" s="24"/>
    </row>
    <row r="51" s="1" customFormat="1" ht="30" hidden="1" customHeight="1" outlineLevel="2" spans="1:37">
      <c r="A51" s="58"/>
      <c r="B51" s="61"/>
      <c r="C51" s="77">
        <f t="shared" ref="C51:AG51" si="40">C204</f>
        <v>292</v>
      </c>
      <c r="D51" s="77">
        <f t="shared" si="40"/>
        <v>531</v>
      </c>
      <c r="E51" s="77">
        <f t="shared" si="40"/>
        <v>585</v>
      </c>
      <c r="F51" s="77">
        <f t="shared" si="40"/>
        <v>632</v>
      </c>
      <c r="G51" s="77">
        <f t="shared" si="40"/>
        <v>716</v>
      </c>
      <c r="H51" s="77">
        <f t="shared" si="40"/>
        <v>908</v>
      </c>
      <c r="I51" s="77">
        <f t="shared" si="40"/>
        <v>609</v>
      </c>
      <c r="J51" s="77">
        <f t="shared" si="40"/>
        <v>679</v>
      </c>
      <c r="K51" s="77">
        <f t="shared" si="40"/>
        <v>984</v>
      </c>
      <c r="L51" s="77">
        <f t="shared" si="40"/>
        <v>1074</v>
      </c>
      <c r="M51" s="77">
        <f t="shared" si="40"/>
        <v>1170</v>
      </c>
      <c r="N51" s="77">
        <f t="shared" si="40"/>
        <v>1097</v>
      </c>
      <c r="O51" s="77">
        <f t="shared" si="40"/>
        <v>1066</v>
      </c>
      <c r="P51" s="77">
        <f t="shared" si="40"/>
        <v>1061</v>
      </c>
      <c r="Q51" s="77">
        <f t="shared" si="40"/>
        <v>1047</v>
      </c>
      <c r="R51" s="77">
        <f t="shared" si="40"/>
        <v>1356</v>
      </c>
      <c r="S51" s="77">
        <f t="shared" si="40"/>
        <v>1765</v>
      </c>
      <c r="T51" s="77">
        <f t="shared" si="40"/>
        <v>1614</v>
      </c>
      <c r="U51" s="77">
        <f t="shared" si="40"/>
        <v>1136</v>
      </c>
      <c r="V51" s="77">
        <f t="shared" si="40"/>
        <v>1135</v>
      </c>
      <c r="W51" s="77">
        <f t="shared" si="40"/>
        <v>1292</v>
      </c>
      <c r="X51" s="77">
        <f t="shared" si="40"/>
        <v>1346</v>
      </c>
      <c r="Y51" s="77">
        <f t="shared" si="40"/>
        <v>1315</v>
      </c>
      <c r="Z51" s="77">
        <f t="shared" si="40"/>
        <v>1401</v>
      </c>
      <c r="AA51" s="77">
        <f t="shared" si="40"/>
        <v>1884</v>
      </c>
      <c r="AB51" s="77">
        <f t="shared" si="40"/>
        <v>1706</v>
      </c>
      <c r="AC51" s="77">
        <f t="shared" si="40"/>
        <v>1691</v>
      </c>
      <c r="AD51" s="77">
        <f t="shared" si="40"/>
        <v>1472</v>
      </c>
      <c r="AE51" s="77">
        <f t="shared" si="40"/>
        <v>1207</v>
      </c>
      <c r="AF51" s="77">
        <f t="shared" si="40"/>
        <v>1398</v>
      </c>
      <c r="AG51" s="77">
        <f t="shared" si="40"/>
        <v>0</v>
      </c>
      <c r="AH51" s="77">
        <f t="shared" si="36"/>
        <v>34169</v>
      </c>
      <c r="AI51" s="28"/>
      <c r="AK51" s="24"/>
    </row>
    <row r="52" s="1" customFormat="1" ht="30" hidden="1" customHeight="1" outlineLevel="2" spans="1:37">
      <c r="A52" s="58"/>
      <c r="B52" s="75" t="s">
        <v>13</v>
      </c>
      <c r="C52" s="77">
        <f t="shared" ref="C52:AG52" si="41">C205</f>
        <v>464.674123422929</v>
      </c>
      <c r="D52" s="77">
        <f t="shared" si="41"/>
        <v>595.48133915213</v>
      </c>
      <c r="E52" s="77">
        <f t="shared" si="41"/>
        <v>802.119719094155</v>
      </c>
      <c r="F52" s="77">
        <f t="shared" si="41"/>
        <v>1245.38341616896</v>
      </c>
      <c r="G52" s="77">
        <f t="shared" si="41"/>
        <v>1173.87135813587</v>
      </c>
      <c r="H52" s="77">
        <f t="shared" si="41"/>
        <v>1212.86671678722</v>
      </c>
      <c r="I52" s="77">
        <f t="shared" si="41"/>
        <v>1018.01332656419</v>
      </c>
      <c r="J52" s="77">
        <f t="shared" si="41"/>
        <v>626.578903646242</v>
      </c>
      <c r="K52" s="77">
        <f t="shared" si="41"/>
        <v>761.396717970913</v>
      </c>
      <c r="L52" s="77">
        <f t="shared" si="41"/>
        <v>1284.31707330345</v>
      </c>
      <c r="M52" s="77">
        <f t="shared" si="41"/>
        <v>1229.09421571966</v>
      </c>
      <c r="N52" s="77">
        <f t="shared" si="41"/>
        <v>1357.43337077472</v>
      </c>
      <c r="O52" s="77">
        <f t="shared" si="41"/>
        <v>1357.43337077472</v>
      </c>
      <c r="P52" s="77">
        <f t="shared" si="41"/>
        <v>1079.71484341759</v>
      </c>
      <c r="Q52" s="77">
        <f t="shared" si="41"/>
        <v>1024.4919858338</v>
      </c>
      <c r="R52" s="77">
        <f t="shared" si="41"/>
        <v>1401.24144774064</v>
      </c>
      <c r="S52" s="77">
        <f t="shared" si="41"/>
        <v>1480.83640448152</v>
      </c>
      <c r="T52" s="77">
        <f t="shared" si="41"/>
        <v>1430.549668246</v>
      </c>
      <c r="U52" s="77">
        <f t="shared" si="41"/>
        <v>1290.79573257306</v>
      </c>
      <c r="V52" s="77">
        <f t="shared" si="41"/>
        <v>1268.08957437101</v>
      </c>
      <c r="W52" s="77">
        <f t="shared" si="41"/>
        <v>1307.08493302235</v>
      </c>
      <c r="X52" s="77">
        <f t="shared" si="41"/>
        <v>2024.85867857791</v>
      </c>
      <c r="Y52" s="77">
        <f t="shared" si="41"/>
        <v>1830.00528835489</v>
      </c>
      <c r="Z52" s="77">
        <f t="shared" si="41"/>
        <v>1774.7824307711</v>
      </c>
      <c r="AA52" s="77">
        <f t="shared" si="41"/>
        <v>1789.3439887485</v>
      </c>
      <c r="AB52" s="77">
        <f t="shared" si="41"/>
        <v>2132.09591486912</v>
      </c>
      <c r="AC52" s="77">
        <f t="shared" si="41"/>
        <v>2327.011006609</v>
      </c>
      <c r="AD52" s="77">
        <f t="shared" si="41"/>
        <v>2521.86439683202</v>
      </c>
      <c r="AE52" s="77">
        <f t="shared" si="41"/>
        <v>2677.78412992056</v>
      </c>
      <c r="AF52" s="77">
        <f t="shared" si="41"/>
        <v>2638.78877126921</v>
      </c>
      <c r="AG52" s="77">
        <f t="shared" si="41"/>
        <v>0</v>
      </c>
      <c r="AH52" s="77">
        <f t="shared" si="36"/>
        <v>43128.0028471534</v>
      </c>
      <c r="AI52" s="28"/>
      <c r="AK52" s="24"/>
    </row>
    <row r="53" s="1" customFormat="1" ht="30" hidden="1" customHeight="1" outlineLevel="2" spans="1:37">
      <c r="A53" s="58"/>
      <c r="B53" s="63" t="s">
        <v>14</v>
      </c>
      <c r="C53" s="77">
        <f t="shared" ref="C53:AG53" si="42">C206</f>
        <v>-172.674123422929</v>
      </c>
      <c r="D53" s="77">
        <f t="shared" si="42"/>
        <v>-64.48133915213</v>
      </c>
      <c r="E53" s="77">
        <f t="shared" si="42"/>
        <v>-217.119719094155</v>
      </c>
      <c r="F53" s="77">
        <f t="shared" si="42"/>
        <v>-613.38341616896</v>
      </c>
      <c r="G53" s="77">
        <f t="shared" si="42"/>
        <v>-457.87135813587</v>
      </c>
      <c r="H53" s="77">
        <f t="shared" si="42"/>
        <v>-304.86671678722</v>
      </c>
      <c r="I53" s="77">
        <f t="shared" si="42"/>
        <v>-409.01332656419</v>
      </c>
      <c r="J53" s="77">
        <f t="shared" si="42"/>
        <v>52.421096353758</v>
      </c>
      <c r="K53" s="77">
        <f t="shared" si="42"/>
        <v>222.603282029087</v>
      </c>
      <c r="L53" s="77">
        <f t="shared" si="42"/>
        <v>-210.31707330345</v>
      </c>
      <c r="M53" s="77">
        <f t="shared" si="42"/>
        <v>-59.09421571966</v>
      </c>
      <c r="N53" s="77">
        <f t="shared" si="42"/>
        <v>-260.43337077472</v>
      </c>
      <c r="O53" s="77">
        <f t="shared" si="42"/>
        <v>-291.43337077472</v>
      </c>
      <c r="P53" s="77">
        <f t="shared" si="42"/>
        <v>-18.7148434175899</v>
      </c>
      <c r="Q53" s="77">
        <f t="shared" si="42"/>
        <v>22.5080141661999</v>
      </c>
      <c r="R53" s="77">
        <f t="shared" si="42"/>
        <v>-45.2414477406401</v>
      </c>
      <c r="S53" s="77">
        <f t="shared" si="42"/>
        <v>284.16359551848</v>
      </c>
      <c r="T53" s="77">
        <f t="shared" si="42"/>
        <v>183.450331754</v>
      </c>
      <c r="U53" s="77">
        <f t="shared" si="42"/>
        <v>-154.79573257306</v>
      </c>
      <c r="V53" s="77">
        <f t="shared" si="42"/>
        <v>-133.08957437101</v>
      </c>
      <c r="W53" s="77">
        <f t="shared" si="42"/>
        <v>-15.08493302235</v>
      </c>
      <c r="X53" s="77">
        <f t="shared" si="42"/>
        <v>-678.85867857791</v>
      </c>
      <c r="Y53" s="77">
        <f t="shared" si="42"/>
        <v>-515.00528835489</v>
      </c>
      <c r="Z53" s="77">
        <f t="shared" si="42"/>
        <v>-373.7824307711</v>
      </c>
      <c r="AA53" s="77">
        <f t="shared" si="42"/>
        <v>94.6560112515001</v>
      </c>
      <c r="AB53" s="77">
        <f t="shared" si="42"/>
        <v>-426.09591486912</v>
      </c>
      <c r="AC53" s="77">
        <f t="shared" si="42"/>
        <v>-636.011006609</v>
      </c>
      <c r="AD53" s="77">
        <f t="shared" si="42"/>
        <v>-1049.86439683202</v>
      </c>
      <c r="AE53" s="77">
        <f t="shared" si="42"/>
        <v>-1470.78412992056</v>
      </c>
      <c r="AF53" s="77">
        <f t="shared" si="42"/>
        <v>-1240.78877126921</v>
      </c>
      <c r="AG53" s="77">
        <f t="shared" si="42"/>
        <v>0</v>
      </c>
      <c r="AH53" s="77">
        <f t="shared" si="36"/>
        <v>-8959.00284715344</v>
      </c>
      <c r="AI53" s="28"/>
      <c r="AK53" s="24"/>
    </row>
    <row r="54" s="1" customFormat="1" ht="30" hidden="1" customHeight="1" outlineLevel="2" spans="1:37">
      <c r="A54" s="58"/>
      <c r="B54" s="64" t="s">
        <v>15</v>
      </c>
      <c r="C54" s="77">
        <f t="shared" ref="C54:AG54" si="43">C207</f>
        <v>-440</v>
      </c>
      <c r="D54" s="77">
        <f t="shared" si="43"/>
        <v>-68</v>
      </c>
      <c r="E54" s="77">
        <f t="shared" si="43"/>
        <v>-592</v>
      </c>
      <c r="F54" s="77">
        <f t="shared" si="43"/>
        <v>-649</v>
      </c>
      <c r="G54" s="77">
        <f t="shared" si="43"/>
        <v>-501</v>
      </c>
      <c r="H54" s="77">
        <f t="shared" si="43"/>
        <v>-240</v>
      </c>
      <c r="I54" s="77">
        <f t="shared" si="43"/>
        <v>-561</v>
      </c>
      <c r="J54" s="77">
        <f t="shared" si="43"/>
        <v>-558</v>
      </c>
      <c r="K54" s="77">
        <f t="shared" si="43"/>
        <v>-103</v>
      </c>
      <c r="L54" s="77">
        <f t="shared" si="43"/>
        <v>260</v>
      </c>
      <c r="M54" s="77">
        <f t="shared" si="43"/>
        <v>628</v>
      </c>
      <c r="N54" s="77">
        <f t="shared" si="43"/>
        <v>561</v>
      </c>
      <c r="O54" s="77">
        <f t="shared" si="43"/>
        <v>492</v>
      </c>
      <c r="P54" s="77">
        <f t="shared" si="43"/>
        <v>450</v>
      </c>
      <c r="Q54" s="77">
        <f t="shared" si="43"/>
        <v>338</v>
      </c>
      <c r="R54" s="77">
        <f t="shared" si="43"/>
        <v>231</v>
      </c>
      <c r="S54" s="77">
        <f t="shared" si="43"/>
        <v>515</v>
      </c>
      <c r="T54" s="77">
        <f t="shared" si="43"/>
        <v>402</v>
      </c>
      <c r="U54" s="77">
        <f t="shared" si="43"/>
        <v>-330</v>
      </c>
      <c r="V54" s="77">
        <f t="shared" si="43"/>
        <v>-236</v>
      </c>
      <c r="W54" s="77">
        <f t="shared" si="43"/>
        <v>-458</v>
      </c>
      <c r="X54" s="77">
        <f t="shared" si="43"/>
        <v>-248</v>
      </c>
      <c r="Y54" s="77">
        <f t="shared" si="43"/>
        <v>91</v>
      </c>
      <c r="Z54" s="77">
        <f t="shared" si="43"/>
        <v>91</v>
      </c>
      <c r="AA54" s="77">
        <f t="shared" si="43"/>
        <v>-20</v>
      </c>
      <c r="AB54" s="77">
        <f t="shared" si="43"/>
        <v>-302</v>
      </c>
      <c r="AC54" s="77">
        <f t="shared" si="43"/>
        <v>-327</v>
      </c>
      <c r="AD54" s="77">
        <f t="shared" si="43"/>
        <v>-442</v>
      </c>
      <c r="AE54" s="77">
        <f t="shared" si="43"/>
        <v>-738</v>
      </c>
      <c r="AF54" s="77">
        <f t="shared" si="43"/>
        <v>-457</v>
      </c>
      <c r="AG54" s="77">
        <f t="shared" si="43"/>
        <v>0</v>
      </c>
      <c r="AH54" s="77">
        <f t="shared" si="36"/>
        <v>-3211</v>
      </c>
      <c r="AI54" s="28"/>
      <c r="AK54" s="24"/>
    </row>
    <row r="55" s="1" customFormat="1" ht="30" hidden="1" customHeight="1" outlineLevel="2" spans="1:37">
      <c r="A55" s="58" t="s">
        <v>25</v>
      </c>
      <c r="B55" s="59"/>
      <c r="C55" s="78">
        <f t="shared" ref="C55:AG55" si="44">C350</f>
        <v>345</v>
      </c>
      <c r="D55" s="78">
        <f t="shared" si="44"/>
        <v>335</v>
      </c>
      <c r="E55" s="78">
        <f t="shared" si="44"/>
        <v>416</v>
      </c>
      <c r="F55" s="78">
        <f t="shared" si="44"/>
        <v>505</v>
      </c>
      <c r="G55" s="78">
        <f t="shared" si="44"/>
        <v>213</v>
      </c>
      <c r="H55" s="78">
        <f t="shared" si="44"/>
        <v>0</v>
      </c>
      <c r="I55" s="78">
        <f t="shared" si="44"/>
        <v>0</v>
      </c>
      <c r="J55" s="78">
        <f t="shared" si="44"/>
        <v>0</v>
      </c>
      <c r="K55" s="78">
        <f t="shared" si="44"/>
        <v>0</v>
      </c>
      <c r="L55" s="78">
        <f t="shared" si="44"/>
        <v>0</v>
      </c>
      <c r="M55" s="78">
        <f t="shared" si="44"/>
        <v>0</v>
      </c>
      <c r="N55" s="78">
        <f t="shared" si="44"/>
        <v>0</v>
      </c>
      <c r="O55" s="78">
        <f t="shared" si="44"/>
        <v>0</v>
      </c>
      <c r="P55" s="78">
        <f t="shared" si="44"/>
        <v>0</v>
      </c>
      <c r="Q55" s="78">
        <f t="shared" si="44"/>
        <v>0</v>
      </c>
      <c r="R55" s="78">
        <f t="shared" si="44"/>
        <v>273</v>
      </c>
      <c r="S55" s="78">
        <f t="shared" si="44"/>
        <v>532</v>
      </c>
      <c r="T55" s="78">
        <f t="shared" si="44"/>
        <v>554</v>
      </c>
      <c r="U55" s="78">
        <f t="shared" si="44"/>
        <v>582</v>
      </c>
      <c r="V55" s="78">
        <f t="shared" si="44"/>
        <v>590</v>
      </c>
      <c r="W55" s="78">
        <f t="shared" si="44"/>
        <v>538</v>
      </c>
      <c r="X55" s="78">
        <f t="shared" si="44"/>
        <v>446</v>
      </c>
      <c r="Y55" s="78">
        <f t="shared" si="44"/>
        <v>483</v>
      </c>
      <c r="Z55" s="78">
        <f t="shared" si="44"/>
        <v>521</v>
      </c>
      <c r="AA55" s="78">
        <f t="shared" si="44"/>
        <v>560</v>
      </c>
      <c r="AB55" s="78">
        <f t="shared" si="44"/>
        <v>817</v>
      </c>
      <c r="AC55" s="78">
        <f t="shared" si="44"/>
        <v>1067</v>
      </c>
      <c r="AD55" s="78">
        <f t="shared" si="44"/>
        <v>1218</v>
      </c>
      <c r="AE55" s="78">
        <f t="shared" si="44"/>
        <v>649</v>
      </c>
      <c r="AF55" s="78">
        <f t="shared" si="44"/>
        <v>568</v>
      </c>
      <c r="AG55" s="78">
        <f t="shared" si="44"/>
        <v>0</v>
      </c>
      <c r="AH55" s="78">
        <f t="shared" si="36"/>
        <v>11212</v>
      </c>
      <c r="AI55" s="28"/>
      <c r="AK55" s="24"/>
    </row>
    <row r="56" s="1" customFormat="1" ht="30" hidden="1" customHeight="1" outlineLevel="2" spans="1:37">
      <c r="A56" s="58"/>
      <c r="B56" s="61"/>
      <c r="C56" s="78">
        <f t="shared" ref="C56:AG56" si="45">C351</f>
        <v>358</v>
      </c>
      <c r="D56" s="78">
        <f t="shared" si="45"/>
        <v>389</v>
      </c>
      <c r="E56" s="78">
        <f t="shared" si="45"/>
        <v>428</v>
      </c>
      <c r="F56" s="78">
        <f t="shared" si="45"/>
        <v>492</v>
      </c>
      <c r="G56" s="78">
        <f t="shared" si="45"/>
        <v>700</v>
      </c>
      <c r="H56" s="78">
        <f t="shared" si="45"/>
        <v>444</v>
      </c>
      <c r="I56" s="78">
        <f t="shared" si="45"/>
        <v>627</v>
      </c>
      <c r="J56" s="78">
        <f t="shared" si="45"/>
        <v>619</v>
      </c>
      <c r="K56" s="78">
        <f t="shared" si="45"/>
        <v>0</v>
      </c>
      <c r="L56" s="78">
        <f t="shared" si="45"/>
        <v>0</v>
      </c>
      <c r="M56" s="78">
        <f t="shared" si="45"/>
        <v>0</v>
      </c>
      <c r="N56" s="78">
        <f t="shared" si="45"/>
        <v>0</v>
      </c>
      <c r="O56" s="78">
        <f t="shared" si="45"/>
        <v>0</v>
      </c>
      <c r="P56" s="78">
        <f t="shared" si="45"/>
        <v>0</v>
      </c>
      <c r="Q56" s="78">
        <f t="shared" si="45"/>
        <v>0</v>
      </c>
      <c r="R56" s="78">
        <f t="shared" si="45"/>
        <v>0</v>
      </c>
      <c r="S56" s="78">
        <f t="shared" si="45"/>
        <v>67</v>
      </c>
      <c r="T56" s="78">
        <f t="shared" si="45"/>
        <v>416</v>
      </c>
      <c r="U56" s="78">
        <f t="shared" si="45"/>
        <v>393</v>
      </c>
      <c r="V56" s="78">
        <f t="shared" si="45"/>
        <v>411</v>
      </c>
      <c r="W56" s="78">
        <f t="shared" si="45"/>
        <v>0</v>
      </c>
      <c r="X56" s="78">
        <f t="shared" si="45"/>
        <v>0</v>
      </c>
      <c r="Y56" s="78">
        <f t="shared" si="45"/>
        <v>239</v>
      </c>
      <c r="Z56" s="78">
        <f t="shared" si="45"/>
        <v>471</v>
      </c>
      <c r="AA56" s="78">
        <f t="shared" si="45"/>
        <v>493</v>
      </c>
      <c r="AB56" s="78">
        <f t="shared" si="45"/>
        <v>441</v>
      </c>
      <c r="AC56" s="78">
        <f t="shared" si="45"/>
        <v>495</v>
      </c>
      <c r="AD56" s="78">
        <f t="shared" si="45"/>
        <v>534</v>
      </c>
      <c r="AE56" s="78">
        <f t="shared" si="45"/>
        <v>506</v>
      </c>
      <c r="AF56" s="78">
        <f t="shared" si="45"/>
        <v>496</v>
      </c>
      <c r="AG56" s="78">
        <f t="shared" si="45"/>
        <v>0</v>
      </c>
      <c r="AH56" s="78">
        <f t="shared" si="36"/>
        <v>9019</v>
      </c>
      <c r="AI56" s="28"/>
      <c r="AK56" s="24"/>
    </row>
    <row r="57" s="1" customFormat="1" ht="30" hidden="1" customHeight="1" outlineLevel="2" spans="1:37">
      <c r="A57" s="58"/>
      <c r="B57" s="75" t="s">
        <v>13</v>
      </c>
      <c r="C57" s="78">
        <f t="shared" ref="C57:AG57" si="46">C352</f>
        <v>0</v>
      </c>
      <c r="D57" s="78">
        <f t="shared" si="46"/>
        <v>0</v>
      </c>
      <c r="E57" s="78">
        <f t="shared" si="46"/>
        <v>0</v>
      </c>
      <c r="F57" s="78">
        <f t="shared" si="46"/>
        <v>-0.013002541993391</v>
      </c>
      <c r="G57" s="78">
        <f t="shared" si="46"/>
        <v>0.0265716111153531</v>
      </c>
      <c r="H57" s="78">
        <f t="shared" si="46"/>
        <v>0.00687018204441196</v>
      </c>
      <c r="I57" s="78">
        <f t="shared" si="46"/>
        <v>-0.0124886570797274</v>
      </c>
      <c r="J57" s="78">
        <f t="shared" si="46"/>
        <v>0.0275993809422514</v>
      </c>
      <c r="K57" s="78">
        <f t="shared" si="46"/>
        <v>0.0270854960350198</v>
      </c>
      <c r="L57" s="78">
        <f t="shared" si="46"/>
        <v>0.0262290211805576</v>
      </c>
      <c r="M57" s="78">
        <f t="shared" si="46"/>
        <v>0.0264003161480625</v>
      </c>
      <c r="N57" s="78">
        <f t="shared" si="46"/>
        <v>265.224180238265</v>
      </c>
      <c r="O57" s="78">
        <f t="shared" si="46"/>
        <v>302.450129907964</v>
      </c>
      <c r="P57" s="78">
        <f t="shared" si="46"/>
        <v>-0.0124886570797274</v>
      </c>
      <c r="Q57" s="78">
        <f t="shared" si="46"/>
        <v>-0.0123173621064338</v>
      </c>
      <c r="R57" s="78">
        <f t="shared" si="46"/>
        <v>0.0260577262049055</v>
      </c>
      <c r="S57" s="78">
        <f t="shared" si="46"/>
        <v>556.843642115175</v>
      </c>
      <c r="T57" s="78">
        <f t="shared" si="46"/>
        <v>530.422131455367</v>
      </c>
      <c r="U57" s="78">
        <f t="shared" si="46"/>
        <v>0.0264003161480625</v>
      </c>
      <c r="V57" s="78">
        <f t="shared" si="46"/>
        <v>0.00669888707755022</v>
      </c>
      <c r="W57" s="78">
        <f t="shared" si="46"/>
        <v>-0.013002541993391</v>
      </c>
      <c r="X57" s="78">
        <f t="shared" si="46"/>
        <v>0.00549982228571969</v>
      </c>
      <c r="Y57" s="78">
        <f t="shared" si="46"/>
        <v>-0.0138590168467812</v>
      </c>
      <c r="Z57" s="78">
        <f t="shared" si="46"/>
        <v>-0.0136877218801338</v>
      </c>
      <c r="AA57" s="78">
        <f t="shared" si="46"/>
        <v>0.0248586614075007</v>
      </c>
      <c r="AB57" s="78">
        <f t="shared" si="46"/>
        <v>0.0241734815216154</v>
      </c>
      <c r="AC57" s="78">
        <f t="shared" si="46"/>
        <v>-0.0154006715877718</v>
      </c>
      <c r="AD57" s="78">
        <f t="shared" si="46"/>
        <v>0.00395816754773061</v>
      </c>
      <c r="AE57" s="78">
        <f t="shared" si="46"/>
        <v>-0.0159145564954322</v>
      </c>
      <c r="AF57" s="78">
        <f t="shared" si="46"/>
        <v>0.00378687257722408</v>
      </c>
      <c r="AG57" s="78">
        <f t="shared" si="46"/>
        <v>0</v>
      </c>
      <c r="AH57" s="78">
        <f t="shared" si="36"/>
        <v>1655.08011193194</v>
      </c>
      <c r="AI57" s="28"/>
      <c r="AK57" s="24"/>
    </row>
    <row r="58" s="1" customFormat="1" ht="30" hidden="1" customHeight="1" outlineLevel="2" spans="1:37">
      <c r="A58" s="58"/>
      <c r="B58" s="63" t="s">
        <v>14</v>
      </c>
      <c r="C58" s="78">
        <f t="shared" ref="C58:AG58" si="47">C353</f>
        <v>358</v>
      </c>
      <c r="D58" s="78">
        <f t="shared" si="47"/>
        <v>389</v>
      </c>
      <c r="E58" s="78">
        <f t="shared" si="47"/>
        <v>428</v>
      </c>
      <c r="F58" s="78">
        <f t="shared" si="47"/>
        <v>492.013002541993</v>
      </c>
      <c r="G58" s="78">
        <f t="shared" si="47"/>
        <v>699.973428388885</v>
      </c>
      <c r="H58" s="78">
        <f t="shared" si="47"/>
        <v>443.993129817956</v>
      </c>
      <c r="I58" s="78">
        <f t="shared" si="47"/>
        <v>627.01248865708</v>
      </c>
      <c r="J58" s="78">
        <f t="shared" si="47"/>
        <v>618.972400619058</v>
      </c>
      <c r="K58" s="78">
        <f t="shared" si="47"/>
        <v>-0.0270854960350198</v>
      </c>
      <c r="L58" s="78">
        <f t="shared" si="47"/>
        <v>-0.0262290211805576</v>
      </c>
      <c r="M58" s="78">
        <f t="shared" si="47"/>
        <v>-0.0264003161480625</v>
      </c>
      <c r="N58" s="78">
        <f t="shared" si="47"/>
        <v>-265.224180238265</v>
      </c>
      <c r="O58" s="78">
        <f t="shared" si="47"/>
        <v>-302.450129907964</v>
      </c>
      <c r="P58" s="78">
        <f t="shared" si="47"/>
        <v>0.0124886570797274</v>
      </c>
      <c r="Q58" s="78">
        <f t="shared" si="47"/>
        <v>0.0123173621064338</v>
      </c>
      <c r="R58" s="78">
        <f t="shared" si="47"/>
        <v>-0.0260577262049055</v>
      </c>
      <c r="S58" s="78">
        <f t="shared" si="47"/>
        <v>-489.843642115175</v>
      </c>
      <c r="T58" s="78">
        <f t="shared" si="47"/>
        <v>-114.422131455367</v>
      </c>
      <c r="U58" s="78">
        <f t="shared" si="47"/>
        <v>392.973599683852</v>
      </c>
      <c r="V58" s="78">
        <f t="shared" si="47"/>
        <v>410.993301112922</v>
      </c>
      <c r="W58" s="78">
        <f t="shared" si="47"/>
        <v>0.013002541993391</v>
      </c>
      <c r="X58" s="78">
        <f t="shared" si="47"/>
        <v>-0.00549982228571969</v>
      </c>
      <c r="Y58" s="78">
        <f t="shared" si="47"/>
        <v>239.013859016847</v>
      </c>
      <c r="Z58" s="78">
        <f t="shared" si="47"/>
        <v>471.01368772188</v>
      </c>
      <c r="AA58" s="78">
        <f t="shared" si="47"/>
        <v>492.975141338592</v>
      </c>
      <c r="AB58" s="78">
        <f t="shared" si="47"/>
        <v>440.975826518478</v>
      </c>
      <c r="AC58" s="78">
        <f t="shared" si="47"/>
        <v>495.015400671588</v>
      </c>
      <c r="AD58" s="78">
        <f t="shared" si="47"/>
        <v>533.996041832452</v>
      </c>
      <c r="AE58" s="78">
        <f t="shared" si="47"/>
        <v>506.015914556495</v>
      </c>
      <c r="AF58" s="78">
        <f t="shared" si="47"/>
        <v>495.996213127423</v>
      </c>
      <c r="AG58" s="78">
        <f t="shared" si="47"/>
        <v>0</v>
      </c>
      <c r="AH58" s="78">
        <f t="shared" si="36"/>
        <v>7363.91988806806</v>
      </c>
      <c r="AI58" s="28"/>
      <c r="AK58" s="24"/>
    </row>
    <row r="59" s="1" customFormat="1" ht="30" hidden="1" customHeight="1" outlineLevel="2" spans="1:37">
      <c r="A59" s="58"/>
      <c r="B59" s="64" t="s">
        <v>15</v>
      </c>
      <c r="C59" s="78">
        <f t="shared" ref="C59:AG59" si="48">C354</f>
        <v>13</v>
      </c>
      <c r="D59" s="78">
        <f t="shared" si="48"/>
        <v>54</v>
      </c>
      <c r="E59" s="78">
        <f t="shared" si="48"/>
        <v>12</v>
      </c>
      <c r="F59" s="78">
        <f t="shared" si="48"/>
        <v>-13</v>
      </c>
      <c r="G59" s="78">
        <f t="shared" si="48"/>
        <v>487</v>
      </c>
      <c r="H59" s="78">
        <f t="shared" si="48"/>
        <v>444</v>
      </c>
      <c r="I59" s="78">
        <f t="shared" si="48"/>
        <v>627</v>
      </c>
      <c r="J59" s="78">
        <f t="shared" si="48"/>
        <v>619</v>
      </c>
      <c r="K59" s="78">
        <f t="shared" si="48"/>
        <v>0</v>
      </c>
      <c r="L59" s="78">
        <f t="shared" si="48"/>
        <v>0</v>
      </c>
      <c r="M59" s="78">
        <f t="shared" si="48"/>
        <v>0</v>
      </c>
      <c r="N59" s="78">
        <f t="shared" si="48"/>
        <v>0</v>
      </c>
      <c r="O59" s="78">
        <f t="shared" si="48"/>
        <v>0</v>
      </c>
      <c r="P59" s="78">
        <f t="shared" si="48"/>
        <v>0</v>
      </c>
      <c r="Q59" s="78">
        <f t="shared" si="48"/>
        <v>0</v>
      </c>
      <c r="R59" s="78">
        <f t="shared" si="48"/>
        <v>-273</v>
      </c>
      <c r="S59" s="78">
        <f t="shared" si="48"/>
        <v>-465</v>
      </c>
      <c r="T59" s="78">
        <f t="shared" si="48"/>
        <v>-138</v>
      </c>
      <c r="U59" s="78">
        <f t="shared" si="48"/>
        <v>-189</v>
      </c>
      <c r="V59" s="78">
        <f t="shared" si="48"/>
        <v>-179</v>
      </c>
      <c r="W59" s="78">
        <f t="shared" si="48"/>
        <v>-538</v>
      </c>
      <c r="X59" s="78">
        <f t="shared" si="48"/>
        <v>-446</v>
      </c>
      <c r="Y59" s="78">
        <f t="shared" si="48"/>
        <v>-244</v>
      </c>
      <c r="Z59" s="78">
        <f t="shared" si="48"/>
        <v>-50</v>
      </c>
      <c r="AA59" s="78">
        <f t="shared" si="48"/>
        <v>-67</v>
      </c>
      <c r="AB59" s="78">
        <f t="shared" si="48"/>
        <v>-376</v>
      </c>
      <c r="AC59" s="78">
        <f t="shared" si="48"/>
        <v>-572</v>
      </c>
      <c r="AD59" s="78">
        <f t="shared" si="48"/>
        <v>-684</v>
      </c>
      <c r="AE59" s="78">
        <f t="shared" si="48"/>
        <v>-143</v>
      </c>
      <c r="AF59" s="78">
        <f t="shared" si="48"/>
        <v>-72</v>
      </c>
      <c r="AG59" s="78">
        <f t="shared" si="48"/>
        <v>0</v>
      </c>
      <c r="AH59" s="78">
        <f t="shared" si="36"/>
        <v>-2193</v>
      </c>
      <c r="AI59" s="28"/>
      <c r="AK59" s="24"/>
    </row>
    <row r="60" s="1" customFormat="1" ht="30" hidden="1" customHeight="1" outlineLevel="2" spans="1:37">
      <c r="A60" s="58" t="s">
        <v>26</v>
      </c>
      <c r="B60" s="59"/>
      <c r="C60" s="79">
        <f t="shared" ref="C60:AG60" si="49">C208</f>
        <v>523.49938583322</v>
      </c>
      <c r="D60" s="79">
        <f t="shared" si="49"/>
        <v>414.484782311997</v>
      </c>
      <c r="E60" s="79">
        <f t="shared" si="49"/>
        <v>824.478299440426</v>
      </c>
      <c r="F60" s="79">
        <f t="shared" si="49"/>
        <v>903.885628497339</v>
      </c>
      <c r="G60" s="79">
        <f t="shared" si="49"/>
        <v>848.760747918657</v>
      </c>
      <c r="H60" s="79">
        <f t="shared" si="49"/>
        <v>788.104271871161</v>
      </c>
      <c r="I60" s="79">
        <f t="shared" si="49"/>
        <v>803.207315408762</v>
      </c>
      <c r="J60" s="79">
        <f t="shared" si="49"/>
        <v>893.098130203357</v>
      </c>
      <c r="K60" s="79">
        <f t="shared" si="49"/>
        <v>788.508939538693</v>
      </c>
      <c r="L60" s="79">
        <f t="shared" si="49"/>
        <v>546.869796642555</v>
      </c>
      <c r="M60" s="79">
        <f t="shared" si="49"/>
        <v>368.940221100041</v>
      </c>
      <c r="N60" s="79">
        <f t="shared" si="49"/>
        <v>388.448205268186</v>
      </c>
      <c r="O60" s="79">
        <f t="shared" si="49"/>
        <v>422.058823529412</v>
      </c>
      <c r="P60" s="79">
        <f t="shared" si="49"/>
        <v>419.03575815477</v>
      </c>
      <c r="Q60" s="79">
        <f t="shared" si="49"/>
        <v>475.601883444793</v>
      </c>
      <c r="R60" s="79">
        <f t="shared" si="49"/>
        <v>794.578272144125</v>
      </c>
      <c r="S60" s="79">
        <f t="shared" si="49"/>
        <v>919.970656476047</v>
      </c>
      <c r="T60" s="79">
        <f t="shared" si="49"/>
        <v>893.244165415586</v>
      </c>
      <c r="U60" s="79">
        <f t="shared" si="49"/>
        <v>993.406578408626</v>
      </c>
      <c r="V60" s="79">
        <f t="shared" si="49"/>
        <v>965.0515217688</v>
      </c>
      <c r="W60" s="79">
        <f t="shared" si="49"/>
        <v>1221.08298075611</v>
      </c>
      <c r="X60" s="79">
        <f t="shared" si="49"/>
        <v>1057.84427460079</v>
      </c>
      <c r="Y60" s="79">
        <f t="shared" si="49"/>
        <v>854.477958236659</v>
      </c>
      <c r="Z60" s="79">
        <f t="shared" si="49"/>
        <v>862.665483826942</v>
      </c>
      <c r="AA60" s="79">
        <f t="shared" si="49"/>
        <v>1375.313225058</v>
      </c>
      <c r="AB60" s="79">
        <f t="shared" si="49"/>
        <v>1376.44056230381</v>
      </c>
      <c r="AC60" s="79">
        <f t="shared" si="49"/>
        <v>1381.22969837587</v>
      </c>
      <c r="AD60" s="79">
        <f t="shared" si="49"/>
        <v>1372.08748464583</v>
      </c>
      <c r="AE60" s="79">
        <f t="shared" si="49"/>
        <v>1359.1374368773</v>
      </c>
      <c r="AF60" s="79">
        <f t="shared" si="49"/>
        <v>1246.24505254538</v>
      </c>
      <c r="AG60" s="79">
        <f t="shared" si="49"/>
        <v>0</v>
      </c>
      <c r="AH60" s="79">
        <f t="shared" si="36"/>
        <v>26081.7575406032</v>
      </c>
      <c r="AI60" s="28"/>
      <c r="AK60" s="24"/>
    </row>
    <row r="61" s="1" customFormat="1" ht="30" hidden="1" customHeight="1" outlineLevel="2" spans="1:37">
      <c r="A61" s="58"/>
      <c r="B61" s="61"/>
      <c r="C61" s="79">
        <f t="shared" ref="C61:AG61" si="50">C209</f>
        <v>213.809198853555</v>
      </c>
      <c r="D61" s="79">
        <f t="shared" si="50"/>
        <v>387.361130066876</v>
      </c>
      <c r="E61" s="79">
        <f t="shared" si="50"/>
        <v>432.143100859834</v>
      </c>
      <c r="F61" s="79">
        <f t="shared" si="50"/>
        <v>468.587416405077</v>
      </c>
      <c r="G61" s="79">
        <f t="shared" si="50"/>
        <v>507.170738364952</v>
      </c>
      <c r="H61" s="79">
        <f t="shared" si="50"/>
        <v>646.579773440699</v>
      </c>
      <c r="I61" s="79">
        <f t="shared" si="50"/>
        <v>455.482462126382</v>
      </c>
      <c r="J61" s="79">
        <f t="shared" si="50"/>
        <v>496.021222874301</v>
      </c>
      <c r="K61" s="79">
        <f t="shared" si="50"/>
        <v>718.493244165416</v>
      </c>
      <c r="L61" s="79">
        <f t="shared" si="50"/>
        <v>831.481506755835</v>
      </c>
      <c r="M61" s="79">
        <f t="shared" si="50"/>
        <v>871.471953050362</v>
      </c>
      <c r="N61" s="79">
        <f t="shared" si="50"/>
        <v>803.997543332878</v>
      </c>
      <c r="O61" s="79">
        <f t="shared" si="50"/>
        <v>772.548109731131</v>
      </c>
      <c r="P61" s="79">
        <f t="shared" si="50"/>
        <v>778.69899003685</v>
      </c>
      <c r="Q61" s="79">
        <f t="shared" si="50"/>
        <v>783.070833902006</v>
      </c>
      <c r="R61" s="79">
        <f t="shared" si="50"/>
        <v>968.37314043947</v>
      </c>
      <c r="S61" s="79">
        <f t="shared" si="50"/>
        <v>1244.79834857377</v>
      </c>
      <c r="T61" s="79">
        <f t="shared" si="50"/>
        <v>1226.41531322506</v>
      </c>
      <c r="U61" s="79">
        <f t="shared" si="50"/>
        <v>830.255220417633</v>
      </c>
      <c r="V61" s="79">
        <f t="shared" si="50"/>
        <v>832.622492152313</v>
      </c>
      <c r="W61" s="79">
        <f t="shared" si="50"/>
        <v>957.494199535963</v>
      </c>
      <c r="X61" s="79">
        <f t="shared" si="50"/>
        <v>969.039170192439</v>
      </c>
      <c r="Y61" s="79">
        <f t="shared" si="50"/>
        <v>935.055275010236</v>
      </c>
      <c r="Z61" s="79">
        <f t="shared" si="50"/>
        <v>1012.46007915927</v>
      </c>
      <c r="AA61" s="79">
        <f t="shared" si="50"/>
        <v>1304.94063054456</v>
      </c>
      <c r="AB61" s="79">
        <f t="shared" si="50"/>
        <v>1237.53104954279</v>
      </c>
      <c r="AC61" s="79">
        <f t="shared" si="50"/>
        <v>1219.14937900914</v>
      </c>
      <c r="AD61" s="79">
        <f t="shared" si="50"/>
        <v>1064.77412310632</v>
      </c>
      <c r="AE61" s="79">
        <f t="shared" si="50"/>
        <v>878.027842227378</v>
      </c>
      <c r="AF61" s="79">
        <f t="shared" si="50"/>
        <v>947.327692097721</v>
      </c>
      <c r="AG61" s="79">
        <f t="shared" si="50"/>
        <v>0</v>
      </c>
      <c r="AH61" s="79">
        <f t="shared" si="36"/>
        <v>24795.1811792002</v>
      </c>
      <c r="AI61" s="28"/>
      <c r="AK61" s="24"/>
    </row>
    <row r="62" s="1" customFormat="1" ht="30" hidden="1" customHeight="1" outlineLevel="2" spans="1:37">
      <c r="A62" s="58"/>
      <c r="B62" s="62" t="s">
        <v>13</v>
      </c>
      <c r="C62" s="79">
        <f t="shared" ref="C62:AG62" si="51">C210</f>
        <v>363.870533641619</v>
      </c>
      <c r="D62" s="79">
        <f t="shared" si="51"/>
        <v>466.301224296277</v>
      </c>
      <c r="E62" s="79">
        <f t="shared" si="51"/>
        <v>628.112725712528</v>
      </c>
      <c r="F62" s="79">
        <f t="shared" si="51"/>
        <v>975.217481213974</v>
      </c>
      <c r="G62" s="79">
        <f t="shared" si="51"/>
        <v>919.218815898526</v>
      </c>
      <c r="H62" s="79">
        <f t="shared" si="51"/>
        <v>949.754757640858</v>
      </c>
      <c r="I62" s="79">
        <f t="shared" si="51"/>
        <v>797.17168165623</v>
      </c>
      <c r="J62" s="79">
        <f t="shared" si="51"/>
        <v>490.652671508517</v>
      </c>
      <c r="K62" s="79">
        <f t="shared" si="51"/>
        <v>596.223925791738</v>
      </c>
      <c r="L62" s="79">
        <f t="shared" si="51"/>
        <v>1005.70510659279</v>
      </c>
      <c r="M62" s="79">
        <f t="shared" si="51"/>
        <v>962.461961245658</v>
      </c>
      <c r="N62" s="79">
        <f t="shared" si="51"/>
        <v>1062.95999735966</v>
      </c>
      <c r="O62" s="79">
        <f t="shared" si="51"/>
        <v>1062.95999735966</v>
      </c>
      <c r="P62" s="79">
        <f t="shared" si="51"/>
        <v>845.488045172579</v>
      </c>
      <c r="Q62" s="79">
        <f t="shared" si="51"/>
        <v>802.244899825447</v>
      </c>
      <c r="R62" s="79">
        <f t="shared" si="51"/>
        <v>1097.26461545627</v>
      </c>
      <c r="S62" s="79">
        <f t="shared" si="51"/>
        <v>1159.59272439236</v>
      </c>
      <c r="T62" s="79">
        <f t="shared" si="51"/>
        <v>1120.21488812654</v>
      </c>
      <c r="U62" s="79">
        <f t="shared" si="51"/>
        <v>1010.77832476201</v>
      </c>
      <c r="V62" s="79">
        <f t="shared" si="51"/>
        <v>992.99790298799</v>
      </c>
      <c r="W62" s="79">
        <f t="shared" si="51"/>
        <v>1023.53384473032</v>
      </c>
      <c r="X62" s="79">
        <f t="shared" si="51"/>
        <v>1585.598101516</v>
      </c>
      <c r="Y62" s="79">
        <f t="shared" si="51"/>
        <v>1433.01502553137</v>
      </c>
      <c r="Z62" s="79">
        <f t="shared" si="51"/>
        <v>1389.77188018424</v>
      </c>
      <c r="AA62" s="79">
        <f t="shared" si="51"/>
        <v>1401.1745419741</v>
      </c>
      <c r="AB62" s="79">
        <f t="shared" si="51"/>
        <v>1669.57194130742</v>
      </c>
      <c r="AC62" s="79">
        <f t="shared" si="51"/>
        <v>1822.20333365556</v>
      </c>
      <c r="AD62" s="79">
        <f t="shared" si="51"/>
        <v>1974.78640964019</v>
      </c>
      <c r="AE62" s="79">
        <f t="shared" si="51"/>
        <v>2096.881860246</v>
      </c>
      <c r="AF62" s="79">
        <f t="shared" si="51"/>
        <v>2066.34591850367</v>
      </c>
      <c r="AG62" s="79">
        <f t="shared" si="51"/>
        <v>0</v>
      </c>
      <c r="AH62" s="79">
        <f t="shared" si="36"/>
        <v>33772.0751379301</v>
      </c>
      <c r="AI62" s="28"/>
      <c r="AK62" s="24"/>
    </row>
    <row r="63" s="1" customFormat="1" ht="30" hidden="1" customHeight="1" outlineLevel="2" spans="1:37">
      <c r="A63" s="58"/>
      <c r="B63" s="63" t="s">
        <v>14</v>
      </c>
      <c r="C63" s="79">
        <f t="shared" ref="C63:AG63" si="52">C211</f>
        <v>-150.061334788064</v>
      </c>
      <c r="D63" s="79">
        <f t="shared" si="52"/>
        <v>-78.940094229401</v>
      </c>
      <c r="E63" s="79">
        <f t="shared" si="52"/>
        <v>-195.969624852694</v>
      </c>
      <c r="F63" s="79">
        <f t="shared" si="52"/>
        <v>-506.630064808897</v>
      </c>
      <c r="G63" s="79">
        <f t="shared" si="52"/>
        <v>-412.048077533574</v>
      </c>
      <c r="H63" s="79">
        <f t="shared" si="52"/>
        <v>-303.174984200159</v>
      </c>
      <c r="I63" s="79">
        <f t="shared" si="52"/>
        <v>-341.689219529848</v>
      </c>
      <c r="J63" s="79">
        <f t="shared" si="52"/>
        <v>5.36855136578356</v>
      </c>
      <c r="K63" s="79">
        <f t="shared" si="52"/>
        <v>122.269318373678</v>
      </c>
      <c r="L63" s="79">
        <f t="shared" si="52"/>
        <v>-174.223599836955</v>
      </c>
      <c r="M63" s="79">
        <f t="shared" si="52"/>
        <v>-90.9900081952964</v>
      </c>
      <c r="N63" s="79">
        <f t="shared" si="52"/>
        <v>-258.962454026782</v>
      </c>
      <c r="O63" s="79">
        <f t="shared" si="52"/>
        <v>-290.411887628529</v>
      </c>
      <c r="P63" s="79">
        <f t="shared" si="52"/>
        <v>-66.7890551357289</v>
      </c>
      <c r="Q63" s="79">
        <f t="shared" si="52"/>
        <v>-19.1740659234406</v>
      </c>
      <c r="R63" s="79">
        <f t="shared" si="52"/>
        <v>-128.891475016799</v>
      </c>
      <c r="S63" s="79">
        <f t="shared" si="52"/>
        <v>85.2056241814084</v>
      </c>
      <c r="T63" s="79">
        <f t="shared" si="52"/>
        <v>106.200425098518</v>
      </c>
      <c r="U63" s="79">
        <f t="shared" si="52"/>
        <v>-180.523104344377</v>
      </c>
      <c r="V63" s="79">
        <f t="shared" si="52"/>
        <v>-160.375410835677</v>
      </c>
      <c r="W63" s="79">
        <f t="shared" si="52"/>
        <v>-66.0396451943571</v>
      </c>
      <c r="X63" s="79">
        <f t="shared" si="52"/>
        <v>-616.558931323561</v>
      </c>
      <c r="Y63" s="79">
        <f t="shared" si="52"/>
        <v>-497.959750521134</v>
      </c>
      <c r="Z63" s="79">
        <f t="shared" si="52"/>
        <v>-377.311801024966</v>
      </c>
      <c r="AA63" s="79">
        <f t="shared" si="52"/>
        <v>-96.2339114295387</v>
      </c>
      <c r="AB63" s="79">
        <f t="shared" si="52"/>
        <v>-432.040891764633</v>
      </c>
      <c r="AC63" s="79">
        <f t="shared" si="52"/>
        <v>-603.053954646416</v>
      </c>
      <c r="AD63" s="79">
        <f t="shared" si="52"/>
        <v>-910.012286533871</v>
      </c>
      <c r="AE63" s="79">
        <f t="shared" si="52"/>
        <v>-1218.85401801862</v>
      </c>
      <c r="AF63" s="79">
        <f t="shared" si="52"/>
        <v>-1119.01822640595</v>
      </c>
      <c r="AG63" s="79">
        <f t="shared" si="52"/>
        <v>0</v>
      </c>
      <c r="AH63" s="79">
        <f t="shared" si="36"/>
        <v>-8976.89395872988</v>
      </c>
      <c r="AI63" s="28"/>
      <c r="AK63" s="24"/>
    </row>
    <row r="64" s="1" customFormat="1" ht="30" hidden="1" customHeight="1" outlineLevel="2" spans="1:37">
      <c r="A64" s="58"/>
      <c r="B64" s="64" t="s">
        <v>15</v>
      </c>
      <c r="C64" s="79">
        <f t="shared" ref="C64:AG64" si="53">C212</f>
        <v>-309.690186979664</v>
      </c>
      <c r="D64" s="79">
        <f t="shared" si="53"/>
        <v>-27.1236522451208</v>
      </c>
      <c r="E64" s="79">
        <f t="shared" si="53"/>
        <v>-392.335198580592</v>
      </c>
      <c r="F64" s="79">
        <f t="shared" si="53"/>
        <v>-435.298212092261</v>
      </c>
      <c r="G64" s="79">
        <f t="shared" si="53"/>
        <v>-341.590009553706</v>
      </c>
      <c r="H64" s="79">
        <f t="shared" si="53"/>
        <v>-141.524498430463</v>
      </c>
      <c r="I64" s="79">
        <f t="shared" si="53"/>
        <v>-347.72485328238</v>
      </c>
      <c r="J64" s="79">
        <f t="shared" si="53"/>
        <v>-397.076907329057</v>
      </c>
      <c r="K64" s="79">
        <f t="shared" si="53"/>
        <v>-70.0156953732769</v>
      </c>
      <c r="L64" s="79">
        <f t="shared" si="53"/>
        <v>284.61171011328</v>
      </c>
      <c r="M64" s="79">
        <f t="shared" si="53"/>
        <v>502.531731950321</v>
      </c>
      <c r="N64" s="79">
        <f t="shared" si="53"/>
        <v>415.549338064692</v>
      </c>
      <c r="O64" s="79">
        <f t="shared" si="53"/>
        <v>350.48928620172</v>
      </c>
      <c r="P64" s="79">
        <f t="shared" si="53"/>
        <v>359.66323188208</v>
      </c>
      <c r="Q64" s="79">
        <f t="shared" si="53"/>
        <v>307.468950457213</v>
      </c>
      <c r="R64" s="79">
        <f t="shared" si="53"/>
        <v>173.794868295346</v>
      </c>
      <c r="S64" s="79">
        <f t="shared" si="53"/>
        <v>324.827692097721</v>
      </c>
      <c r="T64" s="79">
        <f t="shared" si="53"/>
        <v>333.171147809472</v>
      </c>
      <c r="U64" s="79">
        <f t="shared" si="53"/>
        <v>-163.151357990992</v>
      </c>
      <c r="V64" s="79">
        <f t="shared" si="53"/>
        <v>-132.429029616487</v>
      </c>
      <c r="W64" s="79">
        <f t="shared" si="53"/>
        <v>-263.588781220145</v>
      </c>
      <c r="X64" s="79">
        <f t="shared" si="53"/>
        <v>-88.8051044083526</v>
      </c>
      <c r="Y64" s="79">
        <f t="shared" si="53"/>
        <v>80.5773167735772</v>
      </c>
      <c r="Z64" s="79">
        <f t="shared" si="53"/>
        <v>149.794595332332</v>
      </c>
      <c r="AA64" s="79">
        <f t="shared" si="53"/>
        <v>-70.3725945134433</v>
      </c>
      <c r="AB64" s="79">
        <f t="shared" si="53"/>
        <v>-138.909512761021</v>
      </c>
      <c r="AC64" s="79">
        <f t="shared" si="53"/>
        <v>-162.080319366726</v>
      </c>
      <c r="AD64" s="79">
        <f t="shared" si="53"/>
        <v>-307.313361539511</v>
      </c>
      <c r="AE64" s="79">
        <f t="shared" si="53"/>
        <v>-481.109594649925</v>
      </c>
      <c r="AF64" s="79">
        <f t="shared" si="53"/>
        <v>-298.917360447659</v>
      </c>
      <c r="AG64" s="79">
        <f t="shared" si="53"/>
        <v>0</v>
      </c>
      <c r="AH64" s="79">
        <f t="shared" si="36"/>
        <v>-1286.57636140303</v>
      </c>
      <c r="AI64" s="28"/>
      <c r="AK64" s="24"/>
    </row>
    <row r="65" s="1" customFormat="1" ht="30" hidden="1" customHeight="1" outlineLevel="2" spans="1:37">
      <c r="A65" s="58" t="s">
        <v>27</v>
      </c>
      <c r="B65" s="59"/>
      <c r="C65" s="71">
        <f t="shared" ref="C65:AG65" si="54">C355</f>
        <v>209.768663846049</v>
      </c>
      <c r="D65" s="71">
        <f t="shared" si="54"/>
        <v>211.689641053637</v>
      </c>
      <c r="E65" s="71">
        <f t="shared" si="54"/>
        <v>261.738774396069</v>
      </c>
      <c r="F65" s="71">
        <f t="shared" si="54"/>
        <v>328.591169646513</v>
      </c>
      <c r="G65" s="71">
        <f t="shared" si="54"/>
        <v>132.053023065375</v>
      </c>
      <c r="H65" s="71">
        <f t="shared" si="54"/>
        <v>0</v>
      </c>
      <c r="I65" s="71">
        <f t="shared" si="54"/>
        <v>0</v>
      </c>
      <c r="J65" s="71">
        <f t="shared" si="54"/>
        <v>0</v>
      </c>
      <c r="K65" s="71">
        <f t="shared" si="54"/>
        <v>0</v>
      </c>
      <c r="L65" s="71">
        <f t="shared" si="54"/>
        <v>0</v>
      </c>
      <c r="M65" s="71">
        <f t="shared" si="54"/>
        <v>0</v>
      </c>
      <c r="N65" s="71">
        <f t="shared" si="54"/>
        <v>0</v>
      </c>
      <c r="O65" s="71">
        <f t="shared" si="54"/>
        <v>0</v>
      </c>
      <c r="P65" s="71">
        <f t="shared" si="54"/>
        <v>0</v>
      </c>
      <c r="Q65" s="71">
        <f t="shared" si="54"/>
        <v>0</v>
      </c>
      <c r="R65" s="71">
        <f t="shared" si="54"/>
        <v>168.226422819708</v>
      </c>
      <c r="S65" s="71">
        <f t="shared" si="54"/>
        <v>343.436604340112</v>
      </c>
      <c r="T65" s="71">
        <f t="shared" si="54"/>
        <v>356.882762385697</v>
      </c>
      <c r="U65" s="71">
        <f t="shared" si="54"/>
        <v>405.104408352668</v>
      </c>
      <c r="V65" s="71">
        <f t="shared" si="54"/>
        <v>408.861061826123</v>
      </c>
      <c r="W65" s="71">
        <f t="shared" si="54"/>
        <v>346.208543742323</v>
      </c>
      <c r="X65" s="71">
        <f t="shared" si="54"/>
        <v>324.288931349802</v>
      </c>
      <c r="Y65" s="71">
        <f t="shared" si="54"/>
        <v>339.490923979801</v>
      </c>
      <c r="Z65" s="71">
        <f t="shared" si="54"/>
        <v>348.779172922069</v>
      </c>
      <c r="AA65" s="71">
        <f t="shared" si="54"/>
        <v>394.185887812201</v>
      </c>
      <c r="AB65" s="71">
        <f t="shared" si="54"/>
        <v>542.473727309949</v>
      </c>
      <c r="AC65" s="71">
        <f t="shared" si="54"/>
        <v>703.372458031937</v>
      </c>
      <c r="AD65" s="71">
        <f t="shared" si="54"/>
        <v>689.041899822574</v>
      </c>
      <c r="AE65" s="71">
        <f t="shared" si="54"/>
        <v>364.270847550157</v>
      </c>
      <c r="AF65" s="71">
        <f t="shared" si="54"/>
        <v>344.970656476048</v>
      </c>
      <c r="AG65" s="71">
        <f t="shared" si="54"/>
        <v>0</v>
      </c>
      <c r="AH65" s="71">
        <f t="shared" si="36"/>
        <v>7223.43558072881</v>
      </c>
      <c r="AI65" s="28"/>
      <c r="AK65" s="24"/>
    </row>
    <row r="66" s="1" customFormat="1" ht="30" hidden="1" customHeight="1" outlineLevel="2" spans="1:37">
      <c r="A66" s="58"/>
      <c r="B66" s="61"/>
      <c r="C66" s="71">
        <f t="shared" ref="C66:AG66" si="55">C356</f>
        <v>273.984577589737</v>
      </c>
      <c r="D66" s="71">
        <f t="shared" si="55"/>
        <v>287.091237887266</v>
      </c>
      <c r="E66" s="71">
        <f t="shared" si="55"/>
        <v>315.143987989627</v>
      </c>
      <c r="F66" s="71">
        <f t="shared" si="55"/>
        <v>348.334925617579</v>
      </c>
      <c r="G66" s="71">
        <f t="shared" si="55"/>
        <v>514.705882352941</v>
      </c>
      <c r="H66" s="71">
        <f t="shared" si="55"/>
        <v>317.986897775351</v>
      </c>
      <c r="I66" s="71">
        <f t="shared" si="55"/>
        <v>454.183499385833</v>
      </c>
      <c r="J66" s="71">
        <f t="shared" si="55"/>
        <v>443.953186843183</v>
      </c>
      <c r="K66" s="71">
        <f t="shared" si="55"/>
        <v>0</v>
      </c>
      <c r="L66" s="71">
        <f t="shared" si="55"/>
        <v>0</v>
      </c>
      <c r="M66" s="71">
        <f t="shared" si="55"/>
        <v>0</v>
      </c>
      <c r="N66" s="71">
        <f t="shared" si="55"/>
        <v>0</v>
      </c>
      <c r="O66" s="71">
        <f t="shared" si="55"/>
        <v>0</v>
      </c>
      <c r="P66" s="71">
        <f t="shared" si="55"/>
        <v>0</v>
      </c>
      <c r="Q66" s="71">
        <f t="shared" si="55"/>
        <v>0</v>
      </c>
      <c r="R66" s="71">
        <f t="shared" si="55"/>
        <v>0</v>
      </c>
      <c r="S66" s="71">
        <f t="shared" si="55"/>
        <v>47.2529684727719</v>
      </c>
      <c r="T66" s="71">
        <f t="shared" si="55"/>
        <v>306.308175242255</v>
      </c>
      <c r="U66" s="71">
        <f t="shared" si="55"/>
        <v>289.641053637232</v>
      </c>
      <c r="V66" s="71">
        <f t="shared" si="55"/>
        <v>299.962126381875</v>
      </c>
      <c r="W66" s="71">
        <f t="shared" si="55"/>
        <v>0</v>
      </c>
      <c r="X66" s="71">
        <f t="shared" si="55"/>
        <v>0</v>
      </c>
      <c r="Y66" s="71">
        <f t="shared" si="55"/>
        <v>177.040057322233</v>
      </c>
      <c r="Z66" s="71">
        <f t="shared" si="55"/>
        <v>350.01978981848</v>
      </c>
      <c r="AA66" s="71">
        <f t="shared" si="55"/>
        <v>361.99535962877</v>
      </c>
      <c r="AB66" s="71">
        <f t="shared" si="55"/>
        <v>326.822710522724</v>
      </c>
      <c r="AC66" s="71">
        <f t="shared" si="55"/>
        <v>382.886925071653</v>
      </c>
      <c r="AD66" s="71">
        <f t="shared" si="55"/>
        <v>370.053910195169</v>
      </c>
      <c r="AE66" s="71">
        <f t="shared" si="55"/>
        <v>329.75979254811</v>
      </c>
      <c r="AF66" s="71">
        <f t="shared" si="55"/>
        <v>336.951003139075</v>
      </c>
      <c r="AG66" s="71">
        <f t="shared" si="55"/>
        <v>0</v>
      </c>
      <c r="AH66" s="71">
        <f t="shared" si="36"/>
        <v>6534.07806742186</v>
      </c>
      <c r="AI66" s="28"/>
      <c r="AK66" s="24"/>
    </row>
    <row r="67" s="1" customFormat="1" ht="30" hidden="1" customHeight="1" outlineLevel="2" spans="1:37">
      <c r="A67" s="58"/>
      <c r="B67" s="62" t="s">
        <v>13</v>
      </c>
      <c r="C67" s="71">
        <f t="shared" ref="C67:AG67" si="56">C357</f>
        <v>0</v>
      </c>
      <c r="D67" s="71">
        <f t="shared" si="56"/>
        <v>0</v>
      </c>
      <c r="E67" s="71">
        <f t="shared" si="56"/>
        <v>0</v>
      </c>
      <c r="F67" s="71">
        <f t="shared" si="56"/>
        <v>-0.00834597447726459</v>
      </c>
      <c r="G67" s="71">
        <f t="shared" si="56"/>
        <v>0.0170555871537472</v>
      </c>
      <c r="H67" s="71">
        <f t="shared" si="56"/>
        <v>0.00440978110479998</v>
      </c>
      <c r="I67" s="71">
        <f t="shared" si="56"/>
        <v>-0.00801612586951797</v>
      </c>
      <c r="J67" s="71">
        <f t="shared" si="56"/>
        <v>0.0177152843689653</v>
      </c>
      <c r="K67" s="71">
        <f t="shared" si="56"/>
        <v>0.0173854357653471</v>
      </c>
      <c r="L67" s="71">
        <f t="shared" si="56"/>
        <v>0.0168356880868244</v>
      </c>
      <c r="M67" s="71">
        <f t="shared" si="56"/>
        <v>0.0169456376203546</v>
      </c>
      <c r="N67" s="71">
        <f t="shared" si="56"/>
        <v>170.240114598138</v>
      </c>
      <c r="O67" s="71">
        <f t="shared" si="56"/>
        <v>194.134428955528</v>
      </c>
      <c r="P67" s="71">
        <f t="shared" si="56"/>
        <v>-0.00801612586951797</v>
      </c>
      <c r="Q67" s="71">
        <f t="shared" si="56"/>
        <v>-0.00790617633227213</v>
      </c>
      <c r="R67" s="71">
        <f t="shared" si="56"/>
        <v>0.0167257385480648</v>
      </c>
      <c r="S67" s="71">
        <f t="shared" si="56"/>
        <v>357.422635303353</v>
      </c>
      <c r="T67" s="71">
        <f t="shared" si="56"/>
        <v>340.463393508201</v>
      </c>
      <c r="U67" s="71">
        <f t="shared" si="56"/>
        <v>0.0169456376203546</v>
      </c>
      <c r="V67" s="71">
        <f t="shared" si="56"/>
        <v>0.00429983157168264</v>
      </c>
      <c r="W67" s="71">
        <f t="shared" si="56"/>
        <v>-0.00834597447726459</v>
      </c>
      <c r="X67" s="71">
        <f t="shared" si="56"/>
        <v>0.00353018482458574</v>
      </c>
      <c r="Y67" s="71">
        <f t="shared" si="56"/>
        <v>-0.0088957221550992</v>
      </c>
      <c r="Z67" s="71">
        <f t="shared" si="56"/>
        <v>-0.00878577262211944</v>
      </c>
      <c r="AA67" s="71">
        <f t="shared" si="56"/>
        <v>0.0159560917973899</v>
      </c>
      <c r="AB67" s="71">
        <f t="shared" si="56"/>
        <v>0.0155162936530855</v>
      </c>
      <c r="AC67" s="71">
        <f t="shared" si="56"/>
        <v>-0.00988526797833912</v>
      </c>
      <c r="AD67" s="71">
        <f t="shared" si="56"/>
        <v>0.00254063900327242</v>
      </c>
      <c r="AE67" s="71">
        <f t="shared" si="56"/>
        <v>-0.0102151165822325</v>
      </c>
      <c r="AF67" s="71">
        <f t="shared" si="56"/>
        <v>0.00243068946781559</v>
      </c>
      <c r="AG67" s="71">
        <f t="shared" si="56"/>
        <v>0</v>
      </c>
      <c r="AH67" s="71">
        <f t="shared" si="36"/>
        <v>1062.35045262944</v>
      </c>
      <c r="AI67" s="28"/>
      <c r="AK67" s="24"/>
    </row>
    <row r="68" s="1" customFormat="1" ht="30" hidden="1" customHeight="1" outlineLevel="2" spans="1:37">
      <c r="A68" s="58"/>
      <c r="B68" s="63" t="s">
        <v>14</v>
      </c>
      <c r="C68" s="71">
        <f t="shared" ref="C68:AG68" si="57">C358</f>
        <v>273.984577589737</v>
      </c>
      <c r="D68" s="71">
        <f t="shared" si="57"/>
        <v>287.091237887266</v>
      </c>
      <c r="E68" s="71">
        <f t="shared" si="57"/>
        <v>315.143987989627</v>
      </c>
      <c r="F68" s="71">
        <f t="shared" si="57"/>
        <v>348.343271592056</v>
      </c>
      <c r="G68" s="71">
        <f t="shared" si="57"/>
        <v>514.688826765787</v>
      </c>
      <c r="H68" s="71">
        <f t="shared" si="57"/>
        <v>317.982487994247</v>
      </c>
      <c r="I68" s="71">
        <f t="shared" si="57"/>
        <v>454.191515511703</v>
      </c>
      <c r="J68" s="71">
        <f t="shared" si="57"/>
        <v>443.935471558814</v>
      </c>
      <c r="K68" s="71">
        <f t="shared" si="57"/>
        <v>-0.0173854357653471</v>
      </c>
      <c r="L68" s="71">
        <f t="shared" si="57"/>
        <v>-0.0168356880868244</v>
      </c>
      <c r="M68" s="71">
        <f t="shared" si="57"/>
        <v>-0.0169456376203546</v>
      </c>
      <c r="N68" s="71">
        <f t="shared" si="57"/>
        <v>-170.240114598138</v>
      </c>
      <c r="O68" s="71">
        <f t="shared" si="57"/>
        <v>-194.134428955528</v>
      </c>
      <c r="P68" s="71">
        <f t="shared" si="57"/>
        <v>0.00801612586951797</v>
      </c>
      <c r="Q68" s="71">
        <f t="shared" si="57"/>
        <v>0.00790617633227213</v>
      </c>
      <c r="R68" s="71">
        <f t="shared" si="57"/>
        <v>-0.0167257385480648</v>
      </c>
      <c r="S68" s="71">
        <f t="shared" si="57"/>
        <v>-310.169666830581</v>
      </c>
      <c r="T68" s="71">
        <f t="shared" si="57"/>
        <v>-34.1552182659463</v>
      </c>
      <c r="U68" s="71">
        <f t="shared" si="57"/>
        <v>289.624107999612</v>
      </c>
      <c r="V68" s="71">
        <f t="shared" si="57"/>
        <v>299.957826550304</v>
      </c>
      <c r="W68" s="71">
        <f t="shared" si="57"/>
        <v>0.00834597447726459</v>
      </c>
      <c r="X68" s="71">
        <f t="shared" si="57"/>
        <v>-0.00353018482458574</v>
      </c>
      <c r="Y68" s="71">
        <f t="shared" si="57"/>
        <v>177.048953044388</v>
      </c>
      <c r="Z68" s="71">
        <f t="shared" si="57"/>
        <v>350.028575591102</v>
      </c>
      <c r="AA68" s="71">
        <f t="shared" si="57"/>
        <v>361.979403536973</v>
      </c>
      <c r="AB68" s="71">
        <f t="shared" si="57"/>
        <v>326.807194229071</v>
      </c>
      <c r="AC68" s="71">
        <f t="shared" si="57"/>
        <v>382.896810339631</v>
      </c>
      <c r="AD68" s="71">
        <f t="shared" si="57"/>
        <v>370.051369556165</v>
      </c>
      <c r="AE68" s="71">
        <f t="shared" si="57"/>
        <v>329.770007664692</v>
      </c>
      <c r="AF68" s="71">
        <f t="shared" si="57"/>
        <v>336.948572449607</v>
      </c>
      <c r="AG68" s="71">
        <f t="shared" si="57"/>
        <v>0</v>
      </c>
      <c r="AH68" s="71">
        <f t="shared" si="36"/>
        <v>5471.72761479242</v>
      </c>
      <c r="AI68" s="28"/>
      <c r="AK68" s="24"/>
    </row>
    <row r="69" s="1" customFormat="1" ht="30" hidden="1" customHeight="1" outlineLevel="2" spans="1:37">
      <c r="A69" s="58"/>
      <c r="B69" s="64" t="s">
        <v>15</v>
      </c>
      <c r="C69" s="71">
        <f t="shared" ref="C69:AG69" si="58">C359</f>
        <v>64.2159137436876</v>
      </c>
      <c r="D69" s="71">
        <f t="shared" si="58"/>
        <v>75.4015968336293</v>
      </c>
      <c r="E69" s="71">
        <f t="shared" si="58"/>
        <v>53.4052135935584</v>
      </c>
      <c r="F69" s="71">
        <f t="shared" si="58"/>
        <v>19.7437559710658</v>
      </c>
      <c r="G69" s="71">
        <f t="shared" si="58"/>
        <v>382.652859287566</v>
      </c>
      <c r="H69" s="71">
        <f t="shared" si="58"/>
        <v>317.986897775351</v>
      </c>
      <c r="I69" s="71">
        <f t="shared" si="58"/>
        <v>454.183499385833</v>
      </c>
      <c r="J69" s="71">
        <f t="shared" si="58"/>
        <v>443.953186843183</v>
      </c>
      <c r="K69" s="71">
        <f t="shared" si="58"/>
        <v>0</v>
      </c>
      <c r="L69" s="71">
        <f t="shared" si="58"/>
        <v>0</v>
      </c>
      <c r="M69" s="71">
        <f t="shared" si="58"/>
        <v>0</v>
      </c>
      <c r="N69" s="71">
        <f t="shared" si="58"/>
        <v>0</v>
      </c>
      <c r="O69" s="71">
        <f t="shared" si="58"/>
        <v>0</v>
      </c>
      <c r="P69" s="71">
        <f t="shared" si="58"/>
        <v>0</v>
      </c>
      <c r="Q69" s="71">
        <f t="shared" si="58"/>
        <v>0</v>
      </c>
      <c r="R69" s="71">
        <f t="shared" si="58"/>
        <v>-168.226422819708</v>
      </c>
      <c r="S69" s="71">
        <f t="shared" si="58"/>
        <v>-296.18363586734</v>
      </c>
      <c r="T69" s="71">
        <f t="shared" si="58"/>
        <v>-50.5745871434423</v>
      </c>
      <c r="U69" s="71">
        <f t="shared" si="58"/>
        <v>-115.463354715436</v>
      </c>
      <c r="V69" s="71">
        <f t="shared" si="58"/>
        <v>-108.898935444248</v>
      </c>
      <c r="W69" s="71">
        <f t="shared" si="58"/>
        <v>-346.208543742323</v>
      </c>
      <c r="X69" s="71">
        <f t="shared" si="58"/>
        <v>-324.288931349802</v>
      </c>
      <c r="Y69" s="71">
        <f t="shared" si="58"/>
        <v>-162.450866657568</v>
      </c>
      <c r="Z69" s="71">
        <f t="shared" si="58"/>
        <v>1.24061689641064</v>
      </c>
      <c r="AA69" s="71">
        <f t="shared" si="58"/>
        <v>-32.1905281834307</v>
      </c>
      <c r="AB69" s="71">
        <f t="shared" si="58"/>
        <v>-215.651016787225</v>
      </c>
      <c r="AC69" s="71">
        <f t="shared" si="58"/>
        <v>-320.485532960284</v>
      </c>
      <c r="AD69" s="71">
        <f t="shared" si="58"/>
        <v>-318.987989627405</v>
      </c>
      <c r="AE69" s="71">
        <f t="shared" si="58"/>
        <v>-34.5110550020473</v>
      </c>
      <c r="AF69" s="71">
        <f t="shared" si="58"/>
        <v>-8.01965333697336</v>
      </c>
      <c r="AG69" s="71">
        <f t="shared" si="58"/>
        <v>0</v>
      </c>
      <c r="AH69" s="71">
        <f t="shared" si="36"/>
        <v>-689.357513306948</v>
      </c>
      <c r="AI69" s="28"/>
      <c r="AK69" s="24"/>
    </row>
    <row r="70" s="1" customFormat="1" ht="30" hidden="1" customHeight="1" outlineLevel="2" spans="1:37">
      <c r="A70" s="72" t="s">
        <v>28</v>
      </c>
      <c r="B70" s="59"/>
      <c r="C70" s="71">
        <f t="shared" ref="C70:AG70" si="59">C444</f>
        <v>0</v>
      </c>
      <c r="D70" s="71">
        <f t="shared" si="59"/>
        <v>0</v>
      </c>
      <c r="E70" s="71">
        <f t="shared" si="59"/>
        <v>0</v>
      </c>
      <c r="F70" s="71">
        <f t="shared" si="59"/>
        <v>0</v>
      </c>
      <c r="G70" s="71">
        <f t="shared" si="59"/>
        <v>0</v>
      </c>
      <c r="H70" s="71">
        <f t="shared" si="59"/>
        <v>0</v>
      </c>
      <c r="I70" s="71">
        <f t="shared" si="59"/>
        <v>0</v>
      </c>
      <c r="J70" s="71">
        <f t="shared" si="59"/>
        <v>0</v>
      </c>
      <c r="K70" s="71">
        <f t="shared" si="59"/>
        <v>0</v>
      </c>
      <c r="L70" s="71">
        <f t="shared" si="59"/>
        <v>0</v>
      </c>
      <c r="M70" s="71">
        <f t="shared" si="59"/>
        <v>0</v>
      </c>
      <c r="N70" s="71">
        <f t="shared" si="59"/>
        <v>0</v>
      </c>
      <c r="O70" s="71">
        <f t="shared" si="59"/>
        <v>0</v>
      </c>
      <c r="P70" s="71">
        <f t="shared" si="59"/>
        <v>0</v>
      </c>
      <c r="Q70" s="71">
        <f t="shared" si="59"/>
        <v>0</v>
      </c>
      <c r="R70" s="71">
        <f t="shared" si="59"/>
        <v>0</v>
      </c>
      <c r="S70" s="71">
        <f t="shared" si="59"/>
        <v>0</v>
      </c>
      <c r="T70" s="71">
        <f t="shared" si="59"/>
        <v>0</v>
      </c>
      <c r="U70" s="71">
        <f t="shared" si="59"/>
        <v>0</v>
      </c>
      <c r="V70" s="71">
        <f t="shared" si="59"/>
        <v>0</v>
      </c>
      <c r="W70" s="71">
        <f t="shared" si="59"/>
        <v>0</v>
      </c>
      <c r="X70" s="71">
        <f t="shared" si="59"/>
        <v>0</v>
      </c>
      <c r="Y70" s="71">
        <f t="shared" si="59"/>
        <v>0</v>
      </c>
      <c r="Z70" s="71">
        <f t="shared" si="59"/>
        <v>0</v>
      </c>
      <c r="AA70" s="71">
        <f t="shared" si="59"/>
        <v>0</v>
      </c>
      <c r="AB70" s="71">
        <f t="shared" si="59"/>
        <v>0</v>
      </c>
      <c r="AC70" s="71">
        <f t="shared" si="59"/>
        <v>0</v>
      </c>
      <c r="AD70" s="71">
        <f t="shared" si="59"/>
        <v>0</v>
      </c>
      <c r="AE70" s="71">
        <f t="shared" si="59"/>
        <v>0</v>
      </c>
      <c r="AF70" s="71">
        <f t="shared" si="59"/>
        <v>0</v>
      </c>
      <c r="AG70" s="71">
        <f t="shared" si="59"/>
        <v>0</v>
      </c>
      <c r="AH70" s="71">
        <f t="shared" si="36"/>
        <v>0</v>
      </c>
      <c r="AI70" s="28"/>
      <c r="AK70" s="24"/>
    </row>
    <row r="71" s="1" customFormat="1" ht="30" hidden="1" customHeight="1" outlineLevel="2" spans="1:37">
      <c r="A71" s="72"/>
      <c r="B71" s="61"/>
      <c r="C71" s="71">
        <f t="shared" ref="C71:AG71" si="60">C445</f>
        <v>0</v>
      </c>
      <c r="D71" s="71">
        <f t="shared" si="60"/>
        <v>0</v>
      </c>
      <c r="E71" s="71">
        <f t="shared" si="60"/>
        <v>0</v>
      </c>
      <c r="F71" s="71">
        <f t="shared" si="60"/>
        <v>0</v>
      </c>
      <c r="G71" s="71">
        <f t="shared" si="60"/>
        <v>0</v>
      </c>
      <c r="H71" s="71">
        <f t="shared" si="60"/>
        <v>0</v>
      </c>
      <c r="I71" s="71">
        <f t="shared" si="60"/>
        <v>0</v>
      </c>
      <c r="J71" s="71">
        <f t="shared" si="60"/>
        <v>0</v>
      </c>
      <c r="K71" s="71">
        <f t="shared" si="60"/>
        <v>0</v>
      </c>
      <c r="L71" s="71">
        <f t="shared" si="60"/>
        <v>0</v>
      </c>
      <c r="M71" s="71">
        <f t="shared" si="60"/>
        <v>0</v>
      </c>
      <c r="N71" s="71">
        <f t="shared" si="60"/>
        <v>0</v>
      </c>
      <c r="O71" s="71">
        <f t="shared" si="60"/>
        <v>0</v>
      </c>
      <c r="P71" s="71">
        <f t="shared" si="60"/>
        <v>0</v>
      </c>
      <c r="Q71" s="71">
        <f t="shared" si="60"/>
        <v>0</v>
      </c>
      <c r="R71" s="71">
        <f t="shared" si="60"/>
        <v>0</v>
      </c>
      <c r="S71" s="71">
        <f t="shared" si="60"/>
        <v>0</v>
      </c>
      <c r="T71" s="71">
        <f t="shared" si="60"/>
        <v>0</v>
      </c>
      <c r="U71" s="71">
        <f t="shared" si="60"/>
        <v>0</v>
      </c>
      <c r="V71" s="71">
        <f t="shared" si="60"/>
        <v>0</v>
      </c>
      <c r="W71" s="71">
        <f t="shared" si="60"/>
        <v>0</v>
      </c>
      <c r="X71" s="71">
        <f t="shared" si="60"/>
        <v>0</v>
      </c>
      <c r="Y71" s="71">
        <f t="shared" si="60"/>
        <v>0</v>
      </c>
      <c r="Z71" s="71">
        <f t="shared" si="60"/>
        <v>0</v>
      </c>
      <c r="AA71" s="71">
        <f t="shared" si="60"/>
        <v>0</v>
      </c>
      <c r="AB71" s="71">
        <f t="shared" si="60"/>
        <v>0</v>
      </c>
      <c r="AC71" s="71">
        <f t="shared" si="60"/>
        <v>0</v>
      </c>
      <c r="AD71" s="71">
        <f t="shared" si="60"/>
        <v>0</v>
      </c>
      <c r="AE71" s="71">
        <f t="shared" si="60"/>
        <v>0</v>
      </c>
      <c r="AF71" s="71">
        <f t="shared" si="60"/>
        <v>0</v>
      </c>
      <c r="AG71" s="71">
        <f t="shared" si="60"/>
        <v>0</v>
      </c>
      <c r="AH71" s="71">
        <f t="shared" si="36"/>
        <v>0</v>
      </c>
      <c r="AI71" s="28"/>
      <c r="AK71" s="24"/>
    </row>
    <row r="72" s="1" customFormat="1" ht="30" hidden="1" customHeight="1" outlineLevel="2" spans="1:37">
      <c r="A72" s="72"/>
      <c r="B72" s="62" t="s">
        <v>13</v>
      </c>
      <c r="C72" s="71">
        <f t="shared" ref="C72:AG72" si="61">C445</f>
        <v>0</v>
      </c>
      <c r="D72" s="71">
        <f t="shared" si="61"/>
        <v>0</v>
      </c>
      <c r="E72" s="71">
        <f t="shared" si="61"/>
        <v>0</v>
      </c>
      <c r="F72" s="71">
        <f t="shared" si="61"/>
        <v>0</v>
      </c>
      <c r="G72" s="71">
        <f t="shared" si="61"/>
        <v>0</v>
      </c>
      <c r="H72" s="71">
        <f t="shared" si="61"/>
        <v>0</v>
      </c>
      <c r="I72" s="71">
        <f t="shared" si="61"/>
        <v>0</v>
      </c>
      <c r="J72" s="71">
        <f t="shared" si="61"/>
        <v>0</v>
      </c>
      <c r="K72" s="71">
        <f t="shared" si="61"/>
        <v>0</v>
      </c>
      <c r="L72" s="71">
        <f t="shared" si="61"/>
        <v>0</v>
      </c>
      <c r="M72" s="71">
        <f t="shared" si="61"/>
        <v>0</v>
      </c>
      <c r="N72" s="71">
        <f t="shared" si="61"/>
        <v>0</v>
      </c>
      <c r="O72" s="71">
        <f t="shared" si="61"/>
        <v>0</v>
      </c>
      <c r="P72" s="71">
        <f t="shared" si="61"/>
        <v>0</v>
      </c>
      <c r="Q72" s="71">
        <f t="shared" si="61"/>
        <v>0</v>
      </c>
      <c r="R72" s="71">
        <f t="shared" si="61"/>
        <v>0</v>
      </c>
      <c r="S72" s="71">
        <f t="shared" si="61"/>
        <v>0</v>
      </c>
      <c r="T72" s="71">
        <f t="shared" si="61"/>
        <v>0</v>
      </c>
      <c r="U72" s="71">
        <f t="shared" si="61"/>
        <v>0</v>
      </c>
      <c r="V72" s="71">
        <f t="shared" si="61"/>
        <v>0</v>
      </c>
      <c r="W72" s="71">
        <f t="shared" si="61"/>
        <v>0</v>
      </c>
      <c r="X72" s="71">
        <f t="shared" si="61"/>
        <v>0</v>
      </c>
      <c r="Y72" s="71">
        <f t="shared" si="61"/>
        <v>0</v>
      </c>
      <c r="Z72" s="71">
        <f t="shared" si="61"/>
        <v>0</v>
      </c>
      <c r="AA72" s="71">
        <f t="shared" si="61"/>
        <v>0</v>
      </c>
      <c r="AB72" s="71">
        <f t="shared" si="61"/>
        <v>0</v>
      </c>
      <c r="AC72" s="71">
        <f t="shared" si="61"/>
        <v>0</v>
      </c>
      <c r="AD72" s="71">
        <f t="shared" si="61"/>
        <v>0</v>
      </c>
      <c r="AE72" s="71">
        <f t="shared" si="61"/>
        <v>0</v>
      </c>
      <c r="AF72" s="71">
        <f t="shared" si="61"/>
        <v>0</v>
      </c>
      <c r="AG72" s="71">
        <f t="shared" si="61"/>
        <v>0</v>
      </c>
      <c r="AH72" s="71">
        <f t="shared" si="36"/>
        <v>0</v>
      </c>
      <c r="AI72" s="28"/>
      <c r="AK72" s="24"/>
    </row>
    <row r="73" s="1" customFormat="1" ht="30" hidden="1" customHeight="1" outlineLevel="2" spans="1:37">
      <c r="A73" s="72"/>
      <c r="B73" s="63" t="s">
        <v>14</v>
      </c>
      <c r="C73" s="71">
        <f t="shared" ref="C73:AG73" si="62">C71-C72</f>
        <v>0</v>
      </c>
      <c r="D73" s="71">
        <f t="shared" si="62"/>
        <v>0</v>
      </c>
      <c r="E73" s="71">
        <f t="shared" si="62"/>
        <v>0</v>
      </c>
      <c r="F73" s="71">
        <f t="shared" si="62"/>
        <v>0</v>
      </c>
      <c r="G73" s="71">
        <f t="shared" si="62"/>
        <v>0</v>
      </c>
      <c r="H73" s="71">
        <f t="shared" si="62"/>
        <v>0</v>
      </c>
      <c r="I73" s="71">
        <f t="shared" si="62"/>
        <v>0</v>
      </c>
      <c r="J73" s="71">
        <f t="shared" si="62"/>
        <v>0</v>
      </c>
      <c r="K73" s="71">
        <f t="shared" si="62"/>
        <v>0</v>
      </c>
      <c r="L73" s="71">
        <f t="shared" si="62"/>
        <v>0</v>
      </c>
      <c r="M73" s="71">
        <f t="shared" si="62"/>
        <v>0</v>
      </c>
      <c r="N73" s="71">
        <f t="shared" si="62"/>
        <v>0</v>
      </c>
      <c r="O73" s="71">
        <f t="shared" si="62"/>
        <v>0</v>
      </c>
      <c r="P73" s="71">
        <f t="shared" si="62"/>
        <v>0</v>
      </c>
      <c r="Q73" s="71">
        <f t="shared" si="62"/>
        <v>0</v>
      </c>
      <c r="R73" s="71">
        <f t="shared" si="62"/>
        <v>0</v>
      </c>
      <c r="S73" s="71">
        <f t="shared" si="62"/>
        <v>0</v>
      </c>
      <c r="T73" s="71">
        <f t="shared" si="62"/>
        <v>0</v>
      </c>
      <c r="U73" s="71">
        <f t="shared" si="62"/>
        <v>0</v>
      </c>
      <c r="V73" s="71">
        <f t="shared" si="62"/>
        <v>0</v>
      </c>
      <c r="W73" s="71">
        <f t="shared" si="62"/>
        <v>0</v>
      </c>
      <c r="X73" s="71">
        <f t="shared" si="62"/>
        <v>0</v>
      </c>
      <c r="Y73" s="71">
        <f t="shared" si="62"/>
        <v>0</v>
      </c>
      <c r="Z73" s="71">
        <f t="shared" si="62"/>
        <v>0</v>
      </c>
      <c r="AA73" s="71">
        <f t="shared" si="62"/>
        <v>0</v>
      </c>
      <c r="AB73" s="71">
        <f t="shared" si="62"/>
        <v>0</v>
      </c>
      <c r="AC73" s="71">
        <f t="shared" si="62"/>
        <v>0</v>
      </c>
      <c r="AD73" s="71">
        <f t="shared" si="62"/>
        <v>0</v>
      </c>
      <c r="AE73" s="71">
        <f t="shared" si="62"/>
        <v>0</v>
      </c>
      <c r="AF73" s="71">
        <f t="shared" si="62"/>
        <v>0</v>
      </c>
      <c r="AG73" s="71">
        <f t="shared" si="62"/>
        <v>0</v>
      </c>
      <c r="AH73" s="71">
        <f t="shared" si="36"/>
        <v>0</v>
      </c>
      <c r="AI73" s="28"/>
      <c r="AK73" s="24"/>
    </row>
    <row r="74" s="1" customFormat="1" ht="30" hidden="1" customHeight="1" outlineLevel="2" spans="1:37">
      <c r="A74" s="72"/>
      <c r="B74" s="64" t="s">
        <v>15</v>
      </c>
      <c r="C74" s="71">
        <f t="shared" ref="C74:AG74" si="63">C71-C70</f>
        <v>0</v>
      </c>
      <c r="D74" s="71">
        <f t="shared" si="63"/>
        <v>0</v>
      </c>
      <c r="E74" s="71">
        <f t="shared" si="63"/>
        <v>0</v>
      </c>
      <c r="F74" s="71">
        <f t="shared" si="63"/>
        <v>0</v>
      </c>
      <c r="G74" s="71">
        <f t="shared" si="63"/>
        <v>0</v>
      </c>
      <c r="H74" s="71">
        <f t="shared" si="63"/>
        <v>0</v>
      </c>
      <c r="I74" s="71">
        <f t="shared" si="63"/>
        <v>0</v>
      </c>
      <c r="J74" s="71">
        <f t="shared" si="63"/>
        <v>0</v>
      </c>
      <c r="K74" s="71">
        <f t="shared" si="63"/>
        <v>0</v>
      </c>
      <c r="L74" s="71">
        <f t="shared" si="63"/>
        <v>0</v>
      </c>
      <c r="M74" s="71">
        <f t="shared" si="63"/>
        <v>0</v>
      </c>
      <c r="N74" s="71">
        <f t="shared" si="63"/>
        <v>0</v>
      </c>
      <c r="O74" s="71">
        <f t="shared" si="63"/>
        <v>0</v>
      </c>
      <c r="P74" s="71">
        <f t="shared" si="63"/>
        <v>0</v>
      </c>
      <c r="Q74" s="71">
        <f t="shared" si="63"/>
        <v>0</v>
      </c>
      <c r="R74" s="71">
        <f t="shared" si="63"/>
        <v>0</v>
      </c>
      <c r="S74" s="71">
        <f t="shared" si="63"/>
        <v>0</v>
      </c>
      <c r="T74" s="71">
        <f t="shared" si="63"/>
        <v>0</v>
      </c>
      <c r="U74" s="71">
        <f t="shared" si="63"/>
        <v>0</v>
      </c>
      <c r="V74" s="71">
        <f t="shared" si="63"/>
        <v>0</v>
      </c>
      <c r="W74" s="71">
        <f t="shared" si="63"/>
        <v>0</v>
      </c>
      <c r="X74" s="71">
        <f t="shared" si="63"/>
        <v>0</v>
      </c>
      <c r="Y74" s="71">
        <f t="shared" si="63"/>
        <v>0</v>
      </c>
      <c r="Z74" s="71">
        <f t="shared" si="63"/>
        <v>0</v>
      </c>
      <c r="AA74" s="71">
        <f t="shared" si="63"/>
        <v>0</v>
      </c>
      <c r="AB74" s="71">
        <f t="shared" si="63"/>
        <v>0</v>
      </c>
      <c r="AC74" s="71">
        <f t="shared" si="63"/>
        <v>0</v>
      </c>
      <c r="AD74" s="71">
        <f t="shared" si="63"/>
        <v>0</v>
      </c>
      <c r="AE74" s="71">
        <f t="shared" si="63"/>
        <v>0</v>
      </c>
      <c r="AF74" s="71">
        <f t="shared" si="63"/>
        <v>0</v>
      </c>
      <c r="AG74" s="71">
        <f t="shared" si="63"/>
        <v>0</v>
      </c>
      <c r="AH74" s="71">
        <f t="shared" si="36"/>
        <v>0</v>
      </c>
      <c r="AI74" s="28"/>
      <c r="AK74" s="24"/>
    </row>
    <row r="75" s="1" customFormat="1" ht="30" hidden="1" customHeight="1" outlineLevel="2" spans="1:37">
      <c r="A75" s="80" t="s">
        <v>29</v>
      </c>
      <c r="B75" s="59"/>
      <c r="C75" s="71">
        <f t="shared" ref="C75:AG75" si="64">C221</f>
        <v>3404</v>
      </c>
      <c r="D75" s="71">
        <f t="shared" si="64"/>
        <v>5243</v>
      </c>
      <c r="E75" s="71">
        <f t="shared" si="64"/>
        <v>4770</v>
      </c>
      <c r="F75" s="71">
        <f t="shared" si="64"/>
        <v>4396</v>
      </c>
      <c r="G75" s="71">
        <f t="shared" si="64"/>
        <v>4671</v>
      </c>
      <c r="H75" s="71">
        <f t="shared" si="64"/>
        <v>5017</v>
      </c>
      <c r="I75" s="71">
        <f t="shared" si="64"/>
        <v>5880</v>
      </c>
      <c r="J75" s="71">
        <f t="shared" si="64"/>
        <v>1481</v>
      </c>
      <c r="K75" s="71">
        <f t="shared" si="64"/>
        <v>2853</v>
      </c>
      <c r="L75" s="71">
        <f t="shared" si="64"/>
        <v>3793</v>
      </c>
      <c r="M75" s="71">
        <f t="shared" si="64"/>
        <v>3015</v>
      </c>
      <c r="N75" s="71">
        <f t="shared" si="64"/>
        <v>2169</v>
      </c>
      <c r="O75" s="71">
        <f t="shared" si="64"/>
        <v>2761</v>
      </c>
      <c r="P75" s="71">
        <f t="shared" si="64"/>
        <v>2613</v>
      </c>
      <c r="Q75" s="71">
        <f t="shared" si="64"/>
        <v>3087</v>
      </c>
      <c r="R75" s="71">
        <f t="shared" si="64"/>
        <v>4463</v>
      </c>
      <c r="S75" s="71">
        <f t="shared" si="64"/>
        <v>5256</v>
      </c>
      <c r="T75" s="71">
        <f t="shared" si="64"/>
        <v>4799</v>
      </c>
      <c r="U75" s="71">
        <f t="shared" si="64"/>
        <v>6138</v>
      </c>
      <c r="V75" s="71">
        <f t="shared" si="64"/>
        <v>5077</v>
      </c>
      <c r="W75" s="71">
        <f t="shared" si="64"/>
        <v>6381</v>
      </c>
      <c r="X75" s="71">
        <f t="shared" si="64"/>
        <v>5566</v>
      </c>
      <c r="Y75" s="71">
        <f t="shared" si="64"/>
        <v>6020</v>
      </c>
      <c r="Z75" s="71">
        <f t="shared" si="64"/>
        <v>5663</v>
      </c>
      <c r="AA75" s="71">
        <f t="shared" si="64"/>
        <v>4981</v>
      </c>
      <c r="AB75" s="71">
        <f t="shared" si="64"/>
        <v>5255</v>
      </c>
      <c r="AC75" s="71">
        <f t="shared" si="64"/>
        <v>5425</v>
      </c>
      <c r="AD75" s="71">
        <f t="shared" si="64"/>
        <v>5831</v>
      </c>
      <c r="AE75" s="71">
        <f t="shared" si="64"/>
        <v>5449</v>
      </c>
      <c r="AF75" s="71">
        <f t="shared" si="64"/>
        <v>5840</v>
      </c>
      <c r="AG75" s="71">
        <f t="shared" si="64"/>
        <v>0</v>
      </c>
      <c r="AH75" s="71">
        <f t="shared" si="36"/>
        <v>137297</v>
      </c>
      <c r="AI75" s="28"/>
      <c r="AK75" s="24"/>
    </row>
    <row r="76" s="1" customFormat="1" ht="30" hidden="1" customHeight="1" outlineLevel="2" spans="1:37">
      <c r="A76" s="80"/>
      <c r="B76" s="81"/>
      <c r="C76" s="71">
        <f t="shared" ref="C76:AG76" si="65">C219</f>
        <v>3542</v>
      </c>
      <c r="D76" s="71">
        <f t="shared" si="65"/>
        <v>2524</v>
      </c>
      <c r="E76" s="71">
        <f t="shared" si="65"/>
        <v>1058</v>
      </c>
      <c r="F76" s="71">
        <f t="shared" si="65"/>
        <v>2039</v>
      </c>
      <c r="G76" s="71">
        <f t="shared" si="65"/>
        <v>2087</v>
      </c>
      <c r="H76" s="71">
        <f t="shared" si="65"/>
        <v>2802</v>
      </c>
      <c r="I76" s="71">
        <f t="shared" si="65"/>
        <v>1948</v>
      </c>
      <c r="J76" s="71">
        <f t="shared" si="65"/>
        <v>2326</v>
      </c>
      <c r="K76" s="71">
        <f t="shared" si="65"/>
        <v>1480</v>
      </c>
      <c r="L76" s="71">
        <f t="shared" si="65"/>
        <v>1458</v>
      </c>
      <c r="M76" s="71">
        <f t="shared" si="65"/>
        <v>1261</v>
      </c>
      <c r="N76" s="71">
        <f t="shared" si="65"/>
        <v>1842</v>
      </c>
      <c r="O76" s="71">
        <f t="shared" si="65"/>
        <v>1400</v>
      </c>
      <c r="P76" s="71">
        <f t="shared" si="65"/>
        <v>1349</v>
      </c>
      <c r="Q76" s="71">
        <f t="shared" si="65"/>
        <v>1337</v>
      </c>
      <c r="R76" s="71">
        <f t="shared" si="65"/>
        <v>1581</v>
      </c>
      <c r="S76" s="71">
        <f t="shared" si="65"/>
        <v>1991</v>
      </c>
      <c r="T76" s="71">
        <f t="shared" si="65"/>
        <v>1997</v>
      </c>
      <c r="U76" s="71">
        <f t="shared" si="65"/>
        <v>1276</v>
      </c>
      <c r="V76" s="71">
        <f t="shared" si="65"/>
        <v>1720</v>
      </c>
      <c r="W76" s="71">
        <f t="shared" si="65"/>
        <v>1686</v>
      </c>
      <c r="X76" s="71">
        <f t="shared" si="65"/>
        <v>2011</v>
      </c>
      <c r="Y76" s="71">
        <f t="shared" si="65"/>
        <v>1276</v>
      </c>
      <c r="Z76" s="71">
        <f t="shared" si="65"/>
        <v>2284</v>
      </c>
      <c r="AA76" s="71">
        <f t="shared" si="65"/>
        <v>2855</v>
      </c>
      <c r="AB76" s="71">
        <f t="shared" si="65"/>
        <v>2716</v>
      </c>
      <c r="AC76" s="71">
        <f t="shared" si="65"/>
        <v>2307</v>
      </c>
      <c r="AD76" s="71">
        <f t="shared" si="65"/>
        <v>1680</v>
      </c>
      <c r="AE76" s="71">
        <f t="shared" si="65"/>
        <v>897</v>
      </c>
      <c r="AF76" s="71">
        <f t="shared" si="65"/>
        <v>1060</v>
      </c>
      <c r="AG76" s="71">
        <f t="shared" si="65"/>
        <v>0</v>
      </c>
      <c r="AH76" s="71">
        <f t="shared" si="36"/>
        <v>55790</v>
      </c>
      <c r="AI76" s="28"/>
      <c r="AK76" s="24"/>
    </row>
    <row r="77" s="1" customFormat="1" ht="30" hidden="1" customHeight="1" outlineLevel="2" spans="1:37">
      <c r="A77" s="80"/>
      <c r="B77" s="64" t="s">
        <v>15</v>
      </c>
      <c r="C77" s="71">
        <f t="shared" ref="C77:AG77" si="66">C76-C75</f>
        <v>138</v>
      </c>
      <c r="D77" s="71">
        <f t="shared" si="66"/>
        <v>-2719</v>
      </c>
      <c r="E77" s="71">
        <f t="shared" si="66"/>
        <v>-3712</v>
      </c>
      <c r="F77" s="71">
        <f t="shared" si="66"/>
        <v>-2357</v>
      </c>
      <c r="G77" s="71">
        <f t="shared" si="66"/>
        <v>-2584</v>
      </c>
      <c r="H77" s="71">
        <f t="shared" si="66"/>
        <v>-2215</v>
      </c>
      <c r="I77" s="71">
        <f t="shared" si="66"/>
        <v>-3932</v>
      </c>
      <c r="J77" s="71">
        <f t="shared" si="66"/>
        <v>845</v>
      </c>
      <c r="K77" s="71">
        <f t="shared" si="66"/>
        <v>-1373</v>
      </c>
      <c r="L77" s="71">
        <f t="shared" si="66"/>
        <v>-2335</v>
      </c>
      <c r="M77" s="71">
        <f t="shared" si="66"/>
        <v>-1754</v>
      </c>
      <c r="N77" s="71">
        <f t="shared" si="66"/>
        <v>-327</v>
      </c>
      <c r="O77" s="71">
        <f t="shared" si="66"/>
        <v>-1361</v>
      </c>
      <c r="P77" s="71">
        <f t="shared" si="66"/>
        <v>-1264</v>
      </c>
      <c r="Q77" s="71">
        <f t="shared" si="66"/>
        <v>-1750</v>
      </c>
      <c r="R77" s="71">
        <f t="shared" si="66"/>
        <v>-2882</v>
      </c>
      <c r="S77" s="71">
        <f t="shared" si="66"/>
        <v>-3265</v>
      </c>
      <c r="T77" s="71">
        <f t="shared" si="66"/>
        <v>-2802</v>
      </c>
      <c r="U77" s="71">
        <f t="shared" si="66"/>
        <v>-4862</v>
      </c>
      <c r="V77" s="71">
        <f t="shared" si="66"/>
        <v>-3357</v>
      </c>
      <c r="W77" s="71">
        <f t="shared" si="66"/>
        <v>-4695</v>
      </c>
      <c r="X77" s="71">
        <f t="shared" si="66"/>
        <v>-3555</v>
      </c>
      <c r="Y77" s="71">
        <f t="shared" si="66"/>
        <v>-4744</v>
      </c>
      <c r="Z77" s="71">
        <f t="shared" si="66"/>
        <v>-3379</v>
      </c>
      <c r="AA77" s="71">
        <f t="shared" si="66"/>
        <v>-2126</v>
      </c>
      <c r="AB77" s="71">
        <f t="shared" si="66"/>
        <v>-2539</v>
      </c>
      <c r="AC77" s="71">
        <f t="shared" si="66"/>
        <v>-3118</v>
      </c>
      <c r="AD77" s="71">
        <f t="shared" si="66"/>
        <v>-4151</v>
      </c>
      <c r="AE77" s="71">
        <f t="shared" si="66"/>
        <v>-4552</v>
      </c>
      <c r="AF77" s="71">
        <f t="shared" si="66"/>
        <v>-4780</v>
      </c>
      <c r="AG77" s="71">
        <f t="shared" si="66"/>
        <v>0</v>
      </c>
      <c r="AH77" s="71">
        <f t="shared" si="36"/>
        <v>-81507</v>
      </c>
      <c r="AI77" s="28"/>
      <c r="AK77" s="24"/>
    </row>
    <row r="78" s="1" customFormat="1" ht="30" hidden="1" customHeight="1" outlineLevel="2" spans="1:37">
      <c r="A78" s="58" t="s">
        <v>30</v>
      </c>
      <c r="B78" s="59"/>
      <c r="C78" s="71">
        <f t="shared" ref="C78:AG78" si="67">C226+C365</f>
        <v>2987</v>
      </c>
      <c r="D78" s="71">
        <f t="shared" si="67"/>
        <v>3716</v>
      </c>
      <c r="E78" s="71">
        <f t="shared" si="67"/>
        <v>3432</v>
      </c>
      <c r="F78" s="71">
        <f t="shared" si="67"/>
        <v>3117</v>
      </c>
      <c r="G78" s="71">
        <f t="shared" si="67"/>
        <v>2885</v>
      </c>
      <c r="H78" s="71">
        <f t="shared" si="67"/>
        <v>3169</v>
      </c>
      <c r="I78" s="71">
        <f t="shared" si="67"/>
        <v>3197</v>
      </c>
      <c r="J78" s="71">
        <f t="shared" si="67"/>
        <v>1661</v>
      </c>
      <c r="K78" s="71">
        <f t="shared" si="67"/>
        <v>3223</v>
      </c>
      <c r="L78" s="71">
        <f t="shared" si="67"/>
        <v>3257</v>
      </c>
      <c r="M78" s="71">
        <f t="shared" si="67"/>
        <v>3254</v>
      </c>
      <c r="N78" s="71">
        <f t="shared" si="67"/>
        <v>3272</v>
      </c>
      <c r="O78" s="71">
        <f t="shared" si="67"/>
        <v>3329</v>
      </c>
      <c r="P78" s="71">
        <f t="shared" si="67"/>
        <v>2764</v>
      </c>
      <c r="Q78" s="71">
        <f t="shared" si="67"/>
        <v>2919</v>
      </c>
      <c r="R78" s="71">
        <f t="shared" si="67"/>
        <v>2889</v>
      </c>
      <c r="S78" s="71">
        <f t="shared" si="67"/>
        <v>3140</v>
      </c>
      <c r="T78" s="71">
        <f t="shared" si="67"/>
        <v>2872</v>
      </c>
      <c r="U78" s="71">
        <f t="shared" si="67"/>
        <v>3406</v>
      </c>
      <c r="V78" s="71">
        <f t="shared" si="67"/>
        <v>2809</v>
      </c>
      <c r="W78" s="71">
        <f t="shared" si="67"/>
        <v>3070</v>
      </c>
      <c r="X78" s="71">
        <f t="shared" si="67"/>
        <v>3200</v>
      </c>
      <c r="Y78" s="71">
        <f t="shared" si="67"/>
        <v>3347</v>
      </c>
      <c r="Z78" s="71">
        <f t="shared" si="67"/>
        <v>3342</v>
      </c>
      <c r="AA78" s="71">
        <f t="shared" si="67"/>
        <v>3028</v>
      </c>
      <c r="AB78" s="71">
        <f t="shared" si="67"/>
        <v>3510</v>
      </c>
      <c r="AC78" s="71">
        <f t="shared" si="67"/>
        <v>3610</v>
      </c>
      <c r="AD78" s="71">
        <f t="shared" si="67"/>
        <v>3610</v>
      </c>
      <c r="AE78" s="71">
        <f t="shared" si="67"/>
        <v>2694</v>
      </c>
      <c r="AF78" s="71">
        <f t="shared" si="67"/>
        <v>3109</v>
      </c>
      <c r="AG78" s="71">
        <f t="shared" si="67"/>
        <v>0</v>
      </c>
      <c r="AH78" s="71">
        <f t="shared" si="36"/>
        <v>93818</v>
      </c>
      <c r="AI78" s="28"/>
      <c r="AK78" s="24"/>
    </row>
    <row r="79" s="1" customFormat="1" ht="30" hidden="1" customHeight="1" outlineLevel="2" spans="1:37">
      <c r="A79" s="58"/>
      <c r="B79" s="81"/>
      <c r="C79" s="71">
        <f t="shared" ref="C79:AG79" si="68">C227</f>
        <v>3431</v>
      </c>
      <c r="D79" s="71">
        <f t="shared" si="68"/>
        <v>3267</v>
      </c>
      <c r="E79" s="71">
        <f t="shared" si="68"/>
        <v>2743</v>
      </c>
      <c r="F79" s="71">
        <f t="shared" si="68"/>
        <v>2546</v>
      </c>
      <c r="G79" s="71">
        <f t="shared" si="68"/>
        <v>3091</v>
      </c>
      <c r="H79" s="71">
        <f t="shared" si="68"/>
        <v>3443</v>
      </c>
      <c r="I79" s="71">
        <f t="shared" si="68"/>
        <v>2498</v>
      </c>
      <c r="J79" s="71">
        <f t="shared" si="68"/>
        <v>3319</v>
      </c>
      <c r="K79" s="71">
        <f t="shared" si="68"/>
        <v>3420</v>
      </c>
      <c r="L79" s="71">
        <f t="shared" si="68"/>
        <v>2875</v>
      </c>
      <c r="M79" s="71">
        <f t="shared" si="68"/>
        <v>2986</v>
      </c>
      <c r="N79" s="71">
        <f t="shared" si="68"/>
        <v>1963</v>
      </c>
      <c r="O79" s="71">
        <f t="shared" si="68"/>
        <v>3222</v>
      </c>
      <c r="P79" s="71">
        <f t="shared" si="68"/>
        <v>3103</v>
      </c>
      <c r="Q79" s="71">
        <f t="shared" si="68"/>
        <v>2407</v>
      </c>
      <c r="R79" s="71">
        <f t="shared" si="68"/>
        <v>3106</v>
      </c>
      <c r="S79" s="71">
        <f t="shared" si="68"/>
        <v>3384</v>
      </c>
      <c r="T79" s="71">
        <f t="shared" si="68"/>
        <v>3675</v>
      </c>
      <c r="U79" s="71">
        <f t="shared" si="68"/>
        <v>3295</v>
      </c>
      <c r="V79" s="71">
        <f t="shared" si="68"/>
        <v>2714</v>
      </c>
      <c r="W79" s="71">
        <f t="shared" si="68"/>
        <v>3414</v>
      </c>
      <c r="X79" s="71">
        <f t="shared" si="68"/>
        <v>3351</v>
      </c>
      <c r="Y79" s="71">
        <f t="shared" si="68"/>
        <v>2934</v>
      </c>
      <c r="Z79" s="71">
        <f t="shared" si="68"/>
        <v>3103</v>
      </c>
      <c r="AA79" s="71">
        <f t="shared" si="68"/>
        <v>3747</v>
      </c>
      <c r="AB79" s="71">
        <f t="shared" si="68"/>
        <v>3782</v>
      </c>
      <c r="AC79" s="71">
        <f t="shared" si="68"/>
        <v>3659</v>
      </c>
      <c r="AD79" s="71">
        <f t="shared" si="68"/>
        <v>3445</v>
      </c>
      <c r="AE79" s="71">
        <f t="shared" si="68"/>
        <v>3104</v>
      </c>
      <c r="AF79" s="71">
        <f t="shared" si="68"/>
        <v>3457</v>
      </c>
      <c r="AG79" s="71">
        <f t="shared" si="68"/>
        <v>0</v>
      </c>
      <c r="AH79" s="71">
        <f t="shared" si="36"/>
        <v>94484</v>
      </c>
      <c r="AI79" s="28"/>
      <c r="AK79" s="24"/>
    </row>
    <row r="80" s="1" customFormat="1" ht="30" hidden="1" customHeight="1" outlineLevel="2" spans="1:37">
      <c r="A80" s="58"/>
      <c r="B80" s="64" t="s">
        <v>15</v>
      </c>
      <c r="C80" s="71">
        <f t="shared" ref="C80:AG80" si="69">C79-C78</f>
        <v>444</v>
      </c>
      <c r="D80" s="71">
        <f t="shared" si="69"/>
        <v>-449</v>
      </c>
      <c r="E80" s="71">
        <f t="shared" si="69"/>
        <v>-689</v>
      </c>
      <c r="F80" s="71">
        <f t="shared" si="69"/>
        <v>-571</v>
      </c>
      <c r="G80" s="71">
        <f t="shared" si="69"/>
        <v>206</v>
      </c>
      <c r="H80" s="71">
        <f t="shared" si="69"/>
        <v>274</v>
      </c>
      <c r="I80" s="71">
        <f t="shared" si="69"/>
        <v>-699</v>
      </c>
      <c r="J80" s="71">
        <f t="shared" si="69"/>
        <v>1658</v>
      </c>
      <c r="K80" s="71">
        <f t="shared" si="69"/>
        <v>197</v>
      </c>
      <c r="L80" s="71">
        <f t="shared" si="69"/>
        <v>-382</v>
      </c>
      <c r="M80" s="71">
        <f t="shared" si="69"/>
        <v>-268</v>
      </c>
      <c r="N80" s="71">
        <f t="shared" si="69"/>
        <v>-1309</v>
      </c>
      <c r="O80" s="71">
        <f t="shared" si="69"/>
        <v>-107</v>
      </c>
      <c r="P80" s="71">
        <f t="shared" si="69"/>
        <v>339</v>
      </c>
      <c r="Q80" s="71">
        <f t="shared" si="69"/>
        <v>-512</v>
      </c>
      <c r="R80" s="71">
        <f t="shared" si="69"/>
        <v>217</v>
      </c>
      <c r="S80" s="71">
        <f t="shared" si="69"/>
        <v>244</v>
      </c>
      <c r="T80" s="71">
        <f t="shared" si="69"/>
        <v>803</v>
      </c>
      <c r="U80" s="71">
        <f t="shared" si="69"/>
        <v>-111</v>
      </c>
      <c r="V80" s="71">
        <f t="shared" si="69"/>
        <v>-95</v>
      </c>
      <c r="W80" s="71">
        <f t="shared" si="69"/>
        <v>344</v>
      </c>
      <c r="X80" s="71">
        <f t="shared" si="69"/>
        <v>151</v>
      </c>
      <c r="Y80" s="71">
        <f t="shared" si="69"/>
        <v>-413</v>
      </c>
      <c r="Z80" s="71">
        <f t="shared" si="69"/>
        <v>-239</v>
      </c>
      <c r="AA80" s="71">
        <f t="shared" si="69"/>
        <v>719</v>
      </c>
      <c r="AB80" s="71">
        <f t="shared" si="69"/>
        <v>272</v>
      </c>
      <c r="AC80" s="71">
        <f t="shared" si="69"/>
        <v>49</v>
      </c>
      <c r="AD80" s="71">
        <f t="shared" si="69"/>
        <v>-165</v>
      </c>
      <c r="AE80" s="71">
        <f t="shared" si="69"/>
        <v>410</v>
      </c>
      <c r="AF80" s="71">
        <f t="shared" si="69"/>
        <v>348</v>
      </c>
      <c r="AG80" s="71">
        <f t="shared" si="69"/>
        <v>0</v>
      </c>
      <c r="AH80" s="71">
        <f t="shared" si="36"/>
        <v>666</v>
      </c>
      <c r="AI80" s="28"/>
      <c r="AK80" s="24"/>
    </row>
    <row r="81" s="1" customFormat="1" ht="30" hidden="1" customHeight="1" outlineLevel="2" spans="1:37">
      <c r="A81" s="82" t="s">
        <v>31</v>
      </c>
      <c r="B81" s="59"/>
      <c r="C81" s="71">
        <f t="shared" ref="C81:AG81" si="70">C221</f>
        <v>3404</v>
      </c>
      <c r="D81" s="71">
        <f t="shared" si="70"/>
        <v>5243</v>
      </c>
      <c r="E81" s="71">
        <f t="shared" si="70"/>
        <v>4770</v>
      </c>
      <c r="F81" s="71">
        <f t="shared" si="70"/>
        <v>4396</v>
      </c>
      <c r="G81" s="71">
        <f t="shared" si="70"/>
        <v>4671</v>
      </c>
      <c r="H81" s="71">
        <f t="shared" si="70"/>
        <v>5017</v>
      </c>
      <c r="I81" s="71">
        <f t="shared" si="70"/>
        <v>5880</v>
      </c>
      <c r="J81" s="71">
        <f t="shared" si="70"/>
        <v>1481</v>
      </c>
      <c r="K81" s="71">
        <f t="shared" si="70"/>
        <v>2853</v>
      </c>
      <c r="L81" s="71">
        <f t="shared" si="70"/>
        <v>3793</v>
      </c>
      <c r="M81" s="71">
        <f t="shared" si="70"/>
        <v>3015</v>
      </c>
      <c r="N81" s="71">
        <f t="shared" si="70"/>
        <v>2169</v>
      </c>
      <c r="O81" s="71">
        <f t="shared" si="70"/>
        <v>2761</v>
      </c>
      <c r="P81" s="71">
        <f t="shared" si="70"/>
        <v>2613</v>
      </c>
      <c r="Q81" s="71">
        <f t="shared" si="70"/>
        <v>3087</v>
      </c>
      <c r="R81" s="71">
        <f t="shared" si="70"/>
        <v>4463</v>
      </c>
      <c r="S81" s="71">
        <f t="shared" si="70"/>
        <v>5256</v>
      </c>
      <c r="T81" s="71">
        <f t="shared" si="70"/>
        <v>4799</v>
      </c>
      <c r="U81" s="71">
        <f t="shared" si="70"/>
        <v>6138</v>
      </c>
      <c r="V81" s="71">
        <f t="shared" si="70"/>
        <v>5077</v>
      </c>
      <c r="W81" s="71">
        <f t="shared" si="70"/>
        <v>6381</v>
      </c>
      <c r="X81" s="71">
        <f t="shared" si="70"/>
        <v>5566</v>
      </c>
      <c r="Y81" s="71">
        <f t="shared" si="70"/>
        <v>6020</v>
      </c>
      <c r="Z81" s="71">
        <f t="shared" si="70"/>
        <v>5663</v>
      </c>
      <c r="AA81" s="71">
        <f t="shared" si="70"/>
        <v>4981</v>
      </c>
      <c r="AB81" s="71">
        <f t="shared" si="70"/>
        <v>5255</v>
      </c>
      <c r="AC81" s="71">
        <f t="shared" si="70"/>
        <v>5425</v>
      </c>
      <c r="AD81" s="71">
        <f t="shared" si="70"/>
        <v>5831</v>
      </c>
      <c r="AE81" s="71">
        <f t="shared" si="70"/>
        <v>5449</v>
      </c>
      <c r="AF81" s="71">
        <f t="shared" si="70"/>
        <v>5840</v>
      </c>
      <c r="AG81" s="71">
        <f t="shared" si="70"/>
        <v>0</v>
      </c>
      <c r="AH81" s="71">
        <f t="shared" si="36"/>
        <v>137297</v>
      </c>
      <c r="AI81" s="28"/>
      <c r="AK81" s="24"/>
    </row>
    <row r="82" s="1" customFormat="1" ht="30" hidden="1" customHeight="1" outlineLevel="2" spans="1:37">
      <c r="A82" s="82"/>
      <c r="B82" s="61"/>
      <c r="C82" s="71">
        <f t="shared" ref="C82:AG82" si="71">C222</f>
        <v>3233</v>
      </c>
      <c r="D82" s="71">
        <f t="shared" si="71"/>
        <v>3882</v>
      </c>
      <c r="E82" s="71">
        <f t="shared" si="71"/>
        <v>1806</v>
      </c>
      <c r="F82" s="71">
        <f t="shared" si="71"/>
        <v>2623</v>
      </c>
      <c r="G82" s="71">
        <f t="shared" si="71"/>
        <v>3059</v>
      </c>
      <c r="H82" s="71">
        <f t="shared" si="71"/>
        <v>4297</v>
      </c>
      <c r="I82" s="71">
        <f t="shared" si="71"/>
        <v>3004</v>
      </c>
      <c r="J82" s="71">
        <f t="shared" si="71"/>
        <v>4308</v>
      </c>
      <c r="K82" s="71">
        <f t="shared" si="71"/>
        <v>3256</v>
      </c>
      <c r="L82" s="71">
        <f t="shared" si="71"/>
        <v>2990</v>
      </c>
      <c r="M82" s="71">
        <f t="shared" si="71"/>
        <v>3158</v>
      </c>
      <c r="N82" s="71">
        <f t="shared" si="71"/>
        <v>2504</v>
      </c>
      <c r="O82" s="71">
        <f t="shared" si="71"/>
        <v>3370</v>
      </c>
      <c r="P82" s="71">
        <f t="shared" si="71"/>
        <v>2921</v>
      </c>
      <c r="Q82" s="71">
        <f t="shared" si="71"/>
        <v>2755</v>
      </c>
      <c r="R82" s="71">
        <f t="shared" si="71"/>
        <v>3191</v>
      </c>
      <c r="S82" s="71">
        <f t="shared" si="71"/>
        <v>3670</v>
      </c>
      <c r="T82" s="71">
        <f t="shared" si="71"/>
        <v>4145</v>
      </c>
      <c r="U82" s="71">
        <f t="shared" si="71"/>
        <v>3163</v>
      </c>
      <c r="V82" s="71">
        <f t="shared" si="71"/>
        <v>3176</v>
      </c>
      <c r="W82" s="71">
        <f t="shared" si="71"/>
        <v>3425</v>
      </c>
      <c r="X82" s="71">
        <f t="shared" si="71"/>
        <v>3845</v>
      </c>
      <c r="Y82" s="71">
        <f t="shared" si="71"/>
        <v>2972</v>
      </c>
      <c r="Z82" s="71">
        <f t="shared" si="71"/>
        <v>3999</v>
      </c>
      <c r="AA82" s="71">
        <f t="shared" si="71"/>
        <v>5093</v>
      </c>
      <c r="AB82" s="71">
        <f t="shared" si="71"/>
        <v>5026</v>
      </c>
      <c r="AC82" s="71">
        <f t="shared" si="71"/>
        <v>4547</v>
      </c>
      <c r="AD82" s="71">
        <f t="shared" si="71"/>
        <v>3493</v>
      </c>
      <c r="AE82" s="71">
        <f t="shared" si="71"/>
        <v>2463</v>
      </c>
      <c r="AF82" s="71">
        <f t="shared" si="71"/>
        <v>2932</v>
      </c>
      <c r="AG82" s="71">
        <f t="shared" si="71"/>
        <v>0</v>
      </c>
      <c r="AH82" s="71">
        <f t="shared" si="36"/>
        <v>102306</v>
      </c>
      <c r="AI82" s="28"/>
      <c r="AK82" s="24"/>
    </row>
    <row r="83" s="1" customFormat="1" ht="30" hidden="1" customHeight="1" outlineLevel="2" spans="1:37">
      <c r="A83" s="82"/>
      <c r="B83" s="62" t="s">
        <v>13</v>
      </c>
      <c r="C83" s="71">
        <f t="shared" ref="C83:AG83" si="72">C223</f>
        <v>3552.53333333333</v>
      </c>
      <c r="D83" s="71">
        <f t="shared" si="72"/>
        <v>3552.53333333333</v>
      </c>
      <c r="E83" s="71">
        <f t="shared" si="72"/>
        <v>3552.53333333333</v>
      </c>
      <c r="F83" s="71">
        <f t="shared" si="72"/>
        <v>3552.53333333333</v>
      </c>
      <c r="G83" s="71">
        <f t="shared" si="72"/>
        <v>3552.53333333333</v>
      </c>
      <c r="H83" s="71">
        <f t="shared" si="72"/>
        <v>3552.53333333333</v>
      </c>
      <c r="I83" s="71">
        <f t="shared" si="72"/>
        <v>3552.53333333333</v>
      </c>
      <c r="J83" s="71">
        <f t="shared" si="72"/>
        <v>3552.53333333333</v>
      </c>
      <c r="K83" s="71">
        <f t="shared" si="72"/>
        <v>3552.53333333333</v>
      </c>
      <c r="L83" s="71">
        <f t="shared" si="72"/>
        <v>3552.53333333333</v>
      </c>
      <c r="M83" s="71">
        <f t="shared" si="72"/>
        <v>3552.53333333333</v>
      </c>
      <c r="N83" s="71">
        <f t="shared" si="72"/>
        <v>3552.53333333333</v>
      </c>
      <c r="O83" s="71">
        <f t="shared" si="72"/>
        <v>3552.53333333333</v>
      </c>
      <c r="P83" s="71">
        <f t="shared" si="72"/>
        <v>3552.53333333333</v>
      </c>
      <c r="Q83" s="71">
        <f t="shared" si="72"/>
        <v>3652.53333333333</v>
      </c>
      <c r="R83" s="71">
        <f t="shared" si="72"/>
        <v>3746.53333333333</v>
      </c>
      <c r="S83" s="71">
        <f t="shared" si="72"/>
        <v>3680.53333333333</v>
      </c>
      <c r="T83" s="71">
        <f t="shared" si="72"/>
        <v>3744.53333333333</v>
      </c>
      <c r="U83" s="71">
        <f t="shared" si="72"/>
        <v>4035.53333333333</v>
      </c>
      <c r="V83" s="71">
        <f t="shared" si="72"/>
        <v>4336.53333333333</v>
      </c>
      <c r="W83" s="71">
        <f t="shared" si="72"/>
        <v>3962.53333333333</v>
      </c>
      <c r="X83" s="71">
        <f t="shared" si="72"/>
        <v>3912.53333333333</v>
      </c>
      <c r="Y83" s="71">
        <f t="shared" si="72"/>
        <v>3912.53333333333</v>
      </c>
      <c r="Z83" s="71">
        <f t="shared" si="72"/>
        <v>4033.53333333333</v>
      </c>
      <c r="AA83" s="71">
        <f t="shared" si="72"/>
        <v>4416.53333333333</v>
      </c>
      <c r="AB83" s="71">
        <f t="shared" si="72"/>
        <v>4654.53333333333</v>
      </c>
      <c r="AC83" s="71">
        <f t="shared" si="72"/>
        <v>4681.53333333333</v>
      </c>
      <c r="AD83" s="71">
        <f t="shared" si="72"/>
        <v>4687.53333333333</v>
      </c>
      <c r="AE83" s="71">
        <f t="shared" si="72"/>
        <v>4630.53333333333</v>
      </c>
      <c r="AF83" s="71">
        <f t="shared" si="72"/>
        <v>4493.53333333333</v>
      </c>
      <c r="AG83" s="71">
        <f t="shared" si="72"/>
        <v>0</v>
      </c>
      <c r="AH83" s="71">
        <f t="shared" si="36"/>
        <v>116317</v>
      </c>
      <c r="AI83" s="28"/>
      <c r="AK83" s="24"/>
    </row>
    <row r="84" s="1" customFormat="1" ht="30" hidden="1" customHeight="1" outlineLevel="2" spans="1:37">
      <c r="A84" s="82"/>
      <c r="B84" s="63" t="s">
        <v>14</v>
      </c>
      <c r="C84" s="71">
        <f t="shared" ref="C84:AG84" si="73">C224</f>
        <v>-319.53333333333</v>
      </c>
      <c r="D84" s="71">
        <f t="shared" si="73"/>
        <v>329.46666666667</v>
      </c>
      <c r="E84" s="71">
        <f t="shared" si="73"/>
        <v>-1746.53333333333</v>
      </c>
      <c r="F84" s="71">
        <f t="shared" si="73"/>
        <v>-929.53333333333</v>
      </c>
      <c r="G84" s="71">
        <f t="shared" si="73"/>
        <v>-493.53333333333</v>
      </c>
      <c r="H84" s="71">
        <f t="shared" si="73"/>
        <v>744.46666666667</v>
      </c>
      <c r="I84" s="71">
        <f t="shared" si="73"/>
        <v>-548.53333333333</v>
      </c>
      <c r="J84" s="71">
        <f t="shared" si="73"/>
        <v>755.46666666667</v>
      </c>
      <c r="K84" s="71">
        <f t="shared" si="73"/>
        <v>-296.53333333333</v>
      </c>
      <c r="L84" s="71">
        <f t="shared" si="73"/>
        <v>-562.53333333333</v>
      </c>
      <c r="M84" s="71">
        <f t="shared" si="73"/>
        <v>-394.53333333333</v>
      </c>
      <c r="N84" s="71">
        <f t="shared" si="73"/>
        <v>-1048.53333333333</v>
      </c>
      <c r="O84" s="71">
        <f t="shared" si="73"/>
        <v>-182.53333333333</v>
      </c>
      <c r="P84" s="71">
        <f t="shared" si="73"/>
        <v>-631.53333333333</v>
      </c>
      <c r="Q84" s="71">
        <f t="shared" si="73"/>
        <v>-897.53333333333</v>
      </c>
      <c r="R84" s="71">
        <f t="shared" si="73"/>
        <v>-555.53333333333</v>
      </c>
      <c r="S84" s="71">
        <f t="shared" si="73"/>
        <v>-10.5333333333301</v>
      </c>
      <c r="T84" s="71">
        <f t="shared" si="73"/>
        <v>400.46666666667</v>
      </c>
      <c r="U84" s="71">
        <f t="shared" si="73"/>
        <v>-872.53333333333</v>
      </c>
      <c r="V84" s="71">
        <f t="shared" si="73"/>
        <v>-1160.53333333333</v>
      </c>
      <c r="W84" s="71">
        <f t="shared" si="73"/>
        <v>-537.53333333333</v>
      </c>
      <c r="X84" s="71">
        <f t="shared" si="73"/>
        <v>-67.5333333333301</v>
      </c>
      <c r="Y84" s="71">
        <f t="shared" si="73"/>
        <v>-940.53333333333</v>
      </c>
      <c r="Z84" s="71">
        <f t="shared" si="73"/>
        <v>-34.5333333333301</v>
      </c>
      <c r="AA84" s="71">
        <f t="shared" si="73"/>
        <v>676.46666666667</v>
      </c>
      <c r="AB84" s="71">
        <f t="shared" si="73"/>
        <v>371.46666666667</v>
      </c>
      <c r="AC84" s="71">
        <f t="shared" si="73"/>
        <v>-134.53333333333</v>
      </c>
      <c r="AD84" s="71">
        <f t="shared" si="73"/>
        <v>-1194.53333333333</v>
      </c>
      <c r="AE84" s="71">
        <f t="shared" si="73"/>
        <v>-2167.53333333333</v>
      </c>
      <c r="AF84" s="71">
        <f t="shared" si="73"/>
        <v>-1561.53333333333</v>
      </c>
      <c r="AG84" s="71">
        <f t="shared" si="73"/>
        <v>0</v>
      </c>
      <c r="AH84" s="71">
        <f t="shared" si="36"/>
        <v>-14010.9999999999</v>
      </c>
      <c r="AI84" s="28"/>
      <c r="AK84" s="24"/>
    </row>
    <row r="85" s="1" customFormat="1" ht="30" hidden="1" customHeight="1" outlineLevel="2" spans="1:37">
      <c r="A85" s="82"/>
      <c r="B85" s="81" t="s">
        <v>15</v>
      </c>
      <c r="C85" s="71">
        <f t="shared" ref="C85:AG85" si="74">C225</f>
        <v>-171</v>
      </c>
      <c r="D85" s="71">
        <f t="shared" si="74"/>
        <v>-1361</v>
      </c>
      <c r="E85" s="71">
        <f t="shared" si="74"/>
        <v>-2964</v>
      </c>
      <c r="F85" s="71">
        <f t="shared" si="74"/>
        <v>-1773</v>
      </c>
      <c r="G85" s="71">
        <f t="shared" si="74"/>
        <v>-1612</v>
      </c>
      <c r="H85" s="71">
        <f t="shared" si="74"/>
        <v>-720</v>
      </c>
      <c r="I85" s="71">
        <f t="shared" si="74"/>
        <v>-2876</v>
      </c>
      <c r="J85" s="71">
        <f t="shared" si="74"/>
        <v>2827</v>
      </c>
      <c r="K85" s="71">
        <f t="shared" si="74"/>
        <v>403</v>
      </c>
      <c r="L85" s="71">
        <f t="shared" si="74"/>
        <v>-803</v>
      </c>
      <c r="M85" s="71">
        <f t="shared" si="74"/>
        <v>143</v>
      </c>
      <c r="N85" s="71">
        <f t="shared" si="74"/>
        <v>335</v>
      </c>
      <c r="O85" s="71">
        <f t="shared" si="74"/>
        <v>609</v>
      </c>
      <c r="P85" s="71">
        <f t="shared" si="74"/>
        <v>308</v>
      </c>
      <c r="Q85" s="71">
        <f t="shared" si="74"/>
        <v>-332</v>
      </c>
      <c r="R85" s="71">
        <f t="shared" si="74"/>
        <v>-1272</v>
      </c>
      <c r="S85" s="71">
        <f t="shared" si="74"/>
        <v>-1586</v>
      </c>
      <c r="T85" s="71">
        <f t="shared" si="74"/>
        <v>-654</v>
      </c>
      <c r="U85" s="71">
        <f t="shared" si="74"/>
        <v>-2975</v>
      </c>
      <c r="V85" s="71">
        <f t="shared" si="74"/>
        <v>-1901</v>
      </c>
      <c r="W85" s="71">
        <f t="shared" si="74"/>
        <v>-2956</v>
      </c>
      <c r="X85" s="71">
        <f t="shared" si="74"/>
        <v>-1721</v>
      </c>
      <c r="Y85" s="71">
        <f t="shared" si="74"/>
        <v>-3048</v>
      </c>
      <c r="Z85" s="71">
        <f t="shared" si="74"/>
        <v>-1664</v>
      </c>
      <c r="AA85" s="71">
        <f t="shared" si="74"/>
        <v>112</v>
      </c>
      <c r="AB85" s="71">
        <f t="shared" si="74"/>
        <v>-229</v>
      </c>
      <c r="AC85" s="71">
        <f t="shared" si="74"/>
        <v>-878</v>
      </c>
      <c r="AD85" s="71">
        <f t="shared" si="74"/>
        <v>-2338</v>
      </c>
      <c r="AE85" s="71">
        <f t="shared" si="74"/>
        <v>-2986</v>
      </c>
      <c r="AF85" s="71">
        <f t="shared" si="74"/>
        <v>-2908</v>
      </c>
      <c r="AG85" s="71">
        <f t="shared" si="74"/>
        <v>0</v>
      </c>
      <c r="AH85" s="71">
        <f t="shared" si="36"/>
        <v>-34991</v>
      </c>
      <c r="AI85" s="28"/>
      <c r="AK85" s="24"/>
    </row>
    <row r="86" s="1" customFormat="1" ht="30" hidden="1" customHeight="1" outlineLevel="2" spans="1:37">
      <c r="A86" s="58" t="s">
        <v>32</v>
      </c>
      <c r="B86" s="59"/>
      <c r="C86" s="71">
        <f t="shared" ref="C86:AG86" si="75">C229+C373</f>
        <v>26.1</v>
      </c>
      <c r="D86" s="71">
        <f t="shared" si="75"/>
        <v>0</v>
      </c>
      <c r="E86" s="71">
        <f t="shared" si="75"/>
        <v>13.5</v>
      </c>
      <c r="F86" s="71">
        <f t="shared" si="75"/>
        <v>0</v>
      </c>
      <c r="G86" s="71">
        <f t="shared" si="75"/>
        <v>0</v>
      </c>
      <c r="H86" s="71">
        <f t="shared" si="75"/>
        <v>0</v>
      </c>
      <c r="I86" s="71">
        <f t="shared" si="75"/>
        <v>0</v>
      </c>
      <c r="J86" s="71">
        <f t="shared" si="75"/>
        <v>0</v>
      </c>
      <c r="K86" s="71">
        <f t="shared" si="75"/>
        <v>0</v>
      </c>
      <c r="L86" s="71">
        <f t="shared" si="75"/>
        <v>3.6</v>
      </c>
      <c r="M86" s="71">
        <f t="shared" si="75"/>
        <v>0</v>
      </c>
      <c r="N86" s="71">
        <f t="shared" si="75"/>
        <v>0</v>
      </c>
      <c r="O86" s="71">
        <f t="shared" si="75"/>
        <v>0</v>
      </c>
      <c r="P86" s="71">
        <f t="shared" si="75"/>
        <v>0</v>
      </c>
      <c r="Q86" s="71">
        <f t="shared" si="75"/>
        <v>0</v>
      </c>
      <c r="R86" s="71">
        <f t="shared" si="75"/>
        <v>10.8</v>
      </c>
      <c r="S86" s="71">
        <f t="shared" si="75"/>
        <v>0</v>
      </c>
      <c r="T86" s="71">
        <f t="shared" si="75"/>
        <v>0</v>
      </c>
      <c r="U86" s="71">
        <f t="shared" si="75"/>
        <v>0</v>
      </c>
      <c r="V86" s="71">
        <f t="shared" si="75"/>
        <v>0</v>
      </c>
      <c r="W86" s="71">
        <f t="shared" si="75"/>
        <v>7.2</v>
      </c>
      <c r="X86" s="71">
        <f t="shared" si="75"/>
        <v>0</v>
      </c>
      <c r="Y86" s="71">
        <f t="shared" si="75"/>
        <v>1.8</v>
      </c>
      <c r="Z86" s="71">
        <f t="shared" si="75"/>
        <v>0</v>
      </c>
      <c r="AA86" s="71">
        <f t="shared" si="75"/>
        <v>9.9</v>
      </c>
      <c r="AB86" s="71">
        <f t="shared" si="75"/>
        <v>1.8</v>
      </c>
      <c r="AC86" s="71">
        <f t="shared" si="75"/>
        <v>0</v>
      </c>
      <c r="AD86" s="71">
        <f t="shared" si="75"/>
        <v>0</v>
      </c>
      <c r="AE86" s="71">
        <f t="shared" si="75"/>
        <v>0</v>
      </c>
      <c r="AF86" s="71">
        <f t="shared" si="75"/>
        <v>0</v>
      </c>
      <c r="AG86" s="71">
        <f t="shared" si="75"/>
        <v>0</v>
      </c>
      <c r="AH86" s="71">
        <f t="shared" si="36"/>
        <v>74.7</v>
      </c>
      <c r="AI86" s="28"/>
      <c r="AK86" s="24"/>
    </row>
    <row r="87" s="1" customFormat="1" ht="30" hidden="1" customHeight="1" outlineLevel="2" spans="1:37">
      <c r="A87" s="58"/>
      <c r="B87" s="61"/>
      <c r="C87" s="71">
        <f>C230+C373</f>
        <v>42.3</v>
      </c>
      <c r="D87" s="71">
        <f t="shared" ref="D87:AG87" si="76">D230+D374</f>
        <v>0</v>
      </c>
      <c r="E87" s="71">
        <f t="shared" si="76"/>
        <v>0.9</v>
      </c>
      <c r="F87" s="71">
        <f t="shared" si="76"/>
        <v>10.8</v>
      </c>
      <c r="G87" s="71">
        <f t="shared" si="76"/>
        <v>27.9</v>
      </c>
      <c r="H87" s="71">
        <f t="shared" si="76"/>
        <v>10.8</v>
      </c>
      <c r="I87" s="71">
        <f t="shared" si="76"/>
        <v>3.6</v>
      </c>
      <c r="J87" s="71">
        <f t="shared" si="76"/>
        <v>16.2</v>
      </c>
      <c r="K87" s="71">
        <f t="shared" si="76"/>
        <v>1.8</v>
      </c>
      <c r="L87" s="71">
        <f t="shared" si="76"/>
        <v>0</v>
      </c>
      <c r="M87" s="71">
        <f t="shared" si="76"/>
        <v>0</v>
      </c>
      <c r="N87" s="71">
        <f t="shared" si="76"/>
        <v>0</v>
      </c>
      <c r="O87" s="71">
        <f t="shared" si="76"/>
        <v>0</v>
      </c>
      <c r="P87" s="71">
        <f t="shared" si="76"/>
        <v>0</v>
      </c>
      <c r="Q87" s="71">
        <f t="shared" si="76"/>
        <v>2.7</v>
      </c>
      <c r="R87" s="71">
        <f t="shared" si="76"/>
        <v>15.3</v>
      </c>
      <c r="S87" s="71">
        <f t="shared" si="76"/>
        <v>2.7</v>
      </c>
      <c r="T87" s="71">
        <f t="shared" si="76"/>
        <v>3.6</v>
      </c>
      <c r="U87" s="71">
        <f t="shared" si="76"/>
        <v>0</v>
      </c>
      <c r="V87" s="71">
        <f t="shared" si="76"/>
        <v>13.5</v>
      </c>
      <c r="W87" s="71">
        <f t="shared" si="76"/>
        <v>0</v>
      </c>
      <c r="X87" s="71">
        <f t="shared" si="76"/>
        <v>0</v>
      </c>
      <c r="Y87" s="71">
        <f t="shared" si="76"/>
        <v>5.4</v>
      </c>
      <c r="Z87" s="71">
        <f t="shared" si="76"/>
        <v>11.7</v>
      </c>
      <c r="AA87" s="71">
        <f t="shared" si="76"/>
        <v>2.7</v>
      </c>
      <c r="AB87" s="71">
        <f t="shared" si="76"/>
        <v>0</v>
      </c>
      <c r="AC87" s="71">
        <f t="shared" si="76"/>
        <v>16.2</v>
      </c>
      <c r="AD87" s="71">
        <f t="shared" si="76"/>
        <v>0</v>
      </c>
      <c r="AE87" s="71">
        <f t="shared" si="76"/>
        <v>0</v>
      </c>
      <c r="AF87" s="71">
        <f t="shared" si="76"/>
        <v>8.1</v>
      </c>
      <c r="AG87" s="71">
        <f t="shared" si="76"/>
        <v>0</v>
      </c>
      <c r="AH87" s="71">
        <f t="shared" si="36"/>
        <v>196.2</v>
      </c>
      <c r="AI87" s="28"/>
      <c r="AK87" s="24"/>
    </row>
    <row r="88" s="1" customFormat="1" ht="30" hidden="1" customHeight="1" outlineLevel="2" spans="1:37">
      <c r="A88" s="58"/>
      <c r="B88" s="62" t="s">
        <v>13</v>
      </c>
      <c r="C88" s="71">
        <f t="shared" ref="C88:AG88" si="77">C231+C375</f>
        <v>29</v>
      </c>
      <c r="D88" s="71">
        <f t="shared" si="77"/>
        <v>0</v>
      </c>
      <c r="E88" s="71">
        <f t="shared" si="77"/>
        <v>11.5</v>
      </c>
      <c r="F88" s="71">
        <f t="shared" si="77"/>
        <v>0</v>
      </c>
      <c r="G88" s="71">
        <f t="shared" si="77"/>
        <v>0</v>
      </c>
      <c r="H88" s="71">
        <f t="shared" si="77"/>
        <v>0</v>
      </c>
      <c r="I88" s="71">
        <f t="shared" si="77"/>
        <v>4.5</v>
      </c>
      <c r="J88" s="71">
        <f t="shared" si="77"/>
        <v>0</v>
      </c>
      <c r="K88" s="71">
        <f t="shared" si="77"/>
        <v>9</v>
      </c>
      <c r="L88" s="71">
        <f t="shared" si="77"/>
        <v>0</v>
      </c>
      <c r="M88" s="71">
        <f t="shared" si="77"/>
        <v>0</v>
      </c>
      <c r="N88" s="71">
        <f t="shared" si="77"/>
        <v>2.5</v>
      </c>
      <c r="O88" s="71">
        <f t="shared" si="77"/>
        <v>0</v>
      </c>
      <c r="P88" s="71">
        <f t="shared" si="77"/>
        <v>0</v>
      </c>
      <c r="Q88" s="71">
        <f t="shared" si="77"/>
        <v>0</v>
      </c>
      <c r="R88" s="71">
        <f t="shared" si="77"/>
        <v>0</v>
      </c>
      <c r="S88" s="71">
        <f t="shared" si="77"/>
        <v>2.5</v>
      </c>
      <c r="T88" s="71">
        <f t="shared" si="77"/>
        <v>0</v>
      </c>
      <c r="U88" s="71">
        <f t="shared" si="77"/>
        <v>0</v>
      </c>
      <c r="V88" s="71">
        <f t="shared" si="77"/>
        <v>0</v>
      </c>
      <c r="W88" s="71">
        <f t="shared" si="77"/>
        <v>0</v>
      </c>
      <c r="X88" s="71">
        <f t="shared" si="77"/>
        <v>9</v>
      </c>
      <c r="Y88" s="71">
        <f t="shared" si="77"/>
        <v>0</v>
      </c>
      <c r="Z88" s="71">
        <f t="shared" si="77"/>
        <v>0</v>
      </c>
      <c r="AA88" s="71">
        <f t="shared" si="77"/>
        <v>0</v>
      </c>
      <c r="AB88" s="71">
        <f t="shared" si="77"/>
        <v>9</v>
      </c>
      <c r="AC88" s="71">
        <f t="shared" si="77"/>
        <v>0</v>
      </c>
      <c r="AD88" s="71">
        <f t="shared" si="77"/>
        <v>0</v>
      </c>
      <c r="AE88" s="71">
        <f t="shared" si="77"/>
        <v>0</v>
      </c>
      <c r="AF88" s="71">
        <f t="shared" si="77"/>
        <v>0</v>
      </c>
      <c r="AG88" s="71">
        <f t="shared" si="77"/>
        <v>0</v>
      </c>
      <c r="AH88" s="71">
        <f t="shared" si="36"/>
        <v>77</v>
      </c>
      <c r="AI88" s="28"/>
      <c r="AK88" s="24"/>
    </row>
    <row r="89" s="1" customFormat="1" ht="30" hidden="1" customHeight="1" outlineLevel="2" spans="1:37">
      <c r="A89" s="58"/>
      <c r="B89" s="83" t="s">
        <v>14</v>
      </c>
      <c r="C89" s="60">
        <f t="shared" ref="C89:AG89" si="78">C87-C88</f>
        <v>13.3</v>
      </c>
      <c r="D89" s="60">
        <f t="shared" si="78"/>
        <v>0</v>
      </c>
      <c r="E89" s="60">
        <f t="shared" si="78"/>
        <v>-10.6</v>
      </c>
      <c r="F89" s="60">
        <f t="shared" si="78"/>
        <v>10.8</v>
      </c>
      <c r="G89" s="60">
        <f t="shared" si="78"/>
        <v>27.9</v>
      </c>
      <c r="H89" s="60">
        <f t="shared" si="78"/>
        <v>10.8</v>
      </c>
      <c r="I89" s="60">
        <f t="shared" si="78"/>
        <v>-0.9</v>
      </c>
      <c r="J89" s="60">
        <f t="shared" si="78"/>
        <v>16.2</v>
      </c>
      <c r="K89" s="60">
        <f t="shared" si="78"/>
        <v>-7.2</v>
      </c>
      <c r="L89" s="60">
        <f t="shared" si="78"/>
        <v>0</v>
      </c>
      <c r="M89" s="60">
        <f t="shared" si="78"/>
        <v>0</v>
      </c>
      <c r="N89" s="60">
        <f t="shared" si="78"/>
        <v>-2.5</v>
      </c>
      <c r="O89" s="60">
        <f t="shared" si="78"/>
        <v>0</v>
      </c>
      <c r="P89" s="60">
        <f t="shared" si="78"/>
        <v>0</v>
      </c>
      <c r="Q89" s="60">
        <f t="shared" si="78"/>
        <v>2.7</v>
      </c>
      <c r="R89" s="60">
        <f t="shared" si="78"/>
        <v>15.3</v>
      </c>
      <c r="S89" s="60">
        <f t="shared" si="78"/>
        <v>0.2</v>
      </c>
      <c r="T89" s="60">
        <f t="shared" si="78"/>
        <v>3.6</v>
      </c>
      <c r="U89" s="60">
        <f t="shared" si="78"/>
        <v>0</v>
      </c>
      <c r="V89" s="60">
        <f t="shared" si="78"/>
        <v>13.5</v>
      </c>
      <c r="W89" s="60">
        <f t="shared" si="78"/>
        <v>0</v>
      </c>
      <c r="X89" s="60">
        <f t="shared" si="78"/>
        <v>-9</v>
      </c>
      <c r="Y89" s="60">
        <f t="shared" si="78"/>
        <v>5.4</v>
      </c>
      <c r="Z89" s="60">
        <f t="shared" si="78"/>
        <v>11.7</v>
      </c>
      <c r="AA89" s="60">
        <f t="shared" si="78"/>
        <v>2.7</v>
      </c>
      <c r="AB89" s="60">
        <f t="shared" si="78"/>
        <v>-9</v>
      </c>
      <c r="AC89" s="60">
        <f t="shared" si="78"/>
        <v>16.2</v>
      </c>
      <c r="AD89" s="60">
        <f t="shared" si="78"/>
        <v>0</v>
      </c>
      <c r="AE89" s="60">
        <f t="shared" si="78"/>
        <v>0</v>
      </c>
      <c r="AF89" s="60">
        <f t="shared" si="78"/>
        <v>8.1</v>
      </c>
      <c r="AG89" s="60">
        <f t="shared" si="78"/>
        <v>0</v>
      </c>
      <c r="AH89" s="60">
        <f t="shared" si="36"/>
        <v>119.2</v>
      </c>
      <c r="AI89" s="28"/>
      <c r="AK89" s="24"/>
    </row>
    <row r="90" s="1" customFormat="1" ht="30" hidden="1" customHeight="1" outlineLevel="2" spans="1:37">
      <c r="A90" s="58"/>
      <c r="B90" s="64" t="s">
        <v>15</v>
      </c>
      <c r="C90" s="71">
        <f t="shared" ref="C90:AG90" si="79">C87-C86</f>
        <v>16.2</v>
      </c>
      <c r="D90" s="71">
        <f t="shared" si="79"/>
        <v>0</v>
      </c>
      <c r="E90" s="71">
        <f t="shared" si="79"/>
        <v>-12.6</v>
      </c>
      <c r="F90" s="71">
        <f t="shared" si="79"/>
        <v>10.8</v>
      </c>
      <c r="G90" s="71">
        <f t="shared" si="79"/>
        <v>27.9</v>
      </c>
      <c r="H90" s="71">
        <f t="shared" si="79"/>
        <v>10.8</v>
      </c>
      <c r="I90" s="71">
        <f t="shared" si="79"/>
        <v>3.6</v>
      </c>
      <c r="J90" s="71">
        <f t="shared" si="79"/>
        <v>16.2</v>
      </c>
      <c r="K90" s="71">
        <f t="shared" si="79"/>
        <v>1.8</v>
      </c>
      <c r="L90" s="71">
        <f t="shared" si="79"/>
        <v>-3.6</v>
      </c>
      <c r="M90" s="71">
        <f t="shared" si="79"/>
        <v>0</v>
      </c>
      <c r="N90" s="71">
        <f t="shared" si="79"/>
        <v>0</v>
      </c>
      <c r="O90" s="71">
        <f t="shared" si="79"/>
        <v>0</v>
      </c>
      <c r="P90" s="71">
        <f t="shared" si="79"/>
        <v>0</v>
      </c>
      <c r="Q90" s="71">
        <f t="shared" si="79"/>
        <v>2.7</v>
      </c>
      <c r="R90" s="71">
        <f t="shared" si="79"/>
        <v>4.5</v>
      </c>
      <c r="S90" s="71">
        <f t="shared" si="79"/>
        <v>2.7</v>
      </c>
      <c r="T90" s="71">
        <f t="shared" si="79"/>
        <v>3.6</v>
      </c>
      <c r="U90" s="71">
        <f t="shared" si="79"/>
        <v>0</v>
      </c>
      <c r="V90" s="71">
        <f t="shared" si="79"/>
        <v>13.5</v>
      </c>
      <c r="W90" s="71">
        <f t="shared" si="79"/>
        <v>-7.2</v>
      </c>
      <c r="X90" s="71">
        <f t="shared" si="79"/>
        <v>0</v>
      </c>
      <c r="Y90" s="71">
        <f t="shared" si="79"/>
        <v>3.6</v>
      </c>
      <c r="Z90" s="71">
        <f t="shared" si="79"/>
        <v>11.7</v>
      </c>
      <c r="AA90" s="71">
        <f t="shared" si="79"/>
        <v>-7.2</v>
      </c>
      <c r="AB90" s="71">
        <f t="shared" si="79"/>
        <v>-1.8</v>
      </c>
      <c r="AC90" s="71">
        <f t="shared" si="79"/>
        <v>16.2</v>
      </c>
      <c r="AD90" s="71">
        <f t="shared" si="79"/>
        <v>0</v>
      </c>
      <c r="AE90" s="71">
        <f t="shared" si="79"/>
        <v>0</v>
      </c>
      <c r="AF90" s="71">
        <f t="shared" si="79"/>
        <v>8.1</v>
      </c>
      <c r="AG90" s="71">
        <f t="shared" si="79"/>
        <v>0</v>
      </c>
      <c r="AH90" s="71">
        <f t="shared" si="36"/>
        <v>121.5</v>
      </c>
      <c r="AI90" s="28"/>
      <c r="AK90" s="24"/>
    </row>
    <row r="91" s="1" customFormat="1" ht="30" hidden="1" customHeight="1" outlineLevel="2" spans="1:37">
      <c r="A91" s="80" t="s">
        <v>33</v>
      </c>
      <c r="B91" s="59"/>
      <c r="C91" s="84">
        <f t="shared" ref="C91:AG91" si="80">C234</f>
        <v>18.3649</v>
      </c>
      <c r="D91" s="84">
        <f t="shared" si="80"/>
        <v>0</v>
      </c>
      <c r="E91" s="84">
        <f t="shared" si="80"/>
        <v>0</v>
      </c>
      <c r="F91" s="84">
        <f t="shared" si="80"/>
        <v>0</v>
      </c>
      <c r="G91" s="84">
        <f t="shared" si="80"/>
        <v>0</v>
      </c>
      <c r="H91" s="84">
        <f t="shared" si="80"/>
        <v>0</v>
      </c>
      <c r="I91" s="84">
        <f t="shared" si="80"/>
        <v>0</v>
      </c>
      <c r="J91" s="84">
        <f t="shared" si="80"/>
        <v>0</v>
      </c>
      <c r="K91" s="84">
        <f t="shared" si="80"/>
        <v>0</v>
      </c>
      <c r="L91" s="84">
        <f t="shared" si="80"/>
        <v>0</v>
      </c>
      <c r="M91" s="84">
        <f t="shared" si="80"/>
        <v>0</v>
      </c>
      <c r="N91" s="84">
        <f t="shared" si="80"/>
        <v>0</v>
      </c>
      <c r="O91" s="84">
        <f t="shared" si="80"/>
        <v>0</v>
      </c>
      <c r="P91" s="84">
        <f t="shared" si="80"/>
        <v>0</v>
      </c>
      <c r="Q91" s="84">
        <f t="shared" si="80"/>
        <v>0</v>
      </c>
      <c r="R91" s="84">
        <f t="shared" si="80"/>
        <v>0</v>
      </c>
      <c r="S91" s="84">
        <f t="shared" si="80"/>
        <v>0</v>
      </c>
      <c r="T91" s="84">
        <f t="shared" si="80"/>
        <v>0</v>
      </c>
      <c r="U91" s="84">
        <f t="shared" si="80"/>
        <v>0</v>
      </c>
      <c r="V91" s="84">
        <f t="shared" si="80"/>
        <v>0</v>
      </c>
      <c r="W91" s="84">
        <f t="shared" si="80"/>
        <v>0</v>
      </c>
      <c r="X91" s="84">
        <f t="shared" si="80"/>
        <v>0</v>
      </c>
      <c r="Y91" s="84">
        <f t="shared" si="80"/>
        <v>0</v>
      </c>
      <c r="Z91" s="84">
        <f t="shared" si="80"/>
        <v>0</v>
      </c>
      <c r="AA91" s="84">
        <f t="shared" si="80"/>
        <v>0</v>
      </c>
      <c r="AB91" s="84">
        <f t="shared" si="80"/>
        <v>0</v>
      </c>
      <c r="AC91" s="84">
        <f t="shared" si="80"/>
        <v>0</v>
      </c>
      <c r="AD91" s="84">
        <f t="shared" si="80"/>
        <v>0</v>
      </c>
      <c r="AE91" s="84">
        <f t="shared" si="80"/>
        <v>0</v>
      </c>
      <c r="AF91" s="84">
        <f t="shared" si="80"/>
        <v>0</v>
      </c>
      <c r="AG91" s="84">
        <f t="shared" si="80"/>
        <v>0</v>
      </c>
      <c r="AH91" s="84">
        <f t="shared" si="36"/>
        <v>18.3649</v>
      </c>
      <c r="AI91" s="28"/>
      <c r="AK91" s="24"/>
    </row>
    <row r="92" s="1" customFormat="1" ht="30" hidden="1" customHeight="1" outlineLevel="2" spans="1:37">
      <c r="A92" s="80"/>
      <c r="B92" s="61"/>
      <c r="C92" s="84">
        <f t="shared" ref="C92:AG92" si="81">C235</f>
        <v>19.4333</v>
      </c>
      <c r="D92" s="84">
        <f t="shared" si="81"/>
        <v>12.7694</v>
      </c>
      <c r="E92" s="84">
        <f t="shared" si="81"/>
        <v>7.073352</v>
      </c>
      <c r="F92" s="84">
        <f t="shared" si="81"/>
        <v>8.449848</v>
      </c>
      <c r="G92" s="84">
        <f t="shared" si="81"/>
        <v>2.975544</v>
      </c>
      <c r="H92" s="84">
        <f t="shared" si="81"/>
        <v>7.15176</v>
      </c>
      <c r="I92" s="84">
        <f t="shared" si="81"/>
        <v>0.90288</v>
      </c>
      <c r="J92" s="84">
        <f t="shared" si="81"/>
        <v>0</v>
      </c>
      <c r="K92" s="84">
        <f t="shared" si="81"/>
        <v>0</v>
      </c>
      <c r="L92" s="84">
        <f t="shared" si="81"/>
        <v>0</v>
      </c>
      <c r="M92" s="84">
        <f t="shared" si="81"/>
        <v>0</v>
      </c>
      <c r="N92" s="84">
        <f t="shared" si="81"/>
        <v>0</v>
      </c>
      <c r="O92" s="84">
        <f t="shared" si="81"/>
        <v>0</v>
      </c>
      <c r="P92" s="84">
        <f t="shared" si="81"/>
        <v>0</v>
      </c>
      <c r="Q92" s="84">
        <f t="shared" si="81"/>
        <v>0</v>
      </c>
      <c r="R92" s="84">
        <f t="shared" si="81"/>
        <v>0</v>
      </c>
      <c r="S92" s="84">
        <f t="shared" si="81"/>
        <v>0</v>
      </c>
      <c r="T92" s="84">
        <f t="shared" si="81"/>
        <v>0</v>
      </c>
      <c r="U92" s="84">
        <f t="shared" si="81"/>
        <v>0</v>
      </c>
      <c r="V92" s="84">
        <f t="shared" si="81"/>
        <v>0</v>
      </c>
      <c r="W92" s="84">
        <f t="shared" si="81"/>
        <v>0</v>
      </c>
      <c r="X92" s="84">
        <f t="shared" si="81"/>
        <v>0</v>
      </c>
      <c r="Y92" s="84">
        <f t="shared" si="81"/>
        <v>0</v>
      </c>
      <c r="Z92" s="84">
        <f t="shared" si="81"/>
        <v>0</v>
      </c>
      <c r="AA92" s="84">
        <f t="shared" si="81"/>
        <v>0</v>
      </c>
      <c r="AB92" s="84">
        <f t="shared" si="81"/>
        <v>0</v>
      </c>
      <c r="AC92" s="84">
        <f t="shared" si="81"/>
        <v>0</v>
      </c>
      <c r="AD92" s="84">
        <f t="shared" si="81"/>
        <v>0</v>
      </c>
      <c r="AE92" s="84">
        <f t="shared" si="81"/>
        <v>0</v>
      </c>
      <c r="AF92" s="84">
        <f t="shared" si="81"/>
        <v>0</v>
      </c>
      <c r="AG92" s="84">
        <f t="shared" si="81"/>
        <v>0</v>
      </c>
      <c r="AH92" s="84">
        <f t="shared" si="36"/>
        <v>58.756084</v>
      </c>
      <c r="AI92" s="28"/>
      <c r="AK92" s="24"/>
    </row>
    <row r="93" s="1" customFormat="1" ht="30" hidden="1" customHeight="1" outlineLevel="2" spans="1:37">
      <c r="A93" s="80"/>
      <c r="B93" s="62" t="s">
        <v>13</v>
      </c>
      <c r="C93" s="84">
        <f t="shared" ref="C93:AG93" si="82">C236</f>
        <v>0</v>
      </c>
      <c r="D93" s="84">
        <f t="shared" si="82"/>
        <v>0</v>
      </c>
      <c r="E93" s="84">
        <f t="shared" si="82"/>
        <v>0</v>
      </c>
      <c r="F93" s="84">
        <f t="shared" si="82"/>
        <v>0</v>
      </c>
      <c r="G93" s="84">
        <f t="shared" si="82"/>
        <v>0</v>
      </c>
      <c r="H93" s="84">
        <f t="shared" si="82"/>
        <v>0</v>
      </c>
      <c r="I93" s="84">
        <f t="shared" si="82"/>
        <v>0</v>
      </c>
      <c r="J93" s="84">
        <f t="shared" si="82"/>
        <v>0</v>
      </c>
      <c r="K93" s="84">
        <f t="shared" si="82"/>
        <v>0</v>
      </c>
      <c r="L93" s="84">
        <f t="shared" si="82"/>
        <v>0</v>
      </c>
      <c r="M93" s="84">
        <f t="shared" si="82"/>
        <v>0</v>
      </c>
      <c r="N93" s="84">
        <f t="shared" si="82"/>
        <v>0</v>
      </c>
      <c r="O93" s="84">
        <f t="shared" si="82"/>
        <v>0</v>
      </c>
      <c r="P93" s="84">
        <f t="shared" si="82"/>
        <v>0</v>
      </c>
      <c r="Q93" s="84">
        <f t="shared" si="82"/>
        <v>0</v>
      </c>
      <c r="R93" s="84">
        <f t="shared" si="82"/>
        <v>0</v>
      </c>
      <c r="S93" s="84">
        <f t="shared" si="82"/>
        <v>0</v>
      </c>
      <c r="T93" s="84">
        <f t="shared" si="82"/>
        <v>0</v>
      </c>
      <c r="U93" s="84">
        <f t="shared" si="82"/>
        <v>0</v>
      </c>
      <c r="V93" s="84">
        <f t="shared" si="82"/>
        <v>0</v>
      </c>
      <c r="W93" s="84">
        <f t="shared" si="82"/>
        <v>0</v>
      </c>
      <c r="X93" s="84">
        <f t="shared" si="82"/>
        <v>0</v>
      </c>
      <c r="Y93" s="84">
        <f t="shared" si="82"/>
        <v>0</v>
      </c>
      <c r="Z93" s="84">
        <f t="shared" si="82"/>
        <v>0</v>
      </c>
      <c r="AA93" s="84">
        <f t="shared" si="82"/>
        <v>0</v>
      </c>
      <c r="AB93" s="84">
        <f t="shared" si="82"/>
        <v>0</v>
      </c>
      <c r="AC93" s="84">
        <f t="shared" si="82"/>
        <v>0</v>
      </c>
      <c r="AD93" s="84">
        <f t="shared" si="82"/>
        <v>0</v>
      </c>
      <c r="AE93" s="84">
        <f t="shared" si="82"/>
        <v>0</v>
      </c>
      <c r="AF93" s="84">
        <f t="shared" si="82"/>
        <v>0</v>
      </c>
      <c r="AG93" s="84">
        <f t="shared" si="82"/>
        <v>0</v>
      </c>
      <c r="AH93" s="84">
        <f t="shared" si="36"/>
        <v>0</v>
      </c>
      <c r="AI93" s="28"/>
      <c r="AK93" s="24"/>
    </row>
    <row r="94" s="1" customFormat="1" ht="30" hidden="1" customHeight="1" outlineLevel="2" spans="1:37">
      <c r="A94" s="80"/>
      <c r="B94" s="63" t="s">
        <v>14</v>
      </c>
      <c r="C94" s="84">
        <f t="shared" ref="C94:AG94" si="83">C237</f>
        <v>19.4333</v>
      </c>
      <c r="D94" s="84">
        <f t="shared" si="83"/>
        <v>12.7694</v>
      </c>
      <c r="E94" s="84">
        <f t="shared" si="83"/>
        <v>7.073352</v>
      </c>
      <c r="F94" s="84">
        <f t="shared" si="83"/>
        <v>8.449848</v>
      </c>
      <c r="G94" s="84">
        <f t="shared" si="83"/>
        <v>2.975544</v>
      </c>
      <c r="H94" s="84">
        <f t="shared" si="83"/>
        <v>7.15176</v>
      </c>
      <c r="I94" s="84">
        <f t="shared" si="83"/>
        <v>0.90288</v>
      </c>
      <c r="J94" s="84">
        <f t="shared" si="83"/>
        <v>0</v>
      </c>
      <c r="K94" s="84">
        <f t="shared" si="83"/>
        <v>0</v>
      </c>
      <c r="L94" s="84">
        <f t="shared" si="83"/>
        <v>0</v>
      </c>
      <c r="M94" s="84">
        <f t="shared" si="83"/>
        <v>0</v>
      </c>
      <c r="N94" s="84">
        <f t="shared" si="83"/>
        <v>0</v>
      </c>
      <c r="O94" s="84">
        <f t="shared" si="83"/>
        <v>0</v>
      </c>
      <c r="P94" s="84">
        <f t="shared" si="83"/>
        <v>0</v>
      </c>
      <c r="Q94" s="84">
        <f t="shared" si="83"/>
        <v>0</v>
      </c>
      <c r="R94" s="84">
        <f t="shared" si="83"/>
        <v>0</v>
      </c>
      <c r="S94" s="84">
        <f t="shared" si="83"/>
        <v>0</v>
      </c>
      <c r="T94" s="84">
        <f t="shared" si="83"/>
        <v>0</v>
      </c>
      <c r="U94" s="84">
        <f t="shared" si="83"/>
        <v>0</v>
      </c>
      <c r="V94" s="84">
        <f t="shared" si="83"/>
        <v>0</v>
      </c>
      <c r="W94" s="84">
        <f t="shared" si="83"/>
        <v>0</v>
      </c>
      <c r="X94" s="84">
        <f t="shared" si="83"/>
        <v>0</v>
      </c>
      <c r="Y94" s="84">
        <f t="shared" si="83"/>
        <v>0</v>
      </c>
      <c r="Z94" s="84">
        <f t="shared" si="83"/>
        <v>0</v>
      </c>
      <c r="AA94" s="84">
        <f t="shared" si="83"/>
        <v>0</v>
      </c>
      <c r="AB94" s="84">
        <f t="shared" si="83"/>
        <v>0</v>
      </c>
      <c r="AC94" s="84">
        <f t="shared" si="83"/>
        <v>0</v>
      </c>
      <c r="AD94" s="84">
        <f t="shared" si="83"/>
        <v>0</v>
      </c>
      <c r="AE94" s="84">
        <f t="shared" si="83"/>
        <v>0</v>
      </c>
      <c r="AF94" s="84">
        <f t="shared" si="83"/>
        <v>0</v>
      </c>
      <c r="AG94" s="84">
        <f t="shared" si="83"/>
        <v>0</v>
      </c>
      <c r="AH94" s="84">
        <f t="shared" si="36"/>
        <v>58.756084</v>
      </c>
      <c r="AI94" s="28"/>
      <c r="AK94" s="24"/>
    </row>
    <row r="95" s="1" customFormat="1" ht="30" hidden="1" customHeight="1" outlineLevel="2" spans="1:37">
      <c r="A95" s="80"/>
      <c r="B95" s="64" t="s">
        <v>15</v>
      </c>
      <c r="C95" s="71">
        <f t="shared" ref="C95:AG95" si="84">C238</f>
        <v>1.0684</v>
      </c>
      <c r="D95" s="71">
        <f t="shared" si="84"/>
        <v>12.7694</v>
      </c>
      <c r="E95" s="71">
        <f t="shared" si="84"/>
        <v>7.073352</v>
      </c>
      <c r="F95" s="71">
        <f t="shared" si="84"/>
        <v>8.449848</v>
      </c>
      <c r="G95" s="71">
        <f t="shared" si="84"/>
        <v>2.975544</v>
      </c>
      <c r="H95" s="71">
        <f t="shared" si="84"/>
        <v>7.15176</v>
      </c>
      <c r="I95" s="71">
        <f t="shared" si="84"/>
        <v>0.90288</v>
      </c>
      <c r="J95" s="71">
        <f t="shared" si="84"/>
        <v>0</v>
      </c>
      <c r="K95" s="71">
        <f t="shared" si="84"/>
        <v>0</v>
      </c>
      <c r="L95" s="71">
        <f t="shared" si="84"/>
        <v>0</v>
      </c>
      <c r="M95" s="71">
        <f t="shared" si="84"/>
        <v>0</v>
      </c>
      <c r="N95" s="71">
        <f t="shared" si="84"/>
        <v>0</v>
      </c>
      <c r="O95" s="71">
        <f t="shared" si="84"/>
        <v>0</v>
      </c>
      <c r="P95" s="71">
        <f t="shared" si="84"/>
        <v>0</v>
      </c>
      <c r="Q95" s="71">
        <f t="shared" si="84"/>
        <v>0</v>
      </c>
      <c r="R95" s="71">
        <f t="shared" si="84"/>
        <v>0</v>
      </c>
      <c r="S95" s="71">
        <f t="shared" si="84"/>
        <v>0</v>
      </c>
      <c r="T95" s="71">
        <f t="shared" si="84"/>
        <v>0</v>
      </c>
      <c r="U95" s="71">
        <f t="shared" si="84"/>
        <v>0</v>
      </c>
      <c r="V95" s="71">
        <f t="shared" si="84"/>
        <v>0</v>
      </c>
      <c r="W95" s="71">
        <f t="shared" si="84"/>
        <v>0</v>
      </c>
      <c r="X95" s="71">
        <f t="shared" si="84"/>
        <v>0</v>
      </c>
      <c r="Y95" s="71">
        <f t="shared" si="84"/>
        <v>0</v>
      </c>
      <c r="Z95" s="71">
        <f t="shared" si="84"/>
        <v>0</v>
      </c>
      <c r="AA95" s="71">
        <f t="shared" si="84"/>
        <v>0</v>
      </c>
      <c r="AB95" s="71">
        <f t="shared" si="84"/>
        <v>0</v>
      </c>
      <c r="AC95" s="71">
        <f t="shared" si="84"/>
        <v>0</v>
      </c>
      <c r="AD95" s="71">
        <f t="shared" si="84"/>
        <v>0</v>
      </c>
      <c r="AE95" s="71">
        <f t="shared" si="84"/>
        <v>0</v>
      </c>
      <c r="AF95" s="71">
        <f t="shared" si="84"/>
        <v>0</v>
      </c>
      <c r="AG95" s="71">
        <f t="shared" si="84"/>
        <v>0</v>
      </c>
      <c r="AH95" s="71">
        <f t="shared" si="36"/>
        <v>40.391184</v>
      </c>
      <c r="AI95" s="28"/>
      <c r="AK95" s="24"/>
    </row>
    <row r="96" s="1" customFormat="1" ht="30" hidden="1" customHeight="1" outlineLevel="2" spans="1:37">
      <c r="A96" s="58" t="s">
        <v>34</v>
      </c>
      <c r="B96" s="61"/>
      <c r="C96" s="85">
        <f t="shared" ref="C96:AG96" si="85">C241+C383</f>
        <v>13.74</v>
      </c>
      <c r="D96" s="85">
        <f t="shared" si="85"/>
        <v>54.8</v>
      </c>
      <c r="E96" s="85">
        <f t="shared" si="85"/>
        <v>60.4</v>
      </c>
      <c r="F96" s="85">
        <f t="shared" si="85"/>
        <v>65.8</v>
      </c>
      <c r="G96" s="85">
        <f t="shared" si="85"/>
        <v>54.2</v>
      </c>
      <c r="H96" s="85">
        <f t="shared" si="85"/>
        <v>48</v>
      </c>
      <c r="I96" s="85">
        <f t="shared" si="85"/>
        <v>44</v>
      </c>
      <c r="J96" s="85">
        <f t="shared" si="85"/>
        <v>51</v>
      </c>
      <c r="K96" s="85">
        <f t="shared" si="85"/>
        <v>38</v>
      </c>
      <c r="L96" s="85">
        <f t="shared" si="85"/>
        <v>36</v>
      </c>
      <c r="M96" s="85">
        <f t="shared" si="85"/>
        <v>33</v>
      </c>
      <c r="N96" s="85">
        <f t="shared" si="85"/>
        <v>17</v>
      </c>
      <c r="O96" s="85">
        <f t="shared" si="85"/>
        <v>15</v>
      </c>
      <c r="P96" s="85">
        <f t="shared" si="85"/>
        <v>14</v>
      </c>
      <c r="Q96" s="85">
        <f t="shared" si="85"/>
        <v>13</v>
      </c>
      <c r="R96" s="85">
        <f t="shared" si="85"/>
        <v>28</v>
      </c>
      <c r="S96" s="85">
        <f t="shared" si="85"/>
        <v>40</v>
      </c>
      <c r="T96" s="85">
        <f t="shared" si="85"/>
        <v>47.89</v>
      </c>
      <c r="U96" s="85">
        <f t="shared" si="85"/>
        <v>38.5</v>
      </c>
      <c r="V96" s="85">
        <f t="shared" si="85"/>
        <v>40.5</v>
      </c>
      <c r="W96" s="85">
        <f t="shared" si="85"/>
        <v>79</v>
      </c>
      <c r="X96" s="85">
        <f t="shared" si="85"/>
        <v>48.5</v>
      </c>
      <c r="Y96" s="85">
        <f t="shared" si="85"/>
        <v>51.3</v>
      </c>
      <c r="Z96" s="85">
        <f t="shared" si="85"/>
        <v>40.8</v>
      </c>
      <c r="AA96" s="85">
        <f t="shared" si="85"/>
        <v>56.75</v>
      </c>
      <c r="AB96" s="85">
        <f t="shared" si="85"/>
        <v>42.56</v>
      </c>
      <c r="AC96" s="85">
        <f t="shared" si="85"/>
        <v>43</v>
      </c>
      <c r="AD96" s="85">
        <f t="shared" si="85"/>
        <v>48</v>
      </c>
      <c r="AE96" s="85">
        <f t="shared" si="85"/>
        <v>28.6</v>
      </c>
      <c r="AF96" s="85">
        <f t="shared" si="85"/>
        <v>33.88</v>
      </c>
      <c r="AG96" s="85">
        <f t="shared" si="85"/>
        <v>0</v>
      </c>
      <c r="AH96" s="85">
        <f t="shared" si="36"/>
        <v>1225.22</v>
      </c>
      <c r="AI96" s="28"/>
      <c r="AK96" s="24"/>
    </row>
    <row r="97" s="1" customFormat="1" ht="30" hidden="1" customHeight="1" outlineLevel="2" spans="1:37">
      <c r="A97" s="58"/>
      <c r="B97" s="61"/>
      <c r="C97" s="85">
        <f t="shared" ref="C97:AG97" si="86">C242+C384</f>
        <v>69.57</v>
      </c>
      <c r="D97" s="85">
        <f t="shared" si="86"/>
        <v>30.02</v>
      </c>
      <c r="E97" s="85">
        <f t="shared" si="86"/>
        <v>29.2</v>
      </c>
      <c r="F97" s="85">
        <f t="shared" si="86"/>
        <v>36.53</v>
      </c>
      <c r="G97" s="85">
        <f t="shared" si="86"/>
        <v>39.43</v>
      </c>
      <c r="H97" s="85">
        <f t="shared" si="86"/>
        <v>31.83</v>
      </c>
      <c r="I97" s="85">
        <f t="shared" si="86"/>
        <v>33</v>
      </c>
      <c r="J97" s="85">
        <f t="shared" si="86"/>
        <v>38.6</v>
      </c>
      <c r="K97" s="85">
        <f t="shared" si="86"/>
        <v>29</v>
      </c>
      <c r="L97" s="85">
        <f t="shared" si="86"/>
        <v>32</v>
      </c>
      <c r="M97" s="85">
        <f t="shared" si="86"/>
        <v>30</v>
      </c>
      <c r="N97" s="85">
        <f t="shared" si="86"/>
        <v>31</v>
      </c>
      <c r="O97" s="85">
        <f t="shared" si="86"/>
        <v>32</v>
      </c>
      <c r="P97" s="85">
        <f t="shared" si="86"/>
        <v>30</v>
      </c>
      <c r="Q97" s="85">
        <f t="shared" si="86"/>
        <v>34</v>
      </c>
      <c r="R97" s="85">
        <f t="shared" si="86"/>
        <v>39</v>
      </c>
      <c r="S97" s="85">
        <f t="shared" si="86"/>
        <v>42.03</v>
      </c>
      <c r="T97" s="85">
        <f t="shared" si="86"/>
        <v>51.28</v>
      </c>
      <c r="U97" s="85">
        <f t="shared" si="86"/>
        <v>34.8</v>
      </c>
      <c r="V97" s="85">
        <f t="shared" si="86"/>
        <v>36.12</v>
      </c>
      <c r="W97" s="85">
        <f t="shared" si="86"/>
        <v>30</v>
      </c>
      <c r="X97" s="85">
        <f t="shared" si="86"/>
        <v>32</v>
      </c>
      <c r="Y97" s="85">
        <f t="shared" si="86"/>
        <v>32.8</v>
      </c>
      <c r="Z97" s="85">
        <f t="shared" si="86"/>
        <v>57.2</v>
      </c>
      <c r="AA97" s="85">
        <f t="shared" si="86"/>
        <v>63.88</v>
      </c>
      <c r="AB97" s="85">
        <f t="shared" si="86"/>
        <v>52.8</v>
      </c>
      <c r="AC97" s="85">
        <f t="shared" si="86"/>
        <v>60.2</v>
      </c>
      <c r="AD97" s="85">
        <f t="shared" si="86"/>
        <v>51.2</v>
      </c>
      <c r="AE97" s="85">
        <f t="shared" si="86"/>
        <v>44.85</v>
      </c>
      <c r="AF97" s="85">
        <f t="shared" si="86"/>
        <v>43.64</v>
      </c>
      <c r="AG97" s="85">
        <f t="shared" si="86"/>
        <v>0</v>
      </c>
      <c r="AH97" s="85">
        <f t="shared" si="36"/>
        <v>1197.98</v>
      </c>
      <c r="AI97" s="28"/>
      <c r="AK97" s="24"/>
    </row>
    <row r="98" s="1" customFormat="1" ht="30" hidden="1" customHeight="1" outlineLevel="2" spans="1:37">
      <c r="A98" s="58"/>
      <c r="B98" s="62" t="s">
        <v>13</v>
      </c>
      <c r="C98" s="85">
        <f t="shared" ref="C98:AG98" si="87">C243+C385</f>
        <v>14.2760023873191</v>
      </c>
      <c r="D98" s="85">
        <f t="shared" si="87"/>
        <v>18.2947416066946</v>
      </c>
      <c r="E98" s="85">
        <f t="shared" si="87"/>
        <v>24.6432121942834</v>
      </c>
      <c r="F98" s="85">
        <f t="shared" si="87"/>
        <v>38.2611240230434</v>
      </c>
      <c r="G98" s="85">
        <f t="shared" si="87"/>
        <v>36.0650192908525</v>
      </c>
      <c r="H98" s="85">
        <f t="shared" si="87"/>
        <v>37.2625943395405</v>
      </c>
      <c r="I98" s="85">
        <f t="shared" si="87"/>
        <v>31.2757332895886</v>
      </c>
      <c r="J98" s="85">
        <f t="shared" si="87"/>
        <v>19.250790263064</v>
      </c>
      <c r="K98" s="85">
        <f t="shared" si="87"/>
        <v>23.3927334356402</v>
      </c>
      <c r="L98" s="85">
        <f t="shared" si="87"/>
        <v>39.4581919749876</v>
      </c>
      <c r="M98" s="85">
        <f t="shared" si="87"/>
        <v>37.76160563292</v>
      </c>
      <c r="N98" s="85">
        <f t="shared" si="87"/>
        <v>47.9529107761953</v>
      </c>
      <c r="O98" s="85">
        <f t="shared" si="87"/>
        <v>48.8300006828505</v>
      </c>
      <c r="P98" s="85">
        <f t="shared" si="87"/>
        <v>33.1713649968411</v>
      </c>
      <c r="Q98" s="85">
        <f t="shared" si="87"/>
        <v>31.4747786547738</v>
      </c>
      <c r="R98" s="85">
        <f t="shared" si="87"/>
        <v>43.0504100243074</v>
      </c>
      <c r="S98" s="85">
        <f t="shared" si="87"/>
        <v>58.6150932368479</v>
      </c>
      <c r="T98" s="85">
        <f t="shared" si="87"/>
        <v>56.4476295774036</v>
      </c>
      <c r="U98" s="85">
        <f t="shared" si="87"/>
        <v>39.6572373401726</v>
      </c>
      <c r="V98" s="85">
        <f t="shared" si="87"/>
        <v>38.959180681608</v>
      </c>
      <c r="W98" s="85">
        <f t="shared" si="87"/>
        <v>40.1567557302959</v>
      </c>
      <c r="X98" s="85">
        <f t="shared" si="87"/>
        <v>62.2090753195954</v>
      </c>
      <c r="Y98" s="85">
        <f t="shared" si="87"/>
        <v>56.2222142696433</v>
      </c>
      <c r="Z98" s="85">
        <f t="shared" si="87"/>
        <v>54.5256279275758</v>
      </c>
      <c r="AA98" s="85">
        <f t="shared" si="87"/>
        <v>54.9739052114606</v>
      </c>
      <c r="AB98" s="85">
        <f t="shared" si="87"/>
        <v>65.5041232015541</v>
      </c>
      <c r="AC98" s="85">
        <f t="shared" si="87"/>
        <v>71.49149134825</v>
      </c>
      <c r="AD98" s="85">
        <f t="shared" si="87"/>
        <v>77.4783523982022</v>
      </c>
      <c r="AE98" s="85">
        <f t="shared" si="87"/>
        <v>82.2681454962101</v>
      </c>
      <c r="AF98" s="85">
        <f t="shared" si="87"/>
        <v>81.0705704475221</v>
      </c>
      <c r="AG98" s="85">
        <f t="shared" si="87"/>
        <v>0</v>
      </c>
      <c r="AH98" s="85">
        <f t="shared" si="36"/>
        <v>1364.00061575924</v>
      </c>
      <c r="AI98" s="28"/>
      <c r="AK98" s="24"/>
    </row>
    <row r="99" s="1" customFormat="1" ht="30" hidden="1" customHeight="1" outlineLevel="2" spans="1:37">
      <c r="A99" s="58"/>
      <c r="B99" s="63" t="s">
        <v>14</v>
      </c>
      <c r="C99" s="60">
        <f t="shared" ref="C99:AG99" si="88">C97-C98</f>
        <v>55.2939976126809</v>
      </c>
      <c r="D99" s="60">
        <f t="shared" si="88"/>
        <v>11.7252583933054</v>
      </c>
      <c r="E99" s="60">
        <f t="shared" si="88"/>
        <v>4.5567878057166</v>
      </c>
      <c r="F99" s="60">
        <f t="shared" si="88"/>
        <v>-1.73112402304336</v>
      </c>
      <c r="G99" s="60">
        <f t="shared" si="88"/>
        <v>3.36498070914751</v>
      </c>
      <c r="H99" s="60">
        <f t="shared" si="88"/>
        <v>-5.4325943395405</v>
      </c>
      <c r="I99" s="60">
        <f t="shared" si="88"/>
        <v>1.72426671041142</v>
      </c>
      <c r="J99" s="60">
        <f t="shared" si="88"/>
        <v>19.349209736936</v>
      </c>
      <c r="K99" s="60">
        <f t="shared" si="88"/>
        <v>5.60726656435984</v>
      </c>
      <c r="L99" s="60">
        <f t="shared" si="88"/>
        <v>-7.45819197498759</v>
      </c>
      <c r="M99" s="60">
        <f t="shared" si="88"/>
        <v>-7.76160563292004</v>
      </c>
      <c r="N99" s="60">
        <f t="shared" si="88"/>
        <v>-16.9529107761953</v>
      </c>
      <c r="O99" s="60">
        <f t="shared" si="88"/>
        <v>-16.8300006828505</v>
      </c>
      <c r="P99" s="60">
        <f t="shared" si="88"/>
        <v>-3.17136499684108</v>
      </c>
      <c r="Q99" s="60">
        <f t="shared" si="88"/>
        <v>2.52522134522623</v>
      </c>
      <c r="R99" s="60">
        <f t="shared" si="88"/>
        <v>-4.05041002430745</v>
      </c>
      <c r="S99" s="60">
        <f t="shared" si="88"/>
        <v>-16.5850932368479</v>
      </c>
      <c r="T99" s="60">
        <f t="shared" si="88"/>
        <v>-5.1676295774036</v>
      </c>
      <c r="U99" s="60">
        <f t="shared" si="88"/>
        <v>-4.85723734017265</v>
      </c>
      <c r="V99" s="60">
        <f t="shared" si="88"/>
        <v>-2.83918068160796</v>
      </c>
      <c r="W99" s="60">
        <f t="shared" si="88"/>
        <v>-10.1567557302959</v>
      </c>
      <c r="X99" s="60">
        <f t="shared" si="88"/>
        <v>-30.2090753195954</v>
      </c>
      <c r="Y99" s="60">
        <f t="shared" si="88"/>
        <v>-23.4222142696433</v>
      </c>
      <c r="Z99" s="60">
        <f t="shared" si="88"/>
        <v>2.67437207242425</v>
      </c>
      <c r="AA99" s="60">
        <f t="shared" si="88"/>
        <v>8.90609478853941</v>
      </c>
      <c r="AB99" s="60">
        <f t="shared" si="88"/>
        <v>-12.7041232015541</v>
      </c>
      <c r="AC99" s="60">
        <f t="shared" si="88"/>
        <v>-11.2914913482499</v>
      </c>
      <c r="AD99" s="60">
        <f t="shared" si="88"/>
        <v>-26.2783523982022</v>
      </c>
      <c r="AE99" s="60">
        <f t="shared" si="88"/>
        <v>-37.4181454962101</v>
      </c>
      <c r="AF99" s="60">
        <f t="shared" si="88"/>
        <v>-37.4305704475221</v>
      </c>
      <c r="AG99" s="60">
        <f t="shared" si="88"/>
        <v>0</v>
      </c>
      <c r="AH99" s="60">
        <f t="shared" si="36"/>
        <v>-166.020615759243</v>
      </c>
      <c r="AI99" s="28"/>
      <c r="AK99" s="24"/>
    </row>
    <row r="100" s="1" customFormat="1" ht="30" hidden="1" customHeight="1" outlineLevel="2" spans="1:37">
      <c r="A100" s="58"/>
      <c r="B100" s="64" t="s">
        <v>15</v>
      </c>
      <c r="C100" s="71">
        <f t="shared" ref="C100:AG100" si="89">C97-C96</f>
        <v>55.83</v>
      </c>
      <c r="D100" s="71">
        <f t="shared" si="89"/>
        <v>-24.78</v>
      </c>
      <c r="E100" s="71">
        <f t="shared" si="89"/>
        <v>-31.2</v>
      </c>
      <c r="F100" s="71">
        <f t="shared" si="89"/>
        <v>-29.27</v>
      </c>
      <c r="G100" s="71">
        <f t="shared" si="89"/>
        <v>-14.77</v>
      </c>
      <c r="H100" s="71">
        <f t="shared" si="89"/>
        <v>-16.17</v>
      </c>
      <c r="I100" s="71">
        <f t="shared" si="89"/>
        <v>-11</v>
      </c>
      <c r="J100" s="71">
        <f t="shared" si="89"/>
        <v>-12.4</v>
      </c>
      <c r="K100" s="71">
        <f t="shared" si="89"/>
        <v>-9</v>
      </c>
      <c r="L100" s="71">
        <f t="shared" si="89"/>
        <v>-4</v>
      </c>
      <c r="M100" s="71">
        <f t="shared" si="89"/>
        <v>-3</v>
      </c>
      <c r="N100" s="71">
        <f t="shared" si="89"/>
        <v>14</v>
      </c>
      <c r="O100" s="71">
        <f t="shared" si="89"/>
        <v>17</v>
      </c>
      <c r="P100" s="71">
        <f t="shared" si="89"/>
        <v>16</v>
      </c>
      <c r="Q100" s="71">
        <f t="shared" si="89"/>
        <v>21</v>
      </c>
      <c r="R100" s="71">
        <f t="shared" si="89"/>
        <v>11</v>
      </c>
      <c r="S100" s="71">
        <f t="shared" si="89"/>
        <v>2.03</v>
      </c>
      <c r="T100" s="71">
        <f t="shared" si="89"/>
        <v>3.39</v>
      </c>
      <c r="U100" s="71">
        <f t="shared" si="89"/>
        <v>-3.7</v>
      </c>
      <c r="V100" s="71">
        <f t="shared" si="89"/>
        <v>-4.38</v>
      </c>
      <c r="W100" s="71">
        <f t="shared" si="89"/>
        <v>-49</v>
      </c>
      <c r="X100" s="71">
        <f t="shared" si="89"/>
        <v>-16.5</v>
      </c>
      <c r="Y100" s="71">
        <f t="shared" si="89"/>
        <v>-18.5</v>
      </c>
      <c r="Z100" s="71">
        <f t="shared" si="89"/>
        <v>16.4</v>
      </c>
      <c r="AA100" s="71">
        <f t="shared" si="89"/>
        <v>7.13</v>
      </c>
      <c r="AB100" s="71">
        <f t="shared" si="89"/>
        <v>10.24</v>
      </c>
      <c r="AC100" s="71">
        <f t="shared" si="89"/>
        <v>17.2</v>
      </c>
      <c r="AD100" s="71">
        <f t="shared" si="89"/>
        <v>3.2</v>
      </c>
      <c r="AE100" s="71">
        <f t="shared" si="89"/>
        <v>16.25</v>
      </c>
      <c r="AF100" s="71">
        <f t="shared" si="89"/>
        <v>9.76</v>
      </c>
      <c r="AG100" s="71">
        <f t="shared" si="89"/>
        <v>0</v>
      </c>
      <c r="AH100" s="71">
        <f t="shared" si="36"/>
        <v>-27.24</v>
      </c>
      <c r="AI100" s="28"/>
      <c r="AK100" s="24"/>
    </row>
    <row r="101" s="1" customFormat="1" ht="30" hidden="1" customHeight="1" outlineLevel="2" spans="1:37">
      <c r="A101" s="58" t="s">
        <v>35</v>
      </c>
      <c r="B101" s="61"/>
      <c r="C101" s="71">
        <f t="shared" ref="C101:AG101" si="90">C246+C388</f>
        <v>3.82</v>
      </c>
      <c r="D101" s="71">
        <f t="shared" si="90"/>
        <v>8.3</v>
      </c>
      <c r="E101" s="71">
        <f t="shared" si="90"/>
        <v>10.9</v>
      </c>
      <c r="F101" s="71">
        <f t="shared" si="90"/>
        <v>8.98</v>
      </c>
      <c r="G101" s="71">
        <f t="shared" si="90"/>
        <v>7.8</v>
      </c>
      <c r="H101" s="71">
        <f t="shared" si="90"/>
        <v>7.2</v>
      </c>
      <c r="I101" s="71">
        <f t="shared" si="90"/>
        <v>8.1</v>
      </c>
      <c r="J101" s="71">
        <f t="shared" si="90"/>
        <v>9</v>
      </c>
      <c r="K101" s="71">
        <f t="shared" si="90"/>
        <v>8.3</v>
      </c>
      <c r="L101" s="71">
        <f t="shared" si="90"/>
        <v>8.1</v>
      </c>
      <c r="M101" s="71">
        <f t="shared" si="90"/>
        <v>3.6</v>
      </c>
      <c r="N101" s="71">
        <f t="shared" si="90"/>
        <v>3.6</v>
      </c>
      <c r="O101" s="71">
        <f t="shared" si="90"/>
        <v>3.6</v>
      </c>
      <c r="P101" s="71">
        <f t="shared" si="90"/>
        <v>3.6</v>
      </c>
      <c r="Q101" s="71">
        <f t="shared" si="90"/>
        <v>3.6</v>
      </c>
      <c r="R101" s="71">
        <f t="shared" si="90"/>
        <v>6.32</v>
      </c>
      <c r="S101" s="71">
        <f t="shared" si="90"/>
        <v>11.5</v>
      </c>
      <c r="T101" s="71">
        <f t="shared" si="90"/>
        <v>11</v>
      </c>
      <c r="U101" s="71">
        <f t="shared" si="90"/>
        <v>11.74</v>
      </c>
      <c r="V101" s="71">
        <f t="shared" si="90"/>
        <v>10</v>
      </c>
      <c r="W101" s="71">
        <f t="shared" si="90"/>
        <v>13.1</v>
      </c>
      <c r="X101" s="71">
        <f t="shared" si="90"/>
        <v>15.24</v>
      </c>
      <c r="Y101" s="71">
        <f t="shared" si="90"/>
        <v>14.44</v>
      </c>
      <c r="Z101" s="71">
        <f t="shared" si="90"/>
        <v>5.64</v>
      </c>
      <c r="AA101" s="71">
        <f t="shared" si="90"/>
        <v>6.4</v>
      </c>
      <c r="AB101" s="71">
        <f t="shared" si="90"/>
        <v>14.43</v>
      </c>
      <c r="AC101" s="71">
        <f t="shared" si="90"/>
        <v>15.6</v>
      </c>
      <c r="AD101" s="71">
        <f t="shared" si="90"/>
        <v>20.21</v>
      </c>
      <c r="AE101" s="71">
        <f t="shared" si="90"/>
        <v>15.72</v>
      </c>
      <c r="AF101" s="71">
        <f t="shared" si="90"/>
        <v>14.29</v>
      </c>
      <c r="AG101" s="71">
        <f t="shared" si="90"/>
        <v>0</v>
      </c>
      <c r="AH101" s="71">
        <f t="shared" si="36"/>
        <v>284.13</v>
      </c>
      <c r="AI101" s="28"/>
      <c r="AK101" s="24"/>
    </row>
    <row r="102" s="1" customFormat="1" ht="30" hidden="1" customHeight="1" outlineLevel="2" spans="1:37">
      <c r="A102" s="58"/>
      <c r="B102" s="61"/>
      <c r="C102" s="71">
        <f t="shared" ref="C102:AG102" si="91">C247+C389</f>
        <v>1.73</v>
      </c>
      <c r="D102" s="71">
        <f t="shared" si="91"/>
        <v>3.55</v>
      </c>
      <c r="E102" s="71">
        <f t="shared" si="91"/>
        <v>4.1</v>
      </c>
      <c r="F102" s="71">
        <f t="shared" si="91"/>
        <v>4.06</v>
      </c>
      <c r="G102" s="71">
        <f t="shared" si="91"/>
        <v>5.63</v>
      </c>
      <c r="H102" s="71">
        <f t="shared" si="91"/>
        <v>5.87</v>
      </c>
      <c r="I102" s="71">
        <f t="shared" si="91"/>
        <v>4.5</v>
      </c>
      <c r="J102" s="71">
        <f t="shared" si="91"/>
        <v>4.45</v>
      </c>
      <c r="K102" s="71">
        <f t="shared" si="91"/>
        <v>5.4</v>
      </c>
      <c r="L102" s="71">
        <f t="shared" si="91"/>
        <v>5.4</v>
      </c>
      <c r="M102" s="71">
        <f t="shared" si="91"/>
        <v>6.3</v>
      </c>
      <c r="N102" s="71">
        <f t="shared" si="91"/>
        <v>6.2</v>
      </c>
      <c r="O102" s="71">
        <f t="shared" si="91"/>
        <v>6.3</v>
      </c>
      <c r="P102" s="71">
        <f t="shared" si="91"/>
        <v>5.02</v>
      </c>
      <c r="Q102" s="71">
        <f t="shared" si="91"/>
        <v>5.4</v>
      </c>
      <c r="R102" s="71">
        <f t="shared" si="91"/>
        <v>7.53</v>
      </c>
      <c r="S102" s="71">
        <f t="shared" si="91"/>
        <v>11.1</v>
      </c>
      <c r="T102" s="71">
        <f t="shared" si="91"/>
        <v>8.9</v>
      </c>
      <c r="U102" s="71">
        <f t="shared" si="91"/>
        <v>7.85</v>
      </c>
      <c r="V102" s="71">
        <f t="shared" si="91"/>
        <v>7.07</v>
      </c>
      <c r="W102" s="71">
        <f t="shared" si="91"/>
        <v>5.4</v>
      </c>
      <c r="X102" s="71">
        <f t="shared" si="91"/>
        <v>5.13</v>
      </c>
      <c r="Y102" s="71">
        <f t="shared" si="91"/>
        <v>6.36</v>
      </c>
      <c r="Z102" s="71">
        <f t="shared" si="91"/>
        <v>9.4</v>
      </c>
      <c r="AA102" s="71">
        <f t="shared" si="91"/>
        <v>13.45</v>
      </c>
      <c r="AB102" s="71">
        <f t="shared" si="91"/>
        <v>12.48</v>
      </c>
      <c r="AC102" s="71">
        <f t="shared" si="91"/>
        <v>13.18</v>
      </c>
      <c r="AD102" s="71">
        <f t="shared" si="91"/>
        <v>10.92</v>
      </c>
      <c r="AE102" s="71">
        <f t="shared" si="91"/>
        <v>12.46</v>
      </c>
      <c r="AF102" s="71">
        <f t="shared" si="91"/>
        <v>11.6</v>
      </c>
      <c r="AG102" s="71">
        <f t="shared" si="91"/>
        <v>0</v>
      </c>
      <c r="AH102" s="71">
        <f t="shared" si="36"/>
        <v>216.74</v>
      </c>
      <c r="AI102" s="28"/>
      <c r="AK102" s="24"/>
    </row>
    <row r="103" s="1" customFormat="1" ht="30" hidden="1" customHeight="1" outlineLevel="2" spans="1:37">
      <c r="A103" s="58"/>
      <c r="B103" s="75" t="s">
        <v>13</v>
      </c>
      <c r="C103" s="71">
        <f t="shared" ref="C103:AG103" si="92">C248+C390</f>
        <v>2.69373033072681</v>
      </c>
      <c r="D103" s="71">
        <f t="shared" si="92"/>
        <v>3.45202382443825</v>
      </c>
      <c r="E103" s="71">
        <f t="shared" si="92"/>
        <v>4.64991293313617</v>
      </c>
      <c r="F103" s="71">
        <f t="shared" si="92"/>
        <v>7.21946016731558</v>
      </c>
      <c r="G103" s="71">
        <f t="shared" si="92"/>
        <v>6.8051039983488</v>
      </c>
      <c r="H103" s="71">
        <f t="shared" si="92"/>
        <v>7.03106101336071</v>
      </c>
      <c r="I103" s="71">
        <f t="shared" si="92"/>
        <v>5.90139130952173</v>
      </c>
      <c r="J103" s="71">
        <f t="shared" si="92"/>
        <v>3.63243786739922</v>
      </c>
      <c r="K103" s="71">
        <f t="shared" si="92"/>
        <v>4.41397830983124</v>
      </c>
      <c r="L103" s="71">
        <f t="shared" si="92"/>
        <v>7.44535949671725</v>
      </c>
      <c r="M103" s="71">
        <f t="shared" si="92"/>
        <v>7.12523174753302</v>
      </c>
      <c r="N103" s="71">
        <f t="shared" si="92"/>
        <v>9.21921432890796</v>
      </c>
      <c r="O103" s="71">
        <f t="shared" si="92"/>
        <v>9.4087140382474</v>
      </c>
      <c r="P103" s="71">
        <f t="shared" si="92"/>
        <v>6.25907691976297</v>
      </c>
      <c r="Q103" s="71">
        <f t="shared" si="92"/>
        <v>5.93894917057878</v>
      </c>
      <c r="R103" s="71">
        <f t="shared" si="92"/>
        <v>8.12317285614268</v>
      </c>
      <c r="S103" s="71">
        <f t="shared" si="92"/>
        <v>11.4190823521242</v>
      </c>
      <c r="T103" s="71">
        <f t="shared" si="92"/>
        <v>10.9930691610988</v>
      </c>
      <c r="U103" s="71">
        <f t="shared" si="92"/>
        <v>7.48291735777427</v>
      </c>
      <c r="V103" s="71">
        <f t="shared" si="92"/>
        <v>7.35118876254493</v>
      </c>
      <c r="W103" s="71">
        <f t="shared" si="92"/>
        <v>7.57714577755683</v>
      </c>
      <c r="X103" s="71">
        <f t="shared" si="92"/>
        <v>11.7381966682818</v>
      </c>
      <c r="Y103" s="71">
        <f t="shared" si="92"/>
        <v>10.6085269644429</v>
      </c>
      <c r="Z103" s="71">
        <f t="shared" si="92"/>
        <v>10.2883992152586</v>
      </c>
      <c r="AA103" s="71">
        <f t="shared" si="92"/>
        <v>10.3730092406882</v>
      </c>
      <c r="AB103" s="71">
        <f t="shared" si="92"/>
        <v>12.3599493176514</v>
      </c>
      <c r="AC103" s="71">
        <f t="shared" si="92"/>
        <v>13.4896767071007</v>
      </c>
      <c r="AD103" s="71">
        <f t="shared" si="92"/>
        <v>14.6193464109397</v>
      </c>
      <c r="AE103" s="71">
        <f t="shared" si="92"/>
        <v>15.5231167853771</v>
      </c>
      <c r="AF103" s="71">
        <f t="shared" si="92"/>
        <v>15.2971597703652</v>
      </c>
      <c r="AG103" s="71">
        <f t="shared" si="92"/>
        <v>0</v>
      </c>
      <c r="AH103" s="71">
        <f t="shared" si="36"/>
        <v>258.439602803173</v>
      </c>
      <c r="AI103" s="28"/>
      <c r="AK103" s="24"/>
    </row>
    <row r="104" s="1" customFormat="1" ht="30" hidden="1" customHeight="1" outlineLevel="2" spans="1:37">
      <c r="A104" s="58"/>
      <c r="B104" s="63" t="s">
        <v>14</v>
      </c>
      <c r="C104" s="60">
        <f t="shared" ref="C104:AG104" si="93">C102-C103</f>
        <v>-0.96373033072681</v>
      </c>
      <c r="D104" s="60">
        <f t="shared" si="93"/>
        <v>0.0979761755617496</v>
      </c>
      <c r="E104" s="60">
        <f t="shared" si="93"/>
        <v>-0.54991293313617</v>
      </c>
      <c r="F104" s="60">
        <f t="shared" si="93"/>
        <v>-3.15946016731558</v>
      </c>
      <c r="G104" s="60">
        <f t="shared" si="93"/>
        <v>-1.1751039983488</v>
      </c>
      <c r="H104" s="60">
        <f t="shared" si="93"/>
        <v>-1.16106101336071</v>
      </c>
      <c r="I104" s="60">
        <f t="shared" si="93"/>
        <v>-1.40139130952173</v>
      </c>
      <c r="J104" s="60">
        <f t="shared" si="93"/>
        <v>0.817562132600781</v>
      </c>
      <c r="K104" s="60">
        <f t="shared" si="93"/>
        <v>0.986021690168759</v>
      </c>
      <c r="L104" s="60">
        <f t="shared" si="93"/>
        <v>-2.04535949671725</v>
      </c>
      <c r="M104" s="60">
        <f t="shared" si="93"/>
        <v>-0.82523174753302</v>
      </c>
      <c r="N104" s="60">
        <f t="shared" si="93"/>
        <v>-3.01921432890796</v>
      </c>
      <c r="O104" s="60">
        <f t="shared" si="93"/>
        <v>-3.1087140382474</v>
      </c>
      <c r="P104" s="60">
        <f t="shared" si="93"/>
        <v>-1.23907691976297</v>
      </c>
      <c r="Q104" s="60">
        <f t="shared" si="93"/>
        <v>-0.538949170578785</v>
      </c>
      <c r="R104" s="60">
        <f t="shared" si="93"/>
        <v>-0.593172856142675</v>
      </c>
      <c r="S104" s="60">
        <f t="shared" si="93"/>
        <v>-0.319082352124219</v>
      </c>
      <c r="T104" s="60">
        <f t="shared" si="93"/>
        <v>-2.09306916109876</v>
      </c>
      <c r="U104" s="60">
        <f t="shared" si="93"/>
        <v>0.36708264222573</v>
      </c>
      <c r="V104" s="60">
        <f t="shared" si="93"/>
        <v>-0.281188762544928</v>
      </c>
      <c r="W104" s="60">
        <f t="shared" si="93"/>
        <v>-2.17714577755683</v>
      </c>
      <c r="X104" s="60">
        <f t="shared" si="93"/>
        <v>-6.60819666828184</v>
      </c>
      <c r="Y104" s="60">
        <f t="shared" si="93"/>
        <v>-4.24852696444287</v>
      </c>
      <c r="Z104" s="60">
        <f t="shared" si="93"/>
        <v>-0.888399215258563</v>
      </c>
      <c r="AA104" s="60">
        <f t="shared" si="93"/>
        <v>3.07699075931185</v>
      </c>
      <c r="AB104" s="60">
        <f t="shared" si="93"/>
        <v>0.120050682348595</v>
      </c>
      <c r="AC104" s="60">
        <f t="shared" si="93"/>
        <v>-0.309676707100685</v>
      </c>
      <c r="AD104" s="60">
        <f t="shared" si="93"/>
        <v>-3.69934641093966</v>
      </c>
      <c r="AE104" s="60">
        <f t="shared" si="93"/>
        <v>-3.06311678537708</v>
      </c>
      <c r="AF104" s="60">
        <f t="shared" si="93"/>
        <v>-3.69715977036516</v>
      </c>
      <c r="AG104" s="60">
        <f t="shared" si="93"/>
        <v>0</v>
      </c>
      <c r="AH104" s="60">
        <f t="shared" si="36"/>
        <v>-41.699602803173</v>
      </c>
      <c r="AI104" s="28"/>
      <c r="AK104" s="24"/>
    </row>
    <row r="105" s="1" customFormat="1" ht="30" hidden="1" customHeight="1" outlineLevel="2" spans="1:37">
      <c r="A105" s="58"/>
      <c r="B105" s="64" t="s">
        <v>15</v>
      </c>
      <c r="C105" s="60">
        <f t="shared" ref="C105:AG105" si="94">C102-C101</f>
        <v>-2.09</v>
      </c>
      <c r="D105" s="60">
        <f t="shared" si="94"/>
        <v>-4.75</v>
      </c>
      <c r="E105" s="60">
        <f t="shared" si="94"/>
        <v>-6.8</v>
      </c>
      <c r="F105" s="60">
        <f t="shared" si="94"/>
        <v>-4.92</v>
      </c>
      <c r="G105" s="60">
        <f t="shared" si="94"/>
        <v>-2.17</v>
      </c>
      <c r="H105" s="60">
        <f t="shared" si="94"/>
        <v>-1.33</v>
      </c>
      <c r="I105" s="60">
        <f t="shared" si="94"/>
        <v>-3.6</v>
      </c>
      <c r="J105" s="60">
        <f t="shared" si="94"/>
        <v>-4.55</v>
      </c>
      <c r="K105" s="60">
        <f t="shared" si="94"/>
        <v>-2.9</v>
      </c>
      <c r="L105" s="60">
        <f t="shared" si="94"/>
        <v>-2.7</v>
      </c>
      <c r="M105" s="60">
        <f t="shared" si="94"/>
        <v>2.7</v>
      </c>
      <c r="N105" s="60">
        <f t="shared" si="94"/>
        <v>2.6</v>
      </c>
      <c r="O105" s="60">
        <f t="shared" si="94"/>
        <v>2.7</v>
      </c>
      <c r="P105" s="60">
        <f t="shared" si="94"/>
        <v>1.42</v>
      </c>
      <c r="Q105" s="60">
        <f t="shared" si="94"/>
        <v>1.8</v>
      </c>
      <c r="R105" s="60">
        <f t="shared" si="94"/>
        <v>1.21</v>
      </c>
      <c r="S105" s="60">
        <f t="shared" si="94"/>
        <v>-0.399999999999999</v>
      </c>
      <c r="T105" s="60">
        <f t="shared" si="94"/>
        <v>-2.1</v>
      </c>
      <c r="U105" s="60">
        <f t="shared" si="94"/>
        <v>-3.89</v>
      </c>
      <c r="V105" s="60">
        <f t="shared" si="94"/>
        <v>-2.93</v>
      </c>
      <c r="W105" s="60">
        <f t="shared" si="94"/>
        <v>-7.7</v>
      </c>
      <c r="X105" s="60">
        <f t="shared" si="94"/>
        <v>-10.11</v>
      </c>
      <c r="Y105" s="60">
        <f t="shared" si="94"/>
        <v>-8.08</v>
      </c>
      <c r="Z105" s="60">
        <f t="shared" si="94"/>
        <v>3.76</v>
      </c>
      <c r="AA105" s="60">
        <f t="shared" si="94"/>
        <v>7.05</v>
      </c>
      <c r="AB105" s="60">
        <f t="shared" si="94"/>
        <v>-1.95</v>
      </c>
      <c r="AC105" s="60">
        <f t="shared" si="94"/>
        <v>-2.42</v>
      </c>
      <c r="AD105" s="60">
        <f t="shared" si="94"/>
        <v>-9.29</v>
      </c>
      <c r="AE105" s="60">
        <f t="shared" si="94"/>
        <v>-3.26</v>
      </c>
      <c r="AF105" s="60">
        <f t="shared" si="94"/>
        <v>-2.69</v>
      </c>
      <c r="AG105" s="60">
        <f t="shared" si="94"/>
        <v>0</v>
      </c>
      <c r="AH105" s="60">
        <f t="shared" si="36"/>
        <v>-67.39</v>
      </c>
      <c r="AI105" s="28"/>
      <c r="AK105" s="24"/>
    </row>
    <row r="106" s="1" customFormat="1" ht="30" hidden="1" customHeight="1" outlineLevel="2" spans="1:37">
      <c r="A106" s="58" t="s">
        <v>36</v>
      </c>
      <c r="B106" s="61"/>
      <c r="C106" s="71">
        <f t="shared" ref="C106:AG106" si="95">C251</f>
        <v>0</v>
      </c>
      <c r="D106" s="71">
        <f t="shared" si="95"/>
        <v>2.2</v>
      </c>
      <c r="E106" s="71">
        <f t="shared" si="95"/>
        <v>2.4</v>
      </c>
      <c r="F106" s="71">
        <f t="shared" si="95"/>
        <v>0</v>
      </c>
      <c r="G106" s="71">
        <f t="shared" si="95"/>
        <v>0.3</v>
      </c>
      <c r="H106" s="71">
        <f t="shared" si="95"/>
        <v>0</v>
      </c>
      <c r="I106" s="71">
        <f t="shared" si="95"/>
        <v>2.2</v>
      </c>
      <c r="J106" s="71">
        <f t="shared" si="95"/>
        <v>0.4</v>
      </c>
      <c r="K106" s="71">
        <f t="shared" si="95"/>
        <v>0</v>
      </c>
      <c r="L106" s="71">
        <f t="shared" si="95"/>
        <v>0</v>
      </c>
      <c r="M106" s="71">
        <f t="shared" si="95"/>
        <v>2.3</v>
      </c>
      <c r="N106" s="71">
        <f t="shared" si="95"/>
        <v>0</v>
      </c>
      <c r="O106" s="71">
        <f t="shared" si="95"/>
        <v>0</v>
      </c>
      <c r="P106" s="71">
        <f t="shared" si="95"/>
        <v>2.3</v>
      </c>
      <c r="Q106" s="71">
        <f t="shared" si="95"/>
        <v>0</v>
      </c>
      <c r="R106" s="71">
        <f t="shared" si="95"/>
        <v>2.2</v>
      </c>
      <c r="S106" s="71">
        <f t="shared" si="95"/>
        <v>2</v>
      </c>
      <c r="T106" s="71">
        <f t="shared" si="95"/>
        <v>0</v>
      </c>
      <c r="U106" s="71">
        <f t="shared" si="95"/>
        <v>0</v>
      </c>
      <c r="V106" s="71">
        <f t="shared" si="95"/>
        <v>0</v>
      </c>
      <c r="W106" s="71">
        <f t="shared" si="95"/>
        <v>0</v>
      </c>
      <c r="X106" s="71">
        <f t="shared" si="95"/>
        <v>0</v>
      </c>
      <c r="Y106" s="71">
        <f t="shared" si="95"/>
        <v>0</v>
      </c>
      <c r="Z106" s="71">
        <f t="shared" si="95"/>
        <v>2.1</v>
      </c>
      <c r="AA106" s="71">
        <f t="shared" si="95"/>
        <v>0</v>
      </c>
      <c r="AB106" s="71">
        <f t="shared" si="95"/>
        <v>0</v>
      </c>
      <c r="AC106" s="71">
        <f t="shared" si="95"/>
        <v>0</v>
      </c>
      <c r="AD106" s="71">
        <f t="shared" si="95"/>
        <v>0</v>
      </c>
      <c r="AE106" s="71">
        <f t="shared" si="95"/>
        <v>0</v>
      </c>
      <c r="AF106" s="71">
        <f t="shared" si="95"/>
        <v>0</v>
      </c>
      <c r="AG106" s="71">
        <f t="shared" si="95"/>
        <v>0</v>
      </c>
      <c r="AH106" s="71">
        <f t="shared" si="36"/>
        <v>18.4</v>
      </c>
      <c r="AI106" s="28"/>
      <c r="AK106" s="24"/>
    </row>
    <row r="107" s="1" customFormat="1" ht="30" hidden="1" customHeight="1" outlineLevel="2" spans="1:37">
      <c r="A107" s="58"/>
      <c r="B107" s="61"/>
      <c r="C107" s="71">
        <f t="shared" ref="C107:AG107" si="96">C252</f>
        <v>2.2</v>
      </c>
      <c r="D107" s="71">
        <f t="shared" si="96"/>
        <v>0</v>
      </c>
      <c r="E107" s="71">
        <f t="shared" si="96"/>
        <v>2.3</v>
      </c>
      <c r="F107" s="71">
        <f t="shared" si="96"/>
        <v>0</v>
      </c>
      <c r="G107" s="71">
        <f t="shared" si="96"/>
        <v>0</v>
      </c>
      <c r="H107" s="71">
        <f t="shared" si="96"/>
        <v>0</v>
      </c>
      <c r="I107" s="71">
        <f t="shared" si="96"/>
        <v>0</v>
      </c>
      <c r="J107" s="71">
        <f t="shared" si="96"/>
        <v>2.3</v>
      </c>
      <c r="K107" s="71">
        <f t="shared" si="96"/>
        <v>0</v>
      </c>
      <c r="L107" s="71">
        <f t="shared" si="96"/>
        <v>0.5</v>
      </c>
      <c r="M107" s="71">
        <f t="shared" si="96"/>
        <v>0</v>
      </c>
      <c r="N107" s="71">
        <f t="shared" si="96"/>
        <v>0</v>
      </c>
      <c r="O107" s="71">
        <f t="shared" si="96"/>
        <v>0</v>
      </c>
      <c r="P107" s="71">
        <f t="shared" si="96"/>
        <v>0</v>
      </c>
      <c r="Q107" s="71">
        <f t="shared" si="96"/>
        <v>2.5</v>
      </c>
      <c r="R107" s="71">
        <f t="shared" si="96"/>
        <v>0</v>
      </c>
      <c r="S107" s="71">
        <f t="shared" si="96"/>
        <v>4.6</v>
      </c>
      <c r="T107" s="71">
        <f t="shared" si="96"/>
        <v>0</v>
      </c>
      <c r="U107" s="71">
        <f t="shared" si="96"/>
        <v>0</v>
      </c>
      <c r="V107" s="71">
        <f t="shared" si="96"/>
        <v>0</v>
      </c>
      <c r="W107" s="71">
        <f t="shared" si="96"/>
        <v>0</v>
      </c>
      <c r="X107" s="71">
        <f t="shared" si="96"/>
        <v>0</v>
      </c>
      <c r="Y107" s="71">
        <f t="shared" si="96"/>
        <v>0</v>
      </c>
      <c r="Z107" s="71">
        <f t="shared" si="96"/>
        <v>0</v>
      </c>
      <c r="AA107" s="71">
        <f t="shared" si="96"/>
        <v>0</v>
      </c>
      <c r="AB107" s="71">
        <f t="shared" si="96"/>
        <v>0</v>
      </c>
      <c r="AC107" s="71">
        <f t="shared" si="96"/>
        <v>0</v>
      </c>
      <c r="AD107" s="71">
        <f t="shared" si="96"/>
        <v>0</v>
      </c>
      <c r="AE107" s="71">
        <f t="shared" si="96"/>
        <v>0</v>
      </c>
      <c r="AF107" s="71">
        <f t="shared" si="96"/>
        <v>0</v>
      </c>
      <c r="AG107" s="71">
        <f t="shared" si="96"/>
        <v>0</v>
      </c>
      <c r="AH107" s="71">
        <f t="shared" si="36"/>
        <v>14.4</v>
      </c>
      <c r="AI107" s="28"/>
      <c r="AK107" s="24"/>
    </row>
    <row r="108" s="1" customFormat="1" ht="30" hidden="1" customHeight="1" outlineLevel="2" spans="1:37">
      <c r="A108" s="58"/>
      <c r="B108" s="62" t="s">
        <v>13</v>
      </c>
      <c r="C108" s="71">
        <f t="shared" ref="C108:AG108" si="97">C253</f>
        <v>0</v>
      </c>
      <c r="D108" s="71">
        <f t="shared" si="97"/>
        <v>0</v>
      </c>
      <c r="E108" s="71">
        <f t="shared" si="97"/>
        <v>2.3</v>
      </c>
      <c r="F108" s="71">
        <f t="shared" si="97"/>
        <v>0</v>
      </c>
      <c r="G108" s="71">
        <f t="shared" si="97"/>
        <v>2.3</v>
      </c>
      <c r="H108" s="71">
        <f t="shared" si="97"/>
        <v>0</v>
      </c>
      <c r="I108" s="71">
        <f t="shared" si="97"/>
        <v>0.5</v>
      </c>
      <c r="J108" s="71">
        <f t="shared" si="97"/>
        <v>0</v>
      </c>
      <c r="K108" s="71">
        <f t="shared" si="97"/>
        <v>0</v>
      </c>
      <c r="L108" s="71">
        <f t="shared" si="97"/>
        <v>0</v>
      </c>
      <c r="M108" s="71">
        <f t="shared" si="97"/>
        <v>0</v>
      </c>
      <c r="N108" s="71">
        <f t="shared" si="97"/>
        <v>2.3</v>
      </c>
      <c r="O108" s="71">
        <f t="shared" si="97"/>
        <v>0</v>
      </c>
      <c r="P108" s="71">
        <f t="shared" si="97"/>
        <v>0</v>
      </c>
      <c r="Q108" s="71">
        <f t="shared" si="97"/>
        <v>0</v>
      </c>
      <c r="R108" s="71">
        <f t="shared" si="97"/>
        <v>0</v>
      </c>
      <c r="S108" s="71">
        <f t="shared" si="97"/>
        <v>2.3</v>
      </c>
      <c r="T108" s="71">
        <f t="shared" si="97"/>
        <v>0</v>
      </c>
      <c r="U108" s="71">
        <f t="shared" si="97"/>
        <v>2.3</v>
      </c>
      <c r="V108" s="71">
        <f t="shared" si="97"/>
        <v>0</v>
      </c>
      <c r="W108" s="71">
        <f t="shared" si="97"/>
        <v>0</v>
      </c>
      <c r="X108" s="71">
        <f t="shared" si="97"/>
        <v>0</v>
      </c>
      <c r="Y108" s="71">
        <f t="shared" si="97"/>
        <v>0</v>
      </c>
      <c r="Z108" s="71">
        <f t="shared" si="97"/>
        <v>2.3</v>
      </c>
      <c r="AA108" s="71">
        <f t="shared" si="97"/>
        <v>0</v>
      </c>
      <c r="AB108" s="71">
        <f t="shared" si="97"/>
        <v>2.3</v>
      </c>
      <c r="AC108" s="71">
        <f t="shared" si="97"/>
        <v>0</v>
      </c>
      <c r="AD108" s="71">
        <f t="shared" si="97"/>
        <v>0</v>
      </c>
      <c r="AE108" s="71">
        <f t="shared" si="97"/>
        <v>0</v>
      </c>
      <c r="AF108" s="71">
        <f t="shared" si="97"/>
        <v>0</v>
      </c>
      <c r="AG108" s="71">
        <f t="shared" si="97"/>
        <v>0</v>
      </c>
      <c r="AH108" s="71">
        <f t="shared" si="36"/>
        <v>16.6</v>
      </c>
      <c r="AI108" s="28"/>
      <c r="AK108" s="24"/>
    </row>
    <row r="109" s="1" customFormat="1" ht="30" hidden="1" customHeight="1" outlineLevel="2" spans="1:37">
      <c r="A109" s="58"/>
      <c r="B109" s="63" t="s">
        <v>14</v>
      </c>
      <c r="C109" s="71">
        <f t="shared" ref="C109:AG109" si="98">C254</f>
        <v>2.2</v>
      </c>
      <c r="D109" s="71">
        <f t="shared" si="98"/>
        <v>0</v>
      </c>
      <c r="E109" s="71">
        <f t="shared" si="98"/>
        <v>0</v>
      </c>
      <c r="F109" s="71">
        <f t="shared" si="98"/>
        <v>0</v>
      </c>
      <c r="G109" s="71">
        <f t="shared" si="98"/>
        <v>-2.3</v>
      </c>
      <c r="H109" s="71">
        <f t="shared" si="98"/>
        <v>0</v>
      </c>
      <c r="I109" s="71">
        <f t="shared" si="98"/>
        <v>-0.5</v>
      </c>
      <c r="J109" s="71">
        <f t="shared" si="98"/>
        <v>2.3</v>
      </c>
      <c r="K109" s="71">
        <f t="shared" si="98"/>
        <v>0</v>
      </c>
      <c r="L109" s="71">
        <f t="shared" si="98"/>
        <v>0.5</v>
      </c>
      <c r="M109" s="71">
        <f t="shared" si="98"/>
        <v>0</v>
      </c>
      <c r="N109" s="71">
        <f t="shared" si="98"/>
        <v>-2.3</v>
      </c>
      <c r="O109" s="71">
        <f t="shared" si="98"/>
        <v>0</v>
      </c>
      <c r="P109" s="71">
        <f t="shared" si="98"/>
        <v>0</v>
      </c>
      <c r="Q109" s="71">
        <f t="shared" si="98"/>
        <v>2.5</v>
      </c>
      <c r="R109" s="71">
        <f t="shared" si="98"/>
        <v>0</v>
      </c>
      <c r="S109" s="71">
        <f t="shared" si="98"/>
        <v>2.3</v>
      </c>
      <c r="T109" s="71">
        <f t="shared" si="98"/>
        <v>0</v>
      </c>
      <c r="U109" s="71">
        <f t="shared" si="98"/>
        <v>-2.3</v>
      </c>
      <c r="V109" s="71">
        <f t="shared" si="98"/>
        <v>0</v>
      </c>
      <c r="W109" s="71">
        <f t="shared" si="98"/>
        <v>0</v>
      </c>
      <c r="X109" s="71">
        <f t="shared" si="98"/>
        <v>0</v>
      </c>
      <c r="Y109" s="71">
        <f t="shared" si="98"/>
        <v>0</v>
      </c>
      <c r="Z109" s="71">
        <f t="shared" si="98"/>
        <v>-2.3</v>
      </c>
      <c r="AA109" s="71">
        <f t="shared" si="98"/>
        <v>0</v>
      </c>
      <c r="AB109" s="71">
        <f t="shared" si="98"/>
        <v>-2.3</v>
      </c>
      <c r="AC109" s="71">
        <f t="shared" si="98"/>
        <v>0</v>
      </c>
      <c r="AD109" s="71">
        <f t="shared" si="98"/>
        <v>0</v>
      </c>
      <c r="AE109" s="71">
        <f t="shared" si="98"/>
        <v>0</v>
      </c>
      <c r="AF109" s="71">
        <f t="shared" si="98"/>
        <v>0</v>
      </c>
      <c r="AG109" s="71">
        <f t="shared" si="98"/>
        <v>0</v>
      </c>
      <c r="AH109" s="71">
        <f t="shared" si="36"/>
        <v>-2.2</v>
      </c>
      <c r="AI109" s="28"/>
      <c r="AK109" s="24"/>
    </row>
    <row r="110" s="1" customFormat="1" ht="30" hidden="1" customHeight="1" outlineLevel="2" spans="1:37">
      <c r="A110" s="58"/>
      <c r="B110" s="64" t="s">
        <v>15</v>
      </c>
      <c r="C110" s="71">
        <f t="shared" ref="C110:AG110" si="99">C255</f>
        <v>2.2</v>
      </c>
      <c r="D110" s="71">
        <f t="shared" si="99"/>
        <v>-2.2</v>
      </c>
      <c r="E110" s="71">
        <f t="shared" si="99"/>
        <v>-0.1</v>
      </c>
      <c r="F110" s="71">
        <f t="shared" si="99"/>
        <v>0</v>
      </c>
      <c r="G110" s="71">
        <f t="shared" si="99"/>
        <v>-0.3</v>
      </c>
      <c r="H110" s="71">
        <f t="shared" si="99"/>
        <v>0</v>
      </c>
      <c r="I110" s="71">
        <f t="shared" si="99"/>
        <v>-2.2</v>
      </c>
      <c r="J110" s="71">
        <f t="shared" si="99"/>
        <v>1.9</v>
      </c>
      <c r="K110" s="71">
        <f t="shared" si="99"/>
        <v>0</v>
      </c>
      <c r="L110" s="71">
        <f t="shared" si="99"/>
        <v>0.5</v>
      </c>
      <c r="M110" s="71">
        <f t="shared" si="99"/>
        <v>-2.3</v>
      </c>
      <c r="N110" s="71">
        <f t="shared" si="99"/>
        <v>0</v>
      </c>
      <c r="O110" s="71">
        <f t="shared" si="99"/>
        <v>0</v>
      </c>
      <c r="P110" s="71">
        <f t="shared" si="99"/>
        <v>-2.3</v>
      </c>
      <c r="Q110" s="71">
        <f t="shared" si="99"/>
        <v>2.5</v>
      </c>
      <c r="R110" s="71">
        <f t="shared" si="99"/>
        <v>-2.2</v>
      </c>
      <c r="S110" s="71">
        <f t="shared" si="99"/>
        <v>2.6</v>
      </c>
      <c r="T110" s="71">
        <f t="shared" si="99"/>
        <v>0</v>
      </c>
      <c r="U110" s="71">
        <f t="shared" si="99"/>
        <v>0</v>
      </c>
      <c r="V110" s="71">
        <f t="shared" si="99"/>
        <v>0</v>
      </c>
      <c r="W110" s="71">
        <f t="shared" si="99"/>
        <v>0</v>
      </c>
      <c r="X110" s="71">
        <f t="shared" si="99"/>
        <v>0</v>
      </c>
      <c r="Y110" s="71">
        <f t="shared" si="99"/>
        <v>0</v>
      </c>
      <c r="Z110" s="71">
        <f t="shared" si="99"/>
        <v>-2.1</v>
      </c>
      <c r="AA110" s="71">
        <f t="shared" si="99"/>
        <v>0</v>
      </c>
      <c r="AB110" s="71">
        <f t="shared" si="99"/>
        <v>0</v>
      </c>
      <c r="AC110" s="71">
        <f t="shared" si="99"/>
        <v>0</v>
      </c>
      <c r="AD110" s="71">
        <f t="shared" si="99"/>
        <v>0</v>
      </c>
      <c r="AE110" s="71">
        <f t="shared" si="99"/>
        <v>0</v>
      </c>
      <c r="AF110" s="71">
        <f t="shared" si="99"/>
        <v>0</v>
      </c>
      <c r="AG110" s="71">
        <f t="shared" si="99"/>
        <v>0</v>
      </c>
      <c r="AH110" s="71">
        <f t="shared" si="36"/>
        <v>-4</v>
      </c>
      <c r="AI110" s="28"/>
      <c r="AK110" s="24"/>
    </row>
    <row r="111" s="1" customFormat="1" ht="30" hidden="1" customHeight="1" outlineLevel="2" spans="1:37">
      <c r="A111" s="58" t="s">
        <v>37</v>
      </c>
      <c r="B111" s="59"/>
      <c r="C111" s="71">
        <f t="shared" ref="C111:AG111" si="100">C256</f>
        <v>2.8</v>
      </c>
      <c r="D111" s="71">
        <f t="shared" si="100"/>
        <v>2.3</v>
      </c>
      <c r="E111" s="71">
        <f t="shared" si="100"/>
        <v>3.3</v>
      </c>
      <c r="F111" s="71">
        <f t="shared" si="100"/>
        <v>2</v>
      </c>
      <c r="G111" s="71">
        <f t="shared" si="100"/>
        <v>0.6</v>
      </c>
      <c r="H111" s="71">
        <f t="shared" si="100"/>
        <v>0</v>
      </c>
      <c r="I111" s="71">
        <f t="shared" si="100"/>
        <v>0</v>
      </c>
      <c r="J111" s="71">
        <f t="shared" si="100"/>
        <v>1</v>
      </c>
      <c r="K111" s="71">
        <f t="shared" si="100"/>
        <v>1.9</v>
      </c>
      <c r="L111" s="71">
        <f t="shared" si="100"/>
        <v>0</v>
      </c>
      <c r="M111" s="71">
        <f t="shared" si="100"/>
        <v>0</v>
      </c>
      <c r="N111" s="71">
        <f t="shared" si="100"/>
        <v>2</v>
      </c>
      <c r="O111" s="71">
        <f t="shared" si="100"/>
        <v>0</v>
      </c>
      <c r="P111" s="71">
        <f t="shared" si="100"/>
        <v>0</v>
      </c>
      <c r="Q111" s="71">
        <f t="shared" si="100"/>
        <v>1</v>
      </c>
      <c r="R111" s="71">
        <f t="shared" si="100"/>
        <v>0</v>
      </c>
      <c r="S111" s="71">
        <f t="shared" si="100"/>
        <v>0</v>
      </c>
      <c r="T111" s="71">
        <f t="shared" si="100"/>
        <v>0</v>
      </c>
      <c r="U111" s="71">
        <f t="shared" si="100"/>
        <v>0</v>
      </c>
      <c r="V111" s="71">
        <f t="shared" si="100"/>
        <v>0</v>
      </c>
      <c r="W111" s="71">
        <f t="shared" si="100"/>
        <v>0</v>
      </c>
      <c r="X111" s="71">
        <f t="shared" si="100"/>
        <v>0</v>
      </c>
      <c r="Y111" s="71">
        <f t="shared" si="100"/>
        <v>1.8</v>
      </c>
      <c r="Z111" s="71">
        <f t="shared" si="100"/>
        <v>0</v>
      </c>
      <c r="AA111" s="71">
        <f t="shared" si="100"/>
        <v>0.94</v>
      </c>
      <c r="AB111" s="71">
        <f t="shared" si="100"/>
        <v>0.94</v>
      </c>
      <c r="AC111" s="71">
        <f t="shared" si="100"/>
        <v>0.94</v>
      </c>
      <c r="AD111" s="71">
        <f t="shared" si="100"/>
        <v>0.94</v>
      </c>
      <c r="AE111" s="71">
        <f t="shared" si="100"/>
        <v>0.94</v>
      </c>
      <c r="AF111" s="71">
        <f t="shared" si="100"/>
        <v>0.94</v>
      </c>
      <c r="AG111" s="71">
        <f t="shared" si="100"/>
        <v>0</v>
      </c>
      <c r="AH111" s="71">
        <f t="shared" ref="AH111:AH130" si="101">SUM(C111:AG111)</f>
        <v>24.34</v>
      </c>
      <c r="AI111" s="28"/>
      <c r="AK111" s="24"/>
    </row>
    <row r="112" s="1" customFormat="1" ht="30" hidden="1" customHeight="1" outlineLevel="2" spans="1:37">
      <c r="A112" s="58"/>
      <c r="B112" s="61"/>
      <c r="C112" s="71">
        <f t="shared" ref="C112:AG112" si="102">C257</f>
        <v>0</v>
      </c>
      <c r="D112" s="71">
        <f t="shared" si="102"/>
        <v>2.5</v>
      </c>
      <c r="E112" s="71">
        <f t="shared" si="102"/>
        <v>0</v>
      </c>
      <c r="F112" s="71">
        <f t="shared" si="102"/>
        <v>0</v>
      </c>
      <c r="G112" s="71">
        <f t="shared" si="102"/>
        <v>0</v>
      </c>
      <c r="H112" s="71">
        <f t="shared" si="102"/>
        <v>0.5</v>
      </c>
      <c r="I112" s="71">
        <f t="shared" si="102"/>
        <v>0</v>
      </c>
      <c r="J112" s="71">
        <f t="shared" si="102"/>
        <v>0</v>
      </c>
      <c r="K112" s="71">
        <f t="shared" si="102"/>
        <v>0</v>
      </c>
      <c r="L112" s="71">
        <f t="shared" si="102"/>
        <v>0.8</v>
      </c>
      <c r="M112" s="71">
        <f t="shared" si="102"/>
        <v>0</v>
      </c>
      <c r="N112" s="71">
        <f t="shared" si="102"/>
        <v>1.9</v>
      </c>
      <c r="O112" s="71">
        <f t="shared" si="102"/>
        <v>0</v>
      </c>
      <c r="P112" s="71">
        <f t="shared" si="102"/>
        <v>0</v>
      </c>
      <c r="Q112" s="71">
        <f t="shared" si="102"/>
        <v>0</v>
      </c>
      <c r="R112" s="71">
        <f t="shared" si="102"/>
        <v>0</v>
      </c>
      <c r="S112" s="71">
        <f t="shared" si="102"/>
        <v>0</v>
      </c>
      <c r="T112" s="71">
        <f t="shared" si="102"/>
        <v>1.8</v>
      </c>
      <c r="U112" s="71">
        <f t="shared" si="102"/>
        <v>0</v>
      </c>
      <c r="V112" s="71">
        <f t="shared" si="102"/>
        <v>0</v>
      </c>
      <c r="W112" s="71">
        <f t="shared" si="102"/>
        <v>0</v>
      </c>
      <c r="X112" s="71">
        <f t="shared" si="102"/>
        <v>0</v>
      </c>
      <c r="Y112" s="71">
        <f t="shared" si="102"/>
        <v>0</v>
      </c>
      <c r="Z112" s="71">
        <f t="shared" si="102"/>
        <v>0</v>
      </c>
      <c r="AA112" s="71">
        <f t="shared" si="102"/>
        <v>0</v>
      </c>
      <c r="AB112" s="71">
        <f t="shared" si="102"/>
        <v>0</v>
      </c>
      <c r="AC112" s="71">
        <f t="shared" si="102"/>
        <v>1.9</v>
      </c>
      <c r="AD112" s="71">
        <f t="shared" si="102"/>
        <v>0</v>
      </c>
      <c r="AE112" s="71">
        <f t="shared" si="102"/>
        <v>0</v>
      </c>
      <c r="AF112" s="71">
        <f t="shared" si="102"/>
        <v>2</v>
      </c>
      <c r="AG112" s="71">
        <f t="shared" si="102"/>
        <v>0</v>
      </c>
      <c r="AH112" s="71">
        <f t="shared" si="101"/>
        <v>11.4</v>
      </c>
      <c r="AI112" s="28"/>
      <c r="AK112" s="24"/>
    </row>
    <row r="113" s="1" customFormat="1" ht="30" hidden="1" customHeight="1" outlineLevel="2" spans="1:37">
      <c r="A113" s="58"/>
      <c r="B113" s="62" t="s">
        <v>13</v>
      </c>
      <c r="C113" s="71">
        <f t="shared" ref="C113:AG113" si="103">C258</f>
        <v>0</v>
      </c>
      <c r="D113" s="71">
        <f t="shared" si="103"/>
        <v>0</v>
      </c>
      <c r="E113" s="71">
        <f t="shared" si="103"/>
        <v>0</v>
      </c>
      <c r="F113" s="71">
        <f t="shared" si="103"/>
        <v>2</v>
      </c>
      <c r="G113" s="71">
        <f t="shared" si="103"/>
        <v>0</v>
      </c>
      <c r="H113" s="71">
        <f t="shared" si="103"/>
        <v>2</v>
      </c>
      <c r="I113" s="71">
        <f t="shared" si="103"/>
        <v>0.9</v>
      </c>
      <c r="J113" s="71">
        <f t="shared" si="103"/>
        <v>0</v>
      </c>
      <c r="K113" s="71">
        <f t="shared" si="103"/>
        <v>0</v>
      </c>
      <c r="L113" s="71">
        <f t="shared" si="103"/>
        <v>0</v>
      </c>
      <c r="M113" s="71">
        <f t="shared" si="103"/>
        <v>0</v>
      </c>
      <c r="N113" s="71">
        <f t="shared" si="103"/>
        <v>0</v>
      </c>
      <c r="O113" s="71">
        <f t="shared" si="103"/>
        <v>2</v>
      </c>
      <c r="P113" s="71">
        <f t="shared" si="103"/>
        <v>0</v>
      </c>
      <c r="Q113" s="71">
        <f t="shared" si="103"/>
        <v>0</v>
      </c>
      <c r="R113" s="71">
        <f t="shared" si="103"/>
        <v>0</v>
      </c>
      <c r="S113" s="71">
        <f t="shared" si="103"/>
        <v>0</v>
      </c>
      <c r="T113" s="71">
        <f t="shared" si="103"/>
        <v>2</v>
      </c>
      <c r="U113" s="71">
        <f t="shared" si="103"/>
        <v>0</v>
      </c>
      <c r="V113" s="71">
        <f t="shared" si="103"/>
        <v>2</v>
      </c>
      <c r="W113" s="71">
        <f t="shared" si="103"/>
        <v>0</v>
      </c>
      <c r="X113" s="71">
        <f t="shared" si="103"/>
        <v>0</v>
      </c>
      <c r="Y113" s="71">
        <f t="shared" si="103"/>
        <v>0</v>
      </c>
      <c r="Z113" s="71">
        <f t="shared" si="103"/>
        <v>0</v>
      </c>
      <c r="AA113" s="71">
        <f t="shared" si="103"/>
        <v>2</v>
      </c>
      <c r="AB113" s="71">
        <f t="shared" si="103"/>
        <v>0</v>
      </c>
      <c r="AC113" s="71">
        <f t="shared" si="103"/>
        <v>2</v>
      </c>
      <c r="AD113" s="71">
        <f t="shared" si="103"/>
        <v>0</v>
      </c>
      <c r="AE113" s="71">
        <f t="shared" si="103"/>
        <v>0</v>
      </c>
      <c r="AF113" s="71">
        <f t="shared" si="103"/>
        <v>0</v>
      </c>
      <c r="AG113" s="71">
        <f t="shared" si="103"/>
        <v>0</v>
      </c>
      <c r="AH113" s="71">
        <f t="shared" si="101"/>
        <v>14.9</v>
      </c>
      <c r="AI113" s="28"/>
      <c r="AK113" s="24"/>
    </row>
    <row r="114" s="1" customFormat="1" ht="30" hidden="1" customHeight="1" outlineLevel="2" spans="1:37">
      <c r="A114" s="58"/>
      <c r="B114" s="83" t="s">
        <v>14</v>
      </c>
      <c r="C114" s="71">
        <f t="shared" ref="C114:AG114" si="104">C259</f>
        <v>0</v>
      </c>
      <c r="D114" s="71">
        <f t="shared" si="104"/>
        <v>2.5</v>
      </c>
      <c r="E114" s="71">
        <f t="shared" si="104"/>
        <v>0</v>
      </c>
      <c r="F114" s="71">
        <f t="shared" si="104"/>
        <v>-2</v>
      </c>
      <c r="G114" s="71">
        <f t="shared" si="104"/>
        <v>0</v>
      </c>
      <c r="H114" s="71">
        <f t="shared" si="104"/>
        <v>-1.5</v>
      </c>
      <c r="I114" s="71">
        <f t="shared" si="104"/>
        <v>-0.9</v>
      </c>
      <c r="J114" s="71">
        <f t="shared" si="104"/>
        <v>0</v>
      </c>
      <c r="K114" s="71">
        <f t="shared" si="104"/>
        <v>0</v>
      </c>
      <c r="L114" s="71">
        <f t="shared" si="104"/>
        <v>0.8</v>
      </c>
      <c r="M114" s="71">
        <f t="shared" si="104"/>
        <v>0</v>
      </c>
      <c r="N114" s="71">
        <f t="shared" si="104"/>
        <v>1.9</v>
      </c>
      <c r="O114" s="71">
        <f t="shared" si="104"/>
        <v>-2</v>
      </c>
      <c r="P114" s="71">
        <f t="shared" si="104"/>
        <v>0</v>
      </c>
      <c r="Q114" s="71">
        <f t="shared" si="104"/>
        <v>0</v>
      </c>
      <c r="R114" s="71">
        <f t="shared" si="104"/>
        <v>0</v>
      </c>
      <c r="S114" s="71">
        <f t="shared" si="104"/>
        <v>0</v>
      </c>
      <c r="T114" s="71">
        <f t="shared" si="104"/>
        <v>-0.2</v>
      </c>
      <c r="U114" s="71">
        <f t="shared" si="104"/>
        <v>0</v>
      </c>
      <c r="V114" s="71">
        <f t="shared" si="104"/>
        <v>-2</v>
      </c>
      <c r="W114" s="71">
        <f t="shared" si="104"/>
        <v>0</v>
      </c>
      <c r="X114" s="71">
        <f t="shared" si="104"/>
        <v>0</v>
      </c>
      <c r="Y114" s="71">
        <f t="shared" si="104"/>
        <v>0</v>
      </c>
      <c r="Z114" s="71">
        <f t="shared" si="104"/>
        <v>0</v>
      </c>
      <c r="AA114" s="71">
        <f t="shared" si="104"/>
        <v>-2</v>
      </c>
      <c r="AB114" s="71">
        <f t="shared" si="104"/>
        <v>0</v>
      </c>
      <c r="AC114" s="71">
        <f t="shared" si="104"/>
        <v>-0.1</v>
      </c>
      <c r="AD114" s="71">
        <f t="shared" si="104"/>
        <v>0</v>
      </c>
      <c r="AE114" s="71">
        <f t="shared" si="104"/>
        <v>0</v>
      </c>
      <c r="AF114" s="71">
        <f t="shared" si="104"/>
        <v>2</v>
      </c>
      <c r="AG114" s="71">
        <f t="shared" si="104"/>
        <v>0</v>
      </c>
      <c r="AH114" s="71">
        <f t="shared" si="101"/>
        <v>-3.5</v>
      </c>
      <c r="AI114" s="28"/>
      <c r="AK114" s="24"/>
    </row>
    <row r="115" s="1" customFormat="1" ht="30" hidden="1" customHeight="1" outlineLevel="2" spans="1:37">
      <c r="A115" s="58"/>
      <c r="B115" s="64" t="s">
        <v>15</v>
      </c>
      <c r="C115" s="71">
        <f t="shared" ref="C115:AG115" si="105">C260</f>
        <v>-2.8</v>
      </c>
      <c r="D115" s="71">
        <f t="shared" si="105"/>
        <v>0.2</v>
      </c>
      <c r="E115" s="71">
        <f t="shared" si="105"/>
        <v>-3.3</v>
      </c>
      <c r="F115" s="71">
        <f t="shared" si="105"/>
        <v>-2</v>
      </c>
      <c r="G115" s="71">
        <f t="shared" si="105"/>
        <v>-0.6</v>
      </c>
      <c r="H115" s="71">
        <f t="shared" si="105"/>
        <v>0.5</v>
      </c>
      <c r="I115" s="71">
        <f t="shared" si="105"/>
        <v>0</v>
      </c>
      <c r="J115" s="71">
        <f t="shared" si="105"/>
        <v>-1</v>
      </c>
      <c r="K115" s="71">
        <f t="shared" si="105"/>
        <v>-1.9</v>
      </c>
      <c r="L115" s="71">
        <f t="shared" si="105"/>
        <v>0.8</v>
      </c>
      <c r="M115" s="71">
        <f t="shared" si="105"/>
        <v>0</v>
      </c>
      <c r="N115" s="71">
        <f t="shared" si="105"/>
        <v>-0.1</v>
      </c>
      <c r="O115" s="71">
        <f t="shared" si="105"/>
        <v>0</v>
      </c>
      <c r="P115" s="71">
        <f t="shared" si="105"/>
        <v>0</v>
      </c>
      <c r="Q115" s="71">
        <f t="shared" si="105"/>
        <v>-1</v>
      </c>
      <c r="R115" s="71">
        <f t="shared" si="105"/>
        <v>0</v>
      </c>
      <c r="S115" s="71">
        <f t="shared" si="105"/>
        <v>0</v>
      </c>
      <c r="T115" s="71">
        <f t="shared" si="105"/>
        <v>1.8</v>
      </c>
      <c r="U115" s="71">
        <f t="shared" si="105"/>
        <v>0</v>
      </c>
      <c r="V115" s="71">
        <f t="shared" si="105"/>
        <v>0</v>
      </c>
      <c r="W115" s="71">
        <f t="shared" si="105"/>
        <v>0</v>
      </c>
      <c r="X115" s="71">
        <f t="shared" si="105"/>
        <v>0</v>
      </c>
      <c r="Y115" s="71">
        <f t="shared" si="105"/>
        <v>-1.8</v>
      </c>
      <c r="Z115" s="71">
        <f t="shared" si="105"/>
        <v>0</v>
      </c>
      <c r="AA115" s="71">
        <f t="shared" si="105"/>
        <v>-0.94</v>
      </c>
      <c r="AB115" s="71">
        <f t="shared" si="105"/>
        <v>-0.94</v>
      </c>
      <c r="AC115" s="71">
        <f t="shared" si="105"/>
        <v>0.96</v>
      </c>
      <c r="AD115" s="71">
        <f t="shared" si="105"/>
        <v>-0.94</v>
      </c>
      <c r="AE115" s="71">
        <f t="shared" si="105"/>
        <v>-0.94</v>
      </c>
      <c r="AF115" s="71">
        <f t="shared" si="105"/>
        <v>1.06</v>
      </c>
      <c r="AG115" s="71">
        <f t="shared" si="105"/>
        <v>0</v>
      </c>
      <c r="AH115" s="71">
        <f t="shared" si="101"/>
        <v>-12.94</v>
      </c>
      <c r="AI115" s="28"/>
      <c r="AK115" s="24"/>
    </row>
    <row r="116" s="1" customFormat="1" ht="30" hidden="1" customHeight="1" outlineLevel="2" spans="1:37">
      <c r="A116" s="58" t="s">
        <v>38</v>
      </c>
      <c r="B116" s="61"/>
      <c r="C116" s="71">
        <f t="shared" ref="C116:AG116" si="106">C261</f>
        <v>0.66</v>
      </c>
      <c r="D116" s="71">
        <f t="shared" si="106"/>
        <v>0.66</v>
      </c>
      <c r="E116" s="71">
        <f t="shared" si="106"/>
        <v>0.66</v>
      </c>
      <c r="F116" s="71">
        <f t="shared" si="106"/>
        <v>0.66</v>
      </c>
      <c r="G116" s="71">
        <f t="shared" si="106"/>
        <v>1</v>
      </c>
      <c r="H116" s="71">
        <f t="shared" si="106"/>
        <v>1</v>
      </c>
      <c r="I116" s="71">
        <f t="shared" si="106"/>
        <v>1</v>
      </c>
      <c r="J116" s="71">
        <f t="shared" si="106"/>
        <v>1</v>
      </c>
      <c r="K116" s="71">
        <f t="shared" si="106"/>
        <v>1</v>
      </c>
      <c r="L116" s="71">
        <f t="shared" si="106"/>
        <v>1</v>
      </c>
      <c r="M116" s="71">
        <f t="shared" si="106"/>
        <v>1</v>
      </c>
      <c r="N116" s="71">
        <f t="shared" si="106"/>
        <v>1</v>
      </c>
      <c r="O116" s="71">
        <f t="shared" si="106"/>
        <v>1</v>
      </c>
      <c r="P116" s="71">
        <f t="shared" si="106"/>
        <v>1</v>
      </c>
      <c r="Q116" s="71">
        <f t="shared" si="106"/>
        <v>1</v>
      </c>
      <c r="R116" s="71">
        <f t="shared" si="106"/>
        <v>1</v>
      </c>
      <c r="S116" s="71">
        <f t="shared" si="106"/>
        <v>1</v>
      </c>
      <c r="T116" s="71">
        <f t="shared" si="106"/>
        <v>1</v>
      </c>
      <c r="U116" s="71">
        <f t="shared" si="106"/>
        <v>1</v>
      </c>
      <c r="V116" s="71">
        <f t="shared" si="106"/>
        <v>1</v>
      </c>
      <c r="W116" s="71">
        <f t="shared" si="106"/>
        <v>1</v>
      </c>
      <c r="X116" s="71">
        <f t="shared" si="106"/>
        <v>1</v>
      </c>
      <c r="Y116" s="71">
        <f t="shared" si="106"/>
        <v>1</v>
      </c>
      <c r="Z116" s="71">
        <f t="shared" si="106"/>
        <v>1</v>
      </c>
      <c r="AA116" s="71">
        <f t="shared" si="106"/>
        <v>0</v>
      </c>
      <c r="AB116" s="71">
        <f t="shared" si="106"/>
        <v>1</v>
      </c>
      <c r="AC116" s="71">
        <f t="shared" si="106"/>
        <v>0</v>
      </c>
      <c r="AD116" s="71">
        <f t="shared" si="106"/>
        <v>0</v>
      </c>
      <c r="AE116" s="71">
        <f t="shared" si="106"/>
        <v>0</v>
      </c>
      <c r="AF116" s="71">
        <f t="shared" si="106"/>
        <v>0</v>
      </c>
      <c r="AG116" s="71">
        <f t="shared" si="106"/>
        <v>0</v>
      </c>
      <c r="AH116" s="71">
        <f t="shared" si="101"/>
        <v>23.64</v>
      </c>
      <c r="AI116" s="28"/>
      <c r="AK116" s="24"/>
    </row>
    <row r="117" s="1" customFormat="1" ht="30" hidden="1" customHeight="1" outlineLevel="2" spans="1:37">
      <c r="A117" s="58"/>
      <c r="B117" s="61"/>
      <c r="C117" s="71">
        <f t="shared" ref="C117:AG117" si="107">C262</f>
        <v>1</v>
      </c>
      <c r="D117" s="71">
        <f t="shared" si="107"/>
        <v>1</v>
      </c>
      <c r="E117" s="71">
        <f t="shared" si="107"/>
        <v>1</v>
      </c>
      <c r="F117" s="71">
        <f t="shared" si="107"/>
        <v>1</v>
      </c>
      <c r="G117" s="71">
        <f t="shared" si="107"/>
        <v>1</v>
      </c>
      <c r="H117" s="71">
        <f t="shared" si="107"/>
        <v>1</v>
      </c>
      <c r="I117" s="71">
        <f t="shared" si="107"/>
        <v>1</v>
      </c>
      <c r="J117" s="71">
        <f t="shared" si="107"/>
        <v>1</v>
      </c>
      <c r="K117" s="71">
        <f t="shared" si="107"/>
        <v>1</v>
      </c>
      <c r="L117" s="71">
        <f t="shared" si="107"/>
        <v>1</v>
      </c>
      <c r="M117" s="71">
        <f t="shared" si="107"/>
        <v>1</v>
      </c>
      <c r="N117" s="71">
        <f t="shared" si="107"/>
        <v>1</v>
      </c>
      <c r="O117" s="71">
        <f t="shared" si="107"/>
        <v>1</v>
      </c>
      <c r="P117" s="71">
        <f t="shared" si="107"/>
        <v>1</v>
      </c>
      <c r="Q117" s="71">
        <f t="shared" si="107"/>
        <v>1</v>
      </c>
      <c r="R117" s="71">
        <f t="shared" si="107"/>
        <v>1</v>
      </c>
      <c r="S117" s="71">
        <f t="shared" si="107"/>
        <v>1</v>
      </c>
      <c r="T117" s="71">
        <f t="shared" si="107"/>
        <v>1</v>
      </c>
      <c r="U117" s="71">
        <f t="shared" si="107"/>
        <v>1</v>
      </c>
      <c r="V117" s="71">
        <f t="shared" si="107"/>
        <v>1</v>
      </c>
      <c r="W117" s="71">
        <f t="shared" si="107"/>
        <v>1</v>
      </c>
      <c r="X117" s="71">
        <f t="shared" si="107"/>
        <v>1</v>
      </c>
      <c r="Y117" s="71">
        <f t="shared" si="107"/>
        <v>1</v>
      </c>
      <c r="Z117" s="71">
        <f t="shared" si="107"/>
        <v>1</v>
      </c>
      <c r="AA117" s="71">
        <f t="shared" si="107"/>
        <v>1</v>
      </c>
      <c r="AB117" s="71">
        <f t="shared" si="107"/>
        <v>1</v>
      </c>
      <c r="AC117" s="71">
        <f t="shared" si="107"/>
        <v>1</v>
      </c>
      <c r="AD117" s="71">
        <f t="shared" si="107"/>
        <v>1</v>
      </c>
      <c r="AE117" s="71">
        <f t="shared" si="107"/>
        <v>1</v>
      </c>
      <c r="AF117" s="71">
        <f t="shared" si="107"/>
        <v>1</v>
      </c>
      <c r="AG117" s="71">
        <f t="shared" si="107"/>
        <v>0</v>
      </c>
      <c r="AH117" s="71">
        <f t="shared" si="101"/>
        <v>30</v>
      </c>
      <c r="AI117" s="28"/>
      <c r="AK117" s="24"/>
    </row>
    <row r="118" s="1" customFormat="1" ht="30" hidden="1" customHeight="1" outlineLevel="2" spans="1:37">
      <c r="A118" s="58"/>
      <c r="B118" s="64" t="s">
        <v>15</v>
      </c>
      <c r="C118" s="71">
        <f t="shared" ref="C118:AG118" si="108">C117-C116</f>
        <v>0.34</v>
      </c>
      <c r="D118" s="71">
        <f t="shared" si="108"/>
        <v>0.34</v>
      </c>
      <c r="E118" s="71">
        <f t="shared" si="108"/>
        <v>0.34</v>
      </c>
      <c r="F118" s="71">
        <f t="shared" si="108"/>
        <v>0.34</v>
      </c>
      <c r="G118" s="71">
        <f t="shared" si="108"/>
        <v>0</v>
      </c>
      <c r="H118" s="71">
        <f t="shared" si="108"/>
        <v>0</v>
      </c>
      <c r="I118" s="71">
        <f t="shared" si="108"/>
        <v>0</v>
      </c>
      <c r="J118" s="71">
        <f t="shared" si="108"/>
        <v>0</v>
      </c>
      <c r="K118" s="71">
        <f t="shared" si="108"/>
        <v>0</v>
      </c>
      <c r="L118" s="71">
        <f t="shared" si="108"/>
        <v>0</v>
      </c>
      <c r="M118" s="71">
        <f t="shared" si="108"/>
        <v>0</v>
      </c>
      <c r="N118" s="71">
        <f t="shared" si="108"/>
        <v>0</v>
      </c>
      <c r="O118" s="71">
        <f t="shared" si="108"/>
        <v>0</v>
      </c>
      <c r="P118" s="71">
        <f t="shared" si="108"/>
        <v>0</v>
      </c>
      <c r="Q118" s="71">
        <f t="shared" si="108"/>
        <v>0</v>
      </c>
      <c r="R118" s="71">
        <f t="shared" si="108"/>
        <v>0</v>
      </c>
      <c r="S118" s="71">
        <f t="shared" si="108"/>
        <v>0</v>
      </c>
      <c r="T118" s="71">
        <f t="shared" si="108"/>
        <v>0</v>
      </c>
      <c r="U118" s="71">
        <f t="shared" si="108"/>
        <v>0</v>
      </c>
      <c r="V118" s="71">
        <f t="shared" si="108"/>
        <v>0</v>
      </c>
      <c r="W118" s="71">
        <f t="shared" si="108"/>
        <v>0</v>
      </c>
      <c r="X118" s="71">
        <f t="shared" si="108"/>
        <v>0</v>
      </c>
      <c r="Y118" s="71">
        <f t="shared" si="108"/>
        <v>0</v>
      </c>
      <c r="Z118" s="71">
        <f t="shared" si="108"/>
        <v>0</v>
      </c>
      <c r="AA118" s="71">
        <f t="shared" si="108"/>
        <v>1</v>
      </c>
      <c r="AB118" s="71">
        <f t="shared" si="108"/>
        <v>0</v>
      </c>
      <c r="AC118" s="71">
        <f t="shared" si="108"/>
        <v>1</v>
      </c>
      <c r="AD118" s="71">
        <f t="shared" si="108"/>
        <v>1</v>
      </c>
      <c r="AE118" s="71">
        <f t="shared" si="108"/>
        <v>1</v>
      </c>
      <c r="AF118" s="71">
        <f t="shared" si="108"/>
        <v>1</v>
      </c>
      <c r="AG118" s="71">
        <f t="shared" si="108"/>
        <v>0</v>
      </c>
      <c r="AH118" s="71">
        <f t="shared" si="101"/>
        <v>6.36</v>
      </c>
      <c r="AI118" s="28"/>
      <c r="AK118" s="24"/>
    </row>
    <row r="119" s="6" customFormat="1" ht="30" hidden="1" customHeight="1" outlineLevel="2" spans="1:37">
      <c r="A119" s="82" t="s">
        <v>39</v>
      </c>
      <c r="B119" s="86"/>
      <c r="C119" s="78">
        <f t="shared" ref="C119:AG119" si="109">C265+C393</f>
        <v>641</v>
      </c>
      <c r="D119" s="78">
        <f t="shared" si="109"/>
        <v>641</v>
      </c>
      <c r="E119" s="78">
        <f t="shared" si="109"/>
        <v>641</v>
      </c>
      <c r="F119" s="78">
        <f t="shared" si="109"/>
        <v>641</v>
      </c>
      <c r="G119" s="78">
        <f t="shared" si="109"/>
        <v>641</v>
      </c>
      <c r="H119" s="78">
        <f t="shared" si="109"/>
        <v>451</v>
      </c>
      <c r="I119" s="78">
        <f t="shared" si="109"/>
        <v>451</v>
      </c>
      <c r="J119" s="78">
        <f t="shared" si="109"/>
        <v>451</v>
      </c>
      <c r="K119" s="78">
        <f t="shared" si="109"/>
        <v>451</v>
      </c>
      <c r="L119" s="78">
        <f t="shared" si="109"/>
        <v>451</v>
      </c>
      <c r="M119" s="78">
        <f t="shared" si="109"/>
        <v>537</v>
      </c>
      <c r="N119" s="78">
        <f t="shared" si="109"/>
        <v>425</v>
      </c>
      <c r="O119" s="78">
        <f t="shared" si="109"/>
        <v>478</v>
      </c>
      <c r="P119" s="78">
        <f t="shared" si="109"/>
        <v>640</v>
      </c>
      <c r="Q119" s="78">
        <f t="shared" si="109"/>
        <v>558</v>
      </c>
      <c r="R119" s="78">
        <f t="shared" si="109"/>
        <v>748</v>
      </c>
      <c r="S119" s="78">
        <f t="shared" si="109"/>
        <v>1011</v>
      </c>
      <c r="T119" s="78">
        <f t="shared" si="109"/>
        <v>994</v>
      </c>
      <c r="U119" s="78">
        <f t="shared" si="109"/>
        <v>993</v>
      </c>
      <c r="V119" s="78">
        <f t="shared" si="109"/>
        <v>1047</v>
      </c>
      <c r="W119" s="78">
        <f t="shared" si="109"/>
        <v>1266</v>
      </c>
      <c r="X119" s="78">
        <f t="shared" si="109"/>
        <v>1237</v>
      </c>
      <c r="Y119" s="78">
        <f t="shared" si="109"/>
        <v>1143</v>
      </c>
      <c r="Z119" s="78">
        <f t="shared" si="109"/>
        <v>943</v>
      </c>
      <c r="AA119" s="78">
        <f t="shared" si="109"/>
        <v>1044</v>
      </c>
      <c r="AB119" s="78">
        <f t="shared" si="109"/>
        <v>1310</v>
      </c>
      <c r="AC119" s="78">
        <f t="shared" si="109"/>
        <v>1266</v>
      </c>
      <c r="AD119" s="78">
        <f t="shared" si="109"/>
        <v>1338</v>
      </c>
      <c r="AE119" s="78">
        <f t="shared" si="109"/>
        <v>1388</v>
      </c>
      <c r="AF119" s="78">
        <f t="shared" si="109"/>
        <v>1344</v>
      </c>
      <c r="AG119" s="78">
        <f t="shared" si="109"/>
        <v>0</v>
      </c>
      <c r="AH119" s="78">
        <f t="shared" si="101"/>
        <v>25170</v>
      </c>
      <c r="AI119" s="87"/>
      <c r="AK119" s="88"/>
    </row>
    <row r="120" s="6" customFormat="1" ht="30" hidden="1" customHeight="1" outlineLevel="2" spans="1:37">
      <c r="A120" s="82"/>
      <c r="B120" s="81"/>
      <c r="C120" s="78">
        <f t="shared" ref="C120:AG120" si="110">C266+C394</f>
        <v>0</v>
      </c>
      <c r="D120" s="78">
        <f t="shared" si="110"/>
        <v>0</v>
      </c>
      <c r="E120" s="78">
        <f t="shared" si="110"/>
        <v>0</v>
      </c>
      <c r="F120" s="78">
        <f t="shared" si="110"/>
        <v>0</v>
      </c>
      <c r="G120" s="78">
        <f t="shared" si="110"/>
        <v>0</v>
      </c>
      <c r="H120" s="78">
        <f t="shared" si="110"/>
        <v>631</v>
      </c>
      <c r="I120" s="78">
        <f t="shared" si="110"/>
        <v>585</v>
      </c>
      <c r="J120" s="78">
        <f t="shared" si="110"/>
        <v>610</v>
      </c>
      <c r="K120" s="78">
        <f t="shared" si="110"/>
        <v>655</v>
      </c>
      <c r="L120" s="78">
        <f t="shared" si="110"/>
        <v>811</v>
      </c>
      <c r="M120" s="78">
        <f t="shared" si="110"/>
        <v>642</v>
      </c>
      <c r="N120" s="78">
        <f t="shared" si="110"/>
        <v>1016</v>
      </c>
      <c r="O120" s="78">
        <f t="shared" si="110"/>
        <v>751</v>
      </c>
      <c r="P120" s="78">
        <f t="shared" si="110"/>
        <v>705</v>
      </c>
      <c r="Q120" s="78">
        <f t="shared" si="110"/>
        <v>746</v>
      </c>
      <c r="R120" s="78">
        <f t="shared" si="110"/>
        <v>1061</v>
      </c>
      <c r="S120" s="78">
        <f t="shared" si="110"/>
        <v>1231</v>
      </c>
      <c r="T120" s="78">
        <f t="shared" si="110"/>
        <v>1162</v>
      </c>
      <c r="U120" s="78">
        <f t="shared" si="110"/>
        <v>646</v>
      </c>
      <c r="V120" s="78">
        <f t="shared" si="110"/>
        <v>887</v>
      </c>
      <c r="W120" s="78">
        <f t="shared" si="110"/>
        <v>724</v>
      </c>
      <c r="X120" s="78">
        <f t="shared" si="110"/>
        <v>903</v>
      </c>
      <c r="Y120" s="78">
        <f t="shared" si="110"/>
        <v>648</v>
      </c>
      <c r="Z120" s="78">
        <f t="shared" si="110"/>
        <v>1018</v>
      </c>
      <c r="AA120" s="78">
        <f t="shared" si="110"/>
        <v>1280</v>
      </c>
      <c r="AB120" s="78">
        <f t="shared" si="110"/>
        <v>1330</v>
      </c>
      <c r="AC120" s="78">
        <f t="shared" si="110"/>
        <v>1256</v>
      </c>
      <c r="AD120" s="78">
        <f t="shared" si="110"/>
        <v>908</v>
      </c>
      <c r="AE120" s="78">
        <f t="shared" si="110"/>
        <v>204</v>
      </c>
      <c r="AF120" s="78">
        <f t="shared" si="110"/>
        <v>210</v>
      </c>
      <c r="AG120" s="78">
        <f t="shared" si="110"/>
        <v>0</v>
      </c>
      <c r="AH120" s="78">
        <f t="shared" si="101"/>
        <v>20620</v>
      </c>
      <c r="AI120" s="87"/>
      <c r="AK120" s="88"/>
    </row>
    <row r="121" s="6" customFormat="1" ht="30" hidden="1" customHeight="1" outlineLevel="2" spans="1:37">
      <c r="A121" s="82"/>
      <c r="B121" s="89" t="s">
        <v>15</v>
      </c>
      <c r="C121" s="71">
        <f t="shared" ref="C121:AG121" si="111">C120-C119</f>
        <v>-641</v>
      </c>
      <c r="D121" s="71">
        <f t="shared" si="111"/>
        <v>-641</v>
      </c>
      <c r="E121" s="71">
        <f t="shared" si="111"/>
        <v>-641</v>
      </c>
      <c r="F121" s="71">
        <f t="shared" si="111"/>
        <v>-641</v>
      </c>
      <c r="G121" s="71">
        <f t="shared" si="111"/>
        <v>-641</v>
      </c>
      <c r="H121" s="71">
        <f t="shared" si="111"/>
        <v>180</v>
      </c>
      <c r="I121" s="71">
        <f t="shared" si="111"/>
        <v>134</v>
      </c>
      <c r="J121" s="71">
        <f t="shared" si="111"/>
        <v>159</v>
      </c>
      <c r="K121" s="71">
        <f t="shared" si="111"/>
        <v>204</v>
      </c>
      <c r="L121" s="71">
        <f t="shared" si="111"/>
        <v>360</v>
      </c>
      <c r="M121" s="71">
        <f t="shared" si="111"/>
        <v>105</v>
      </c>
      <c r="N121" s="71">
        <f t="shared" si="111"/>
        <v>591</v>
      </c>
      <c r="O121" s="71">
        <f t="shared" si="111"/>
        <v>273</v>
      </c>
      <c r="P121" s="71">
        <f t="shared" si="111"/>
        <v>65</v>
      </c>
      <c r="Q121" s="71">
        <f t="shared" si="111"/>
        <v>188</v>
      </c>
      <c r="R121" s="71">
        <f t="shared" si="111"/>
        <v>313</v>
      </c>
      <c r="S121" s="71">
        <f t="shared" si="111"/>
        <v>220</v>
      </c>
      <c r="T121" s="71">
        <f t="shared" si="111"/>
        <v>168</v>
      </c>
      <c r="U121" s="71">
        <f t="shared" si="111"/>
        <v>-347</v>
      </c>
      <c r="V121" s="71">
        <f t="shared" si="111"/>
        <v>-160</v>
      </c>
      <c r="W121" s="71">
        <f t="shared" si="111"/>
        <v>-542</v>
      </c>
      <c r="X121" s="71">
        <f t="shared" si="111"/>
        <v>-334</v>
      </c>
      <c r="Y121" s="71">
        <f t="shared" si="111"/>
        <v>-495</v>
      </c>
      <c r="Z121" s="71">
        <f t="shared" si="111"/>
        <v>75</v>
      </c>
      <c r="AA121" s="71">
        <f t="shared" si="111"/>
        <v>236</v>
      </c>
      <c r="AB121" s="71">
        <f t="shared" si="111"/>
        <v>20</v>
      </c>
      <c r="AC121" s="71">
        <f t="shared" si="111"/>
        <v>-10</v>
      </c>
      <c r="AD121" s="71">
        <f t="shared" si="111"/>
        <v>-430</v>
      </c>
      <c r="AE121" s="71">
        <f t="shared" si="111"/>
        <v>-1184</v>
      </c>
      <c r="AF121" s="71">
        <f t="shared" si="111"/>
        <v>-1134</v>
      </c>
      <c r="AG121" s="71">
        <f t="shared" si="111"/>
        <v>0</v>
      </c>
      <c r="AH121" s="71">
        <f t="shared" si="101"/>
        <v>-4550</v>
      </c>
      <c r="AI121" s="87"/>
      <c r="AK121" s="88"/>
    </row>
    <row r="122" s="6" customFormat="1" ht="30" hidden="1" customHeight="1" outlineLevel="2" spans="1:37">
      <c r="A122" s="82" t="s">
        <v>40</v>
      </c>
      <c r="B122" s="81"/>
      <c r="C122" s="71">
        <f t="shared" ref="C122:AG122" si="112">C268+C396</f>
        <v>30589.4766666667</v>
      </c>
      <c r="D122" s="71">
        <f t="shared" si="112"/>
        <v>30589.71</v>
      </c>
      <c r="E122" s="71">
        <f t="shared" si="112"/>
        <v>30589.71</v>
      </c>
      <c r="F122" s="71">
        <f t="shared" si="112"/>
        <v>30589.71</v>
      </c>
      <c r="G122" s="71">
        <f t="shared" si="112"/>
        <v>30589.71</v>
      </c>
      <c r="H122" s="71">
        <f t="shared" si="112"/>
        <v>17035.71</v>
      </c>
      <c r="I122" s="71">
        <f t="shared" si="112"/>
        <v>17035.71</v>
      </c>
      <c r="J122" s="71">
        <f t="shared" si="112"/>
        <v>17035.71</v>
      </c>
      <c r="K122" s="71">
        <f t="shared" si="112"/>
        <v>17035.71</v>
      </c>
      <c r="L122" s="71">
        <f t="shared" si="112"/>
        <v>17035.71</v>
      </c>
      <c r="M122" s="71">
        <f t="shared" si="112"/>
        <v>17035.71</v>
      </c>
      <c r="N122" s="71">
        <f t="shared" si="112"/>
        <v>17035.71</v>
      </c>
      <c r="O122" s="71">
        <f t="shared" si="112"/>
        <v>17036</v>
      </c>
      <c r="P122" s="71">
        <f t="shared" si="112"/>
        <v>17036</v>
      </c>
      <c r="Q122" s="71">
        <f t="shared" si="112"/>
        <v>17036</v>
      </c>
      <c r="R122" s="71">
        <f t="shared" si="112"/>
        <v>30617</v>
      </c>
      <c r="S122" s="71">
        <f t="shared" si="112"/>
        <v>30617</v>
      </c>
      <c r="T122" s="71">
        <f t="shared" si="112"/>
        <v>30617</v>
      </c>
      <c r="U122" s="71">
        <f t="shared" si="112"/>
        <v>30617</v>
      </c>
      <c r="V122" s="71">
        <f t="shared" si="112"/>
        <v>30590</v>
      </c>
      <c r="W122" s="71">
        <f t="shared" si="112"/>
        <v>30590</v>
      </c>
      <c r="X122" s="71">
        <f t="shared" si="112"/>
        <v>30590</v>
      </c>
      <c r="Y122" s="71">
        <f t="shared" si="112"/>
        <v>30590</v>
      </c>
      <c r="Z122" s="71">
        <f t="shared" si="112"/>
        <v>30590</v>
      </c>
      <c r="AA122" s="71">
        <f t="shared" si="112"/>
        <v>30590</v>
      </c>
      <c r="AB122" s="71">
        <f t="shared" si="112"/>
        <v>30590</v>
      </c>
      <c r="AC122" s="71">
        <f t="shared" si="112"/>
        <v>30590</v>
      </c>
      <c r="AD122" s="71">
        <f t="shared" si="112"/>
        <v>30590</v>
      </c>
      <c r="AE122" s="71">
        <f t="shared" si="112"/>
        <v>30590</v>
      </c>
      <c r="AF122" s="71">
        <f t="shared" si="112"/>
        <v>30590</v>
      </c>
      <c r="AG122" s="71">
        <f t="shared" si="112"/>
        <v>0</v>
      </c>
      <c r="AH122" s="71">
        <f t="shared" si="101"/>
        <v>782264.286666667</v>
      </c>
      <c r="AI122" s="87"/>
      <c r="AK122" s="88"/>
    </row>
    <row r="123" s="6" customFormat="1" ht="30" hidden="1" customHeight="1" outlineLevel="2" spans="1:37">
      <c r="A123" s="82"/>
      <c r="B123" s="81"/>
      <c r="C123" s="71">
        <f t="shared" ref="C123:AG123" si="113">C269+C397</f>
        <v>17403</v>
      </c>
      <c r="D123" s="71">
        <f t="shared" si="113"/>
        <v>17403</v>
      </c>
      <c r="E123" s="71">
        <f t="shared" si="113"/>
        <v>17403</v>
      </c>
      <c r="F123" s="71">
        <f t="shared" si="113"/>
        <v>17403</v>
      </c>
      <c r="G123" s="71">
        <f t="shared" si="113"/>
        <v>17403</v>
      </c>
      <c r="H123" s="71">
        <f t="shared" si="113"/>
        <v>17403</v>
      </c>
      <c r="I123" s="71">
        <f t="shared" si="113"/>
        <v>17403</v>
      </c>
      <c r="J123" s="71">
        <f t="shared" si="113"/>
        <v>17403</v>
      </c>
      <c r="K123" s="71">
        <f t="shared" si="113"/>
        <v>17403</v>
      </c>
      <c r="L123" s="71">
        <f t="shared" si="113"/>
        <v>17403</v>
      </c>
      <c r="M123" s="71">
        <f t="shared" si="113"/>
        <v>17403</v>
      </c>
      <c r="N123" s="71">
        <f t="shared" si="113"/>
        <v>17403</v>
      </c>
      <c r="O123" s="71">
        <f t="shared" si="113"/>
        <v>17403</v>
      </c>
      <c r="P123" s="71">
        <f t="shared" si="113"/>
        <v>17403</v>
      </c>
      <c r="Q123" s="71">
        <f t="shared" si="113"/>
        <v>17403</v>
      </c>
      <c r="R123" s="71">
        <f t="shared" si="113"/>
        <v>17403</v>
      </c>
      <c r="S123" s="71">
        <f t="shared" si="113"/>
        <v>17403</v>
      </c>
      <c r="T123" s="71">
        <f t="shared" si="113"/>
        <v>17403</v>
      </c>
      <c r="U123" s="71">
        <f t="shared" si="113"/>
        <v>17403</v>
      </c>
      <c r="V123" s="71">
        <f t="shared" si="113"/>
        <v>17403</v>
      </c>
      <c r="W123" s="71">
        <f t="shared" si="113"/>
        <v>17403</v>
      </c>
      <c r="X123" s="71">
        <f t="shared" si="113"/>
        <v>17403</v>
      </c>
      <c r="Y123" s="71">
        <f t="shared" si="113"/>
        <v>17403</v>
      </c>
      <c r="Z123" s="71">
        <f t="shared" si="113"/>
        <v>17403</v>
      </c>
      <c r="AA123" s="71">
        <f t="shared" si="113"/>
        <v>17403</v>
      </c>
      <c r="AB123" s="71">
        <f t="shared" si="113"/>
        <v>17403</v>
      </c>
      <c r="AC123" s="71">
        <f t="shared" si="113"/>
        <v>17403</v>
      </c>
      <c r="AD123" s="71">
        <f t="shared" si="113"/>
        <v>17403</v>
      </c>
      <c r="AE123" s="71">
        <f t="shared" si="113"/>
        <v>17403</v>
      </c>
      <c r="AF123" s="71">
        <f t="shared" si="113"/>
        <v>17403</v>
      </c>
      <c r="AG123" s="71">
        <f t="shared" si="113"/>
        <v>0</v>
      </c>
      <c r="AH123" s="71">
        <f t="shared" si="101"/>
        <v>522090</v>
      </c>
      <c r="AI123" s="87"/>
      <c r="AK123" s="88"/>
    </row>
    <row r="124" s="6" customFormat="1" ht="30" hidden="1" customHeight="1" outlineLevel="2" spans="1:37">
      <c r="A124" s="82"/>
      <c r="B124" s="81" t="s">
        <v>15</v>
      </c>
      <c r="C124" s="71">
        <f t="shared" ref="C124:AG124" si="114">C123-C122</f>
        <v>-13186.4766666667</v>
      </c>
      <c r="D124" s="71">
        <f t="shared" si="114"/>
        <v>-13186.71</v>
      </c>
      <c r="E124" s="71">
        <f t="shared" si="114"/>
        <v>-13186.71</v>
      </c>
      <c r="F124" s="71">
        <f t="shared" si="114"/>
        <v>-13186.71</v>
      </c>
      <c r="G124" s="71">
        <f t="shared" si="114"/>
        <v>-13186.71</v>
      </c>
      <c r="H124" s="71">
        <f t="shared" si="114"/>
        <v>367.290000000001</v>
      </c>
      <c r="I124" s="71">
        <f t="shared" si="114"/>
        <v>367.290000000001</v>
      </c>
      <c r="J124" s="71">
        <f t="shared" si="114"/>
        <v>367.290000000001</v>
      </c>
      <c r="K124" s="71">
        <f t="shared" si="114"/>
        <v>367.290000000001</v>
      </c>
      <c r="L124" s="71">
        <f t="shared" si="114"/>
        <v>367.290000000001</v>
      </c>
      <c r="M124" s="71">
        <f t="shared" si="114"/>
        <v>367.290000000001</v>
      </c>
      <c r="N124" s="71">
        <f t="shared" si="114"/>
        <v>367.290000000001</v>
      </c>
      <c r="O124" s="71">
        <f t="shared" si="114"/>
        <v>367</v>
      </c>
      <c r="P124" s="71">
        <f t="shared" si="114"/>
        <v>367</v>
      </c>
      <c r="Q124" s="71">
        <f t="shared" si="114"/>
        <v>367</v>
      </c>
      <c r="R124" s="71">
        <f t="shared" si="114"/>
        <v>-13214</v>
      </c>
      <c r="S124" s="71">
        <f t="shared" si="114"/>
        <v>-13214</v>
      </c>
      <c r="T124" s="71">
        <f t="shared" si="114"/>
        <v>-13214</v>
      </c>
      <c r="U124" s="71">
        <f t="shared" si="114"/>
        <v>-13214</v>
      </c>
      <c r="V124" s="71">
        <f t="shared" si="114"/>
        <v>-13187</v>
      </c>
      <c r="W124" s="71">
        <f t="shared" si="114"/>
        <v>-13187</v>
      </c>
      <c r="X124" s="71">
        <f t="shared" si="114"/>
        <v>-13187</v>
      </c>
      <c r="Y124" s="71">
        <f t="shared" si="114"/>
        <v>-13187</v>
      </c>
      <c r="Z124" s="71">
        <f t="shared" si="114"/>
        <v>-13187</v>
      </c>
      <c r="AA124" s="71">
        <f t="shared" si="114"/>
        <v>-13187</v>
      </c>
      <c r="AB124" s="71">
        <f t="shared" si="114"/>
        <v>-13187</v>
      </c>
      <c r="AC124" s="71">
        <f t="shared" si="114"/>
        <v>-13187</v>
      </c>
      <c r="AD124" s="71">
        <f t="shared" si="114"/>
        <v>-13187</v>
      </c>
      <c r="AE124" s="71">
        <f t="shared" si="114"/>
        <v>-13187</v>
      </c>
      <c r="AF124" s="71">
        <f t="shared" si="114"/>
        <v>-13187</v>
      </c>
      <c r="AG124" s="71">
        <f t="shared" si="114"/>
        <v>0</v>
      </c>
      <c r="AH124" s="71">
        <f t="shared" si="101"/>
        <v>-260174.286666667</v>
      </c>
      <c r="AI124" s="87"/>
      <c r="AK124" s="88"/>
    </row>
    <row r="125" s="1" customFormat="1" ht="30" hidden="1" customHeight="1" outlineLevel="2" spans="1:37">
      <c r="A125" s="90" t="s">
        <v>41</v>
      </c>
      <c r="B125" s="91"/>
      <c r="C125" s="71">
        <f t="shared" ref="C125:AG125" si="115">C239</f>
        <v>0</v>
      </c>
      <c r="D125" s="71">
        <f t="shared" si="115"/>
        <v>0</v>
      </c>
      <c r="E125" s="71">
        <f t="shared" si="115"/>
        <v>0</v>
      </c>
      <c r="F125" s="71">
        <f t="shared" si="115"/>
        <v>0</v>
      </c>
      <c r="G125" s="71">
        <f t="shared" si="115"/>
        <v>0</v>
      </c>
      <c r="H125" s="71">
        <f t="shared" si="115"/>
        <v>0</v>
      </c>
      <c r="I125" s="71">
        <f t="shared" si="115"/>
        <v>0</v>
      </c>
      <c r="J125" s="71">
        <f t="shared" si="115"/>
        <v>0</v>
      </c>
      <c r="K125" s="71">
        <f t="shared" si="115"/>
        <v>0</v>
      </c>
      <c r="L125" s="71">
        <f t="shared" si="115"/>
        <v>0</v>
      </c>
      <c r="M125" s="71">
        <f t="shared" si="115"/>
        <v>0</v>
      </c>
      <c r="N125" s="71">
        <f t="shared" si="115"/>
        <v>0</v>
      </c>
      <c r="O125" s="71">
        <f t="shared" si="115"/>
        <v>0</v>
      </c>
      <c r="P125" s="71">
        <f t="shared" si="115"/>
        <v>0</v>
      </c>
      <c r="Q125" s="71">
        <f t="shared" si="115"/>
        <v>0</v>
      </c>
      <c r="R125" s="71">
        <f t="shared" si="115"/>
        <v>0</v>
      </c>
      <c r="S125" s="71">
        <f t="shared" si="115"/>
        <v>0</v>
      </c>
      <c r="T125" s="71">
        <f t="shared" si="115"/>
        <v>0</v>
      </c>
      <c r="U125" s="71">
        <f t="shared" si="115"/>
        <v>0</v>
      </c>
      <c r="V125" s="71">
        <f t="shared" si="115"/>
        <v>0</v>
      </c>
      <c r="W125" s="71">
        <f t="shared" si="115"/>
        <v>0</v>
      </c>
      <c r="X125" s="71">
        <f t="shared" si="115"/>
        <v>0</v>
      </c>
      <c r="Y125" s="71">
        <f t="shared" si="115"/>
        <v>0</v>
      </c>
      <c r="Z125" s="71">
        <f t="shared" si="115"/>
        <v>0</v>
      </c>
      <c r="AA125" s="71">
        <f t="shared" si="115"/>
        <v>0</v>
      </c>
      <c r="AB125" s="71">
        <f t="shared" si="115"/>
        <v>0</v>
      </c>
      <c r="AC125" s="71">
        <f t="shared" si="115"/>
        <v>0</v>
      </c>
      <c r="AD125" s="71">
        <f t="shared" si="115"/>
        <v>0</v>
      </c>
      <c r="AE125" s="71">
        <f t="shared" si="115"/>
        <v>0</v>
      </c>
      <c r="AF125" s="71">
        <f t="shared" si="115"/>
        <v>0</v>
      </c>
      <c r="AG125" s="71">
        <f t="shared" si="115"/>
        <v>0</v>
      </c>
      <c r="AH125" s="71">
        <f t="shared" si="101"/>
        <v>0</v>
      </c>
      <c r="AI125" s="28"/>
      <c r="AK125" s="24"/>
    </row>
    <row r="126" s="1" customFormat="1" ht="30" hidden="1" customHeight="1" outlineLevel="2" spans="1:37">
      <c r="A126" s="92"/>
      <c r="B126" s="91"/>
      <c r="C126" s="71">
        <f t="shared" ref="C126:AG126" si="116">C240</f>
        <v>0</v>
      </c>
      <c r="D126" s="71">
        <f t="shared" si="116"/>
        <v>0</v>
      </c>
      <c r="E126" s="71">
        <f t="shared" si="116"/>
        <v>0</v>
      </c>
      <c r="F126" s="71">
        <f t="shared" si="116"/>
        <v>0</v>
      </c>
      <c r="G126" s="71">
        <f t="shared" si="116"/>
        <v>0</v>
      </c>
      <c r="H126" s="71">
        <f t="shared" si="116"/>
        <v>0</v>
      </c>
      <c r="I126" s="71">
        <f t="shared" si="116"/>
        <v>0</v>
      </c>
      <c r="J126" s="71">
        <f t="shared" si="116"/>
        <v>0</v>
      </c>
      <c r="K126" s="71">
        <f t="shared" si="116"/>
        <v>0</v>
      </c>
      <c r="L126" s="71">
        <f t="shared" si="116"/>
        <v>0</v>
      </c>
      <c r="M126" s="71">
        <f t="shared" si="116"/>
        <v>0</v>
      </c>
      <c r="N126" s="71">
        <f t="shared" si="116"/>
        <v>0</v>
      </c>
      <c r="O126" s="71">
        <f t="shared" si="116"/>
        <v>0</v>
      </c>
      <c r="P126" s="71">
        <f t="shared" si="116"/>
        <v>0</v>
      </c>
      <c r="Q126" s="71">
        <f t="shared" si="116"/>
        <v>0</v>
      </c>
      <c r="R126" s="71">
        <f t="shared" si="116"/>
        <v>0</v>
      </c>
      <c r="S126" s="71">
        <f t="shared" si="116"/>
        <v>0</v>
      </c>
      <c r="T126" s="71">
        <f t="shared" si="116"/>
        <v>0</v>
      </c>
      <c r="U126" s="71">
        <f t="shared" si="116"/>
        <v>0</v>
      </c>
      <c r="V126" s="71">
        <f t="shared" si="116"/>
        <v>0</v>
      </c>
      <c r="W126" s="71">
        <f t="shared" si="116"/>
        <v>0</v>
      </c>
      <c r="X126" s="71">
        <f t="shared" si="116"/>
        <v>0</v>
      </c>
      <c r="Y126" s="71">
        <f t="shared" si="116"/>
        <v>0</v>
      </c>
      <c r="Z126" s="71">
        <f t="shared" si="116"/>
        <v>0</v>
      </c>
      <c r="AA126" s="71">
        <f t="shared" si="116"/>
        <v>0</v>
      </c>
      <c r="AB126" s="71">
        <f t="shared" si="116"/>
        <v>0</v>
      </c>
      <c r="AC126" s="71">
        <f t="shared" si="116"/>
        <v>0</v>
      </c>
      <c r="AD126" s="71">
        <f t="shared" si="116"/>
        <v>0</v>
      </c>
      <c r="AE126" s="71">
        <f t="shared" si="116"/>
        <v>0</v>
      </c>
      <c r="AF126" s="71">
        <f t="shared" si="116"/>
        <v>0</v>
      </c>
      <c r="AG126" s="71">
        <f t="shared" si="116"/>
        <v>0</v>
      </c>
      <c r="AH126" s="71">
        <f t="shared" si="101"/>
        <v>0</v>
      </c>
      <c r="AI126" s="28"/>
      <c r="AK126" s="24"/>
    </row>
    <row r="127" s="1" customFormat="1" ht="30" hidden="1" customHeight="1" outlineLevel="2" spans="1:37">
      <c r="A127" s="58" t="s">
        <v>42</v>
      </c>
      <c r="B127" s="63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>
        <f t="shared" si="101"/>
        <v>0</v>
      </c>
      <c r="AI127" s="28"/>
      <c r="AK127" s="24"/>
    </row>
    <row r="128" s="1" customFormat="1" ht="30" hidden="1" customHeight="1" outlineLevel="2" spans="1:37">
      <c r="A128" s="58"/>
      <c r="B128" s="93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>
        <f t="shared" si="101"/>
        <v>0</v>
      </c>
      <c r="AI128" s="28"/>
      <c r="AK128" s="24"/>
    </row>
    <row r="129" s="1" customFormat="1" ht="30" hidden="1" customHeight="1" outlineLevel="2" spans="1:37">
      <c r="A129" s="58"/>
      <c r="B129" s="94" t="s">
        <v>15</v>
      </c>
      <c r="C129" s="71">
        <f t="shared" ref="C129:AG129" si="117">C128-C127</f>
        <v>0</v>
      </c>
      <c r="D129" s="71">
        <f t="shared" si="117"/>
        <v>0</v>
      </c>
      <c r="E129" s="71">
        <f t="shared" si="117"/>
        <v>0</v>
      </c>
      <c r="F129" s="71">
        <f t="shared" si="117"/>
        <v>0</v>
      </c>
      <c r="G129" s="71">
        <f t="shared" si="117"/>
        <v>0</v>
      </c>
      <c r="H129" s="71">
        <f t="shared" si="117"/>
        <v>0</v>
      </c>
      <c r="I129" s="71">
        <f t="shared" si="117"/>
        <v>0</v>
      </c>
      <c r="J129" s="71">
        <f t="shared" si="117"/>
        <v>0</v>
      </c>
      <c r="K129" s="71">
        <f t="shared" si="117"/>
        <v>0</v>
      </c>
      <c r="L129" s="71">
        <f t="shared" si="117"/>
        <v>0</v>
      </c>
      <c r="M129" s="71">
        <f t="shared" si="117"/>
        <v>0</v>
      </c>
      <c r="N129" s="71">
        <f t="shared" si="117"/>
        <v>0</v>
      </c>
      <c r="O129" s="71">
        <f t="shared" si="117"/>
        <v>0</v>
      </c>
      <c r="P129" s="71">
        <f t="shared" si="117"/>
        <v>0</v>
      </c>
      <c r="Q129" s="71">
        <f t="shared" si="117"/>
        <v>0</v>
      </c>
      <c r="R129" s="71">
        <f t="shared" si="117"/>
        <v>0</v>
      </c>
      <c r="S129" s="71">
        <f t="shared" si="117"/>
        <v>0</v>
      </c>
      <c r="T129" s="71">
        <f t="shared" si="117"/>
        <v>0</v>
      </c>
      <c r="U129" s="71">
        <f t="shared" si="117"/>
        <v>0</v>
      </c>
      <c r="V129" s="71">
        <f t="shared" si="117"/>
        <v>0</v>
      </c>
      <c r="W129" s="71">
        <f t="shared" si="117"/>
        <v>0</v>
      </c>
      <c r="X129" s="71">
        <f t="shared" si="117"/>
        <v>0</v>
      </c>
      <c r="Y129" s="71">
        <f t="shared" si="117"/>
        <v>0</v>
      </c>
      <c r="Z129" s="71">
        <f t="shared" si="117"/>
        <v>0</v>
      </c>
      <c r="AA129" s="71">
        <f t="shared" si="117"/>
        <v>0</v>
      </c>
      <c r="AB129" s="71">
        <f t="shared" si="117"/>
        <v>0</v>
      </c>
      <c r="AC129" s="71">
        <f t="shared" si="117"/>
        <v>0</v>
      </c>
      <c r="AD129" s="71">
        <f t="shared" si="117"/>
        <v>0</v>
      </c>
      <c r="AE129" s="71">
        <f t="shared" si="117"/>
        <v>0</v>
      </c>
      <c r="AF129" s="71">
        <f t="shared" si="117"/>
        <v>0</v>
      </c>
      <c r="AG129" s="71">
        <f t="shared" si="117"/>
        <v>0</v>
      </c>
      <c r="AH129" s="71">
        <f t="shared" si="101"/>
        <v>0</v>
      </c>
      <c r="AI129" s="28"/>
      <c r="AK129" s="24"/>
    </row>
    <row r="130" s="1" customFormat="1" ht="30" hidden="1" customHeight="1" outlineLevel="2" spans="1:37">
      <c r="A130" s="58" t="s">
        <v>43</v>
      </c>
      <c r="B130" s="95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>
        <f t="shared" si="101"/>
        <v>0</v>
      </c>
      <c r="AI130" s="28"/>
      <c r="AK130" s="24"/>
    </row>
    <row r="131" s="1" customFormat="1" ht="30" hidden="1" customHeight="1" outlineLevel="2" spans="1:37">
      <c r="A131" s="58"/>
      <c r="B131" s="96"/>
      <c r="C131" s="71">
        <f t="shared" ref="C131:AH131" si="118">C128*38</f>
        <v>0</v>
      </c>
      <c r="D131" s="71">
        <f t="shared" si="118"/>
        <v>0</v>
      </c>
      <c r="E131" s="71">
        <f t="shared" si="118"/>
        <v>0</v>
      </c>
      <c r="F131" s="71">
        <f t="shared" si="118"/>
        <v>0</v>
      </c>
      <c r="G131" s="71">
        <f t="shared" si="118"/>
        <v>0</v>
      </c>
      <c r="H131" s="71">
        <f t="shared" si="118"/>
        <v>0</v>
      </c>
      <c r="I131" s="71">
        <f t="shared" si="118"/>
        <v>0</v>
      </c>
      <c r="J131" s="71">
        <f t="shared" si="118"/>
        <v>0</v>
      </c>
      <c r="K131" s="71">
        <f t="shared" si="118"/>
        <v>0</v>
      </c>
      <c r="L131" s="71">
        <f t="shared" si="118"/>
        <v>0</v>
      </c>
      <c r="M131" s="71">
        <f t="shared" si="118"/>
        <v>0</v>
      </c>
      <c r="N131" s="71">
        <f t="shared" si="118"/>
        <v>0</v>
      </c>
      <c r="O131" s="71">
        <f t="shared" si="118"/>
        <v>0</v>
      </c>
      <c r="P131" s="71">
        <f t="shared" si="118"/>
        <v>0</v>
      </c>
      <c r="Q131" s="71">
        <f t="shared" si="118"/>
        <v>0</v>
      </c>
      <c r="R131" s="71">
        <f t="shared" si="118"/>
        <v>0</v>
      </c>
      <c r="S131" s="71">
        <f t="shared" si="118"/>
        <v>0</v>
      </c>
      <c r="T131" s="71">
        <f t="shared" si="118"/>
        <v>0</v>
      </c>
      <c r="U131" s="71">
        <f t="shared" si="118"/>
        <v>0</v>
      </c>
      <c r="V131" s="71">
        <f t="shared" si="118"/>
        <v>0</v>
      </c>
      <c r="W131" s="71">
        <f t="shared" si="118"/>
        <v>0</v>
      </c>
      <c r="X131" s="71">
        <f t="shared" si="118"/>
        <v>0</v>
      </c>
      <c r="Y131" s="71">
        <f t="shared" si="118"/>
        <v>0</v>
      </c>
      <c r="Z131" s="71">
        <f t="shared" si="118"/>
        <v>0</v>
      </c>
      <c r="AA131" s="71">
        <f t="shared" si="118"/>
        <v>0</v>
      </c>
      <c r="AB131" s="71">
        <f t="shared" si="118"/>
        <v>0</v>
      </c>
      <c r="AC131" s="71">
        <f t="shared" si="118"/>
        <v>0</v>
      </c>
      <c r="AD131" s="71">
        <f t="shared" si="118"/>
        <v>0</v>
      </c>
      <c r="AE131" s="71">
        <f t="shared" si="118"/>
        <v>0</v>
      </c>
      <c r="AF131" s="71">
        <f t="shared" si="118"/>
        <v>0</v>
      </c>
      <c r="AG131" s="71">
        <f t="shared" si="118"/>
        <v>0</v>
      </c>
      <c r="AH131" s="71">
        <f t="shared" si="118"/>
        <v>0</v>
      </c>
      <c r="AI131" s="28"/>
      <c r="AK131" s="24"/>
    </row>
    <row r="132" s="1" customFormat="1" ht="30" hidden="1" customHeight="1" outlineLevel="2" spans="1:37">
      <c r="A132" s="58"/>
      <c r="B132" s="97" t="s">
        <v>15</v>
      </c>
      <c r="C132" s="71">
        <f t="shared" ref="C132:AG132" si="119">C131-C130</f>
        <v>0</v>
      </c>
      <c r="D132" s="71">
        <f t="shared" si="119"/>
        <v>0</v>
      </c>
      <c r="E132" s="71">
        <f t="shared" si="119"/>
        <v>0</v>
      </c>
      <c r="F132" s="71">
        <f t="shared" si="119"/>
        <v>0</v>
      </c>
      <c r="G132" s="71">
        <f t="shared" si="119"/>
        <v>0</v>
      </c>
      <c r="H132" s="71">
        <f t="shared" si="119"/>
        <v>0</v>
      </c>
      <c r="I132" s="71">
        <f t="shared" si="119"/>
        <v>0</v>
      </c>
      <c r="J132" s="71">
        <f t="shared" si="119"/>
        <v>0</v>
      </c>
      <c r="K132" s="71">
        <f t="shared" si="119"/>
        <v>0</v>
      </c>
      <c r="L132" s="71">
        <f t="shared" si="119"/>
        <v>0</v>
      </c>
      <c r="M132" s="71">
        <f t="shared" si="119"/>
        <v>0</v>
      </c>
      <c r="N132" s="71">
        <f t="shared" si="119"/>
        <v>0</v>
      </c>
      <c r="O132" s="71">
        <f t="shared" si="119"/>
        <v>0</v>
      </c>
      <c r="P132" s="71">
        <f t="shared" si="119"/>
        <v>0</v>
      </c>
      <c r="Q132" s="71">
        <f t="shared" si="119"/>
        <v>0</v>
      </c>
      <c r="R132" s="71">
        <f t="shared" si="119"/>
        <v>0</v>
      </c>
      <c r="S132" s="71">
        <f t="shared" si="119"/>
        <v>0</v>
      </c>
      <c r="T132" s="71">
        <f t="shared" si="119"/>
        <v>0</v>
      </c>
      <c r="U132" s="71">
        <f t="shared" si="119"/>
        <v>0</v>
      </c>
      <c r="V132" s="71">
        <f t="shared" si="119"/>
        <v>0</v>
      </c>
      <c r="W132" s="71">
        <f t="shared" si="119"/>
        <v>0</v>
      </c>
      <c r="X132" s="71">
        <f t="shared" si="119"/>
        <v>0</v>
      </c>
      <c r="Y132" s="71">
        <f t="shared" si="119"/>
        <v>0</v>
      </c>
      <c r="Z132" s="71">
        <f t="shared" si="119"/>
        <v>0</v>
      </c>
      <c r="AA132" s="71">
        <f t="shared" si="119"/>
        <v>0</v>
      </c>
      <c r="AB132" s="71">
        <f t="shared" si="119"/>
        <v>0</v>
      </c>
      <c r="AC132" s="71">
        <f t="shared" si="119"/>
        <v>0</v>
      </c>
      <c r="AD132" s="71">
        <f t="shared" si="119"/>
        <v>0</v>
      </c>
      <c r="AE132" s="71">
        <f t="shared" si="119"/>
        <v>0</v>
      </c>
      <c r="AF132" s="71">
        <f t="shared" si="119"/>
        <v>0</v>
      </c>
      <c r="AG132" s="71">
        <f t="shared" si="119"/>
        <v>0</v>
      </c>
      <c r="AH132" s="71">
        <f t="shared" ref="AH132:AH136" si="120">SUM(C132:AG132)</f>
        <v>0</v>
      </c>
      <c r="AI132" s="28"/>
      <c r="AK132" s="24"/>
    </row>
    <row r="133" s="1" customFormat="1" ht="30" hidden="1" customHeight="1" outlineLevel="2" spans="1:37">
      <c r="A133" s="58" t="s">
        <v>44</v>
      </c>
      <c r="B133" s="95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>
        <f t="shared" si="120"/>
        <v>0</v>
      </c>
      <c r="AI133" s="28"/>
      <c r="AK133" s="24"/>
    </row>
    <row r="134" s="1" customFormat="1" ht="30" hidden="1" customHeight="1" outlineLevel="2" spans="1:37">
      <c r="A134" s="58"/>
      <c r="B134" s="54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>
        <f t="shared" si="120"/>
        <v>0</v>
      </c>
      <c r="AI134" s="28"/>
      <c r="AK134" s="24"/>
    </row>
    <row r="135" s="1" customFormat="1" ht="30" hidden="1" customHeight="1" outlineLevel="2" spans="1:37">
      <c r="A135" s="58"/>
      <c r="B135" s="94" t="s">
        <v>15</v>
      </c>
      <c r="C135" s="71">
        <f t="shared" ref="C135:AG135" si="121">C134-C133</f>
        <v>0</v>
      </c>
      <c r="D135" s="71">
        <f t="shared" si="121"/>
        <v>0</v>
      </c>
      <c r="E135" s="71">
        <f t="shared" si="121"/>
        <v>0</v>
      </c>
      <c r="F135" s="71">
        <f t="shared" si="121"/>
        <v>0</v>
      </c>
      <c r="G135" s="71">
        <f t="shared" si="121"/>
        <v>0</v>
      </c>
      <c r="H135" s="71">
        <f t="shared" si="121"/>
        <v>0</v>
      </c>
      <c r="I135" s="71">
        <f t="shared" si="121"/>
        <v>0</v>
      </c>
      <c r="J135" s="71">
        <f t="shared" si="121"/>
        <v>0</v>
      </c>
      <c r="K135" s="71">
        <f t="shared" si="121"/>
        <v>0</v>
      </c>
      <c r="L135" s="71">
        <f t="shared" si="121"/>
        <v>0</v>
      </c>
      <c r="M135" s="71">
        <f t="shared" si="121"/>
        <v>0</v>
      </c>
      <c r="N135" s="71">
        <f t="shared" si="121"/>
        <v>0</v>
      </c>
      <c r="O135" s="71">
        <f t="shared" si="121"/>
        <v>0</v>
      </c>
      <c r="P135" s="71">
        <f t="shared" si="121"/>
        <v>0</v>
      </c>
      <c r="Q135" s="71">
        <f t="shared" si="121"/>
        <v>0</v>
      </c>
      <c r="R135" s="71">
        <f t="shared" si="121"/>
        <v>0</v>
      </c>
      <c r="S135" s="71">
        <f t="shared" si="121"/>
        <v>0</v>
      </c>
      <c r="T135" s="71">
        <f t="shared" si="121"/>
        <v>0</v>
      </c>
      <c r="U135" s="71">
        <f t="shared" si="121"/>
        <v>0</v>
      </c>
      <c r="V135" s="71">
        <f t="shared" si="121"/>
        <v>0</v>
      </c>
      <c r="W135" s="71">
        <f t="shared" si="121"/>
        <v>0</v>
      </c>
      <c r="X135" s="71">
        <f t="shared" si="121"/>
        <v>0</v>
      </c>
      <c r="Y135" s="71">
        <f t="shared" si="121"/>
        <v>0</v>
      </c>
      <c r="Z135" s="71">
        <f t="shared" si="121"/>
        <v>0</v>
      </c>
      <c r="AA135" s="71">
        <f t="shared" si="121"/>
        <v>0</v>
      </c>
      <c r="AB135" s="71">
        <f t="shared" si="121"/>
        <v>0</v>
      </c>
      <c r="AC135" s="71">
        <f t="shared" si="121"/>
        <v>0</v>
      </c>
      <c r="AD135" s="71">
        <f t="shared" si="121"/>
        <v>0</v>
      </c>
      <c r="AE135" s="71">
        <f t="shared" si="121"/>
        <v>0</v>
      </c>
      <c r="AF135" s="71">
        <f t="shared" si="121"/>
        <v>0</v>
      </c>
      <c r="AG135" s="71">
        <f t="shared" si="121"/>
        <v>0</v>
      </c>
      <c r="AH135" s="71">
        <f t="shared" si="120"/>
        <v>0</v>
      </c>
      <c r="AI135" s="28"/>
      <c r="AK135" s="24"/>
    </row>
    <row r="136" s="1" customFormat="1" ht="30" hidden="1" customHeight="1" outlineLevel="2" spans="1:37">
      <c r="A136" s="58" t="s">
        <v>45</v>
      </c>
      <c r="B136" s="95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>
        <f t="shared" si="120"/>
        <v>0</v>
      </c>
      <c r="AI136" s="28"/>
      <c r="AK136" s="24"/>
    </row>
    <row r="137" s="1" customFormat="1" ht="30" hidden="1" customHeight="1" outlineLevel="2" spans="1:37">
      <c r="A137" s="58"/>
      <c r="B137" s="96"/>
      <c r="C137" s="98">
        <f t="shared" ref="C137:AH137" si="122">C134*5</f>
        <v>0</v>
      </c>
      <c r="D137" s="98">
        <f t="shared" si="122"/>
        <v>0</v>
      </c>
      <c r="E137" s="98">
        <f t="shared" si="122"/>
        <v>0</v>
      </c>
      <c r="F137" s="98">
        <f t="shared" si="122"/>
        <v>0</v>
      </c>
      <c r="G137" s="98">
        <f t="shared" si="122"/>
        <v>0</v>
      </c>
      <c r="H137" s="98">
        <f t="shared" si="122"/>
        <v>0</v>
      </c>
      <c r="I137" s="98">
        <f t="shared" si="122"/>
        <v>0</v>
      </c>
      <c r="J137" s="98">
        <f t="shared" si="122"/>
        <v>0</v>
      </c>
      <c r="K137" s="98">
        <f t="shared" si="122"/>
        <v>0</v>
      </c>
      <c r="L137" s="98">
        <f t="shared" si="122"/>
        <v>0</v>
      </c>
      <c r="M137" s="98">
        <f t="shared" si="122"/>
        <v>0</v>
      </c>
      <c r="N137" s="98">
        <f t="shared" si="122"/>
        <v>0</v>
      </c>
      <c r="O137" s="98">
        <f t="shared" si="122"/>
        <v>0</v>
      </c>
      <c r="P137" s="98">
        <f t="shared" si="122"/>
        <v>0</v>
      </c>
      <c r="Q137" s="98">
        <f t="shared" si="122"/>
        <v>0</v>
      </c>
      <c r="R137" s="98">
        <f t="shared" si="122"/>
        <v>0</v>
      </c>
      <c r="S137" s="98">
        <f t="shared" si="122"/>
        <v>0</v>
      </c>
      <c r="T137" s="98">
        <f t="shared" si="122"/>
        <v>0</v>
      </c>
      <c r="U137" s="98">
        <f t="shared" si="122"/>
        <v>0</v>
      </c>
      <c r="V137" s="98">
        <f t="shared" si="122"/>
        <v>0</v>
      </c>
      <c r="W137" s="98">
        <f t="shared" si="122"/>
        <v>0</v>
      </c>
      <c r="X137" s="98">
        <f t="shared" si="122"/>
        <v>0</v>
      </c>
      <c r="Y137" s="98">
        <f t="shared" si="122"/>
        <v>0</v>
      </c>
      <c r="Z137" s="98">
        <f t="shared" si="122"/>
        <v>0</v>
      </c>
      <c r="AA137" s="98">
        <f t="shared" si="122"/>
        <v>0</v>
      </c>
      <c r="AB137" s="98">
        <f t="shared" si="122"/>
        <v>0</v>
      </c>
      <c r="AC137" s="98">
        <f t="shared" si="122"/>
        <v>0</v>
      </c>
      <c r="AD137" s="98">
        <f t="shared" si="122"/>
        <v>0</v>
      </c>
      <c r="AE137" s="98">
        <f t="shared" si="122"/>
        <v>0</v>
      </c>
      <c r="AF137" s="98">
        <f t="shared" si="122"/>
        <v>0</v>
      </c>
      <c r="AG137" s="98">
        <f t="shared" si="122"/>
        <v>0</v>
      </c>
      <c r="AH137" s="98">
        <f t="shared" si="122"/>
        <v>0</v>
      </c>
      <c r="AI137" s="28"/>
      <c r="AK137" s="24"/>
    </row>
    <row r="138" s="1" customFormat="1" ht="30" hidden="1" customHeight="1" outlineLevel="2" spans="1:37">
      <c r="A138" s="58"/>
      <c r="B138" s="97" t="s">
        <v>15</v>
      </c>
      <c r="C138" s="71">
        <f t="shared" ref="C138:AG138" si="123">C137-C136</f>
        <v>0</v>
      </c>
      <c r="D138" s="71">
        <f t="shared" si="123"/>
        <v>0</v>
      </c>
      <c r="E138" s="71">
        <f t="shared" si="123"/>
        <v>0</v>
      </c>
      <c r="F138" s="71">
        <f t="shared" si="123"/>
        <v>0</v>
      </c>
      <c r="G138" s="71">
        <f t="shared" si="123"/>
        <v>0</v>
      </c>
      <c r="H138" s="71">
        <f t="shared" si="123"/>
        <v>0</v>
      </c>
      <c r="I138" s="71">
        <f t="shared" si="123"/>
        <v>0</v>
      </c>
      <c r="J138" s="71">
        <f t="shared" si="123"/>
        <v>0</v>
      </c>
      <c r="K138" s="71">
        <f t="shared" si="123"/>
        <v>0</v>
      </c>
      <c r="L138" s="71">
        <f t="shared" si="123"/>
        <v>0</v>
      </c>
      <c r="M138" s="71">
        <f t="shared" si="123"/>
        <v>0</v>
      </c>
      <c r="N138" s="71">
        <f t="shared" si="123"/>
        <v>0</v>
      </c>
      <c r="O138" s="71">
        <f t="shared" si="123"/>
        <v>0</v>
      </c>
      <c r="P138" s="71">
        <f t="shared" si="123"/>
        <v>0</v>
      </c>
      <c r="Q138" s="71">
        <f t="shared" si="123"/>
        <v>0</v>
      </c>
      <c r="R138" s="71">
        <f t="shared" si="123"/>
        <v>0</v>
      </c>
      <c r="S138" s="71">
        <f t="shared" si="123"/>
        <v>0</v>
      </c>
      <c r="T138" s="71">
        <f t="shared" si="123"/>
        <v>0</v>
      </c>
      <c r="U138" s="71">
        <f t="shared" si="123"/>
        <v>0</v>
      </c>
      <c r="V138" s="71">
        <f t="shared" si="123"/>
        <v>0</v>
      </c>
      <c r="W138" s="71">
        <f t="shared" si="123"/>
        <v>0</v>
      </c>
      <c r="X138" s="71">
        <f t="shared" si="123"/>
        <v>0</v>
      </c>
      <c r="Y138" s="71">
        <f t="shared" si="123"/>
        <v>0</v>
      </c>
      <c r="Z138" s="71">
        <f t="shared" si="123"/>
        <v>0</v>
      </c>
      <c r="AA138" s="71">
        <f t="shared" si="123"/>
        <v>0</v>
      </c>
      <c r="AB138" s="71">
        <f t="shared" si="123"/>
        <v>0</v>
      </c>
      <c r="AC138" s="71">
        <f t="shared" si="123"/>
        <v>0</v>
      </c>
      <c r="AD138" s="71">
        <f t="shared" si="123"/>
        <v>0</v>
      </c>
      <c r="AE138" s="71">
        <f t="shared" si="123"/>
        <v>0</v>
      </c>
      <c r="AF138" s="71">
        <f t="shared" si="123"/>
        <v>0</v>
      </c>
      <c r="AG138" s="71">
        <f t="shared" si="123"/>
        <v>0</v>
      </c>
      <c r="AH138" s="71">
        <f t="shared" ref="AH138:AH161" si="124">SUM(C138:AG138)</f>
        <v>0</v>
      </c>
      <c r="AI138" s="28"/>
      <c r="AK138" s="24"/>
    </row>
    <row r="139" s="1" customFormat="1" ht="30" hidden="1" customHeight="1" outlineLevel="2" spans="1:37">
      <c r="A139" s="58" t="s">
        <v>46</v>
      </c>
      <c r="B139" s="61"/>
      <c r="C139" s="71">
        <f t="shared" ref="C139:AG139" si="125">C271+C399</f>
        <v>1.8917084491</v>
      </c>
      <c r="D139" s="71">
        <f t="shared" si="125"/>
        <v>2.8445018081</v>
      </c>
      <c r="E139" s="71">
        <f t="shared" si="125"/>
        <v>3.1448916081</v>
      </c>
      <c r="F139" s="71">
        <f t="shared" si="125"/>
        <v>3.0663274081</v>
      </c>
      <c r="G139" s="71">
        <f t="shared" si="125"/>
        <v>2.7939078081</v>
      </c>
      <c r="H139" s="71">
        <f t="shared" si="125"/>
        <v>2.1037362681</v>
      </c>
      <c r="I139" s="71">
        <f t="shared" si="125"/>
        <v>2.1184276681</v>
      </c>
      <c r="J139" s="71">
        <f t="shared" si="125"/>
        <v>2.2986030681</v>
      </c>
      <c r="K139" s="71">
        <f t="shared" si="125"/>
        <v>2.0448008681</v>
      </c>
      <c r="L139" s="71">
        <f t="shared" si="125"/>
        <v>1.9980756681</v>
      </c>
      <c r="M139" s="71">
        <f t="shared" si="125"/>
        <v>1.6170486681</v>
      </c>
      <c r="N139" s="71">
        <f t="shared" si="125"/>
        <v>1.3262806681</v>
      </c>
      <c r="O139" s="71">
        <f t="shared" si="125"/>
        <v>1.31989356</v>
      </c>
      <c r="P139" s="71">
        <f t="shared" si="125"/>
        <v>1.37726356</v>
      </c>
      <c r="Q139" s="71">
        <f t="shared" si="125"/>
        <v>1.32556556</v>
      </c>
      <c r="R139" s="71">
        <f t="shared" si="125"/>
        <v>2.32554627</v>
      </c>
      <c r="S139" s="71">
        <f t="shared" si="125"/>
        <v>3.05392947</v>
      </c>
      <c r="T139" s="71">
        <f t="shared" si="125"/>
        <v>3.12326247</v>
      </c>
      <c r="U139" s="71">
        <f t="shared" si="125"/>
        <v>3.04314831</v>
      </c>
      <c r="V139" s="71">
        <f t="shared" si="125"/>
        <v>2.9517411</v>
      </c>
      <c r="W139" s="71">
        <f t="shared" si="125"/>
        <v>3.8863403</v>
      </c>
      <c r="X139" s="71">
        <f t="shared" si="125"/>
        <v>3.5931591</v>
      </c>
      <c r="Y139" s="71">
        <f t="shared" si="125"/>
        <v>3.5263015</v>
      </c>
      <c r="Z139" s="71">
        <f t="shared" si="125"/>
        <v>2.54706042</v>
      </c>
      <c r="AA139" s="71">
        <f t="shared" si="125"/>
        <v>2.8953061</v>
      </c>
      <c r="AB139" s="71">
        <f t="shared" si="125"/>
        <v>3.4688419</v>
      </c>
      <c r="AC139" s="71">
        <f t="shared" si="125"/>
        <v>3.5527369</v>
      </c>
      <c r="AD139" s="71">
        <f t="shared" si="125"/>
        <v>4.0432653</v>
      </c>
      <c r="AE139" s="71">
        <f t="shared" si="125"/>
        <v>3.4010335</v>
      </c>
      <c r="AF139" s="71">
        <f t="shared" si="125"/>
        <v>3.3419753</v>
      </c>
      <c r="AG139" s="71">
        <f t="shared" si="125"/>
        <v>19.953141441</v>
      </c>
      <c r="AH139" s="71">
        <f t="shared" si="124"/>
        <v>99.9778220192</v>
      </c>
      <c r="AI139" s="28"/>
      <c r="AK139" s="24"/>
    </row>
    <row r="140" s="1" customFormat="1" ht="30" hidden="1" customHeight="1" outlineLevel="2" spans="1:37">
      <c r="A140" s="58"/>
      <c r="B140" s="61"/>
      <c r="C140" s="71">
        <f t="shared" ref="C140:AG140" si="126">(C97*137.17+C102*1034.51+C266*4.47+C269*0.3411)/10000</f>
        <v>1.72687825</v>
      </c>
      <c r="D140" s="71">
        <f t="shared" si="126"/>
        <v>1.37265172</v>
      </c>
      <c r="E140" s="71">
        <f t="shared" si="126"/>
        <v>1.41830183</v>
      </c>
      <c r="F140" s="71">
        <f t="shared" si="126"/>
        <v>1.5147094</v>
      </c>
      <c r="G140" s="71">
        <f t="shared" si="126"/>
        <v>1.71690677</v>
      </c>
      <c r="H140" s="71">
        <f t="shared" si="126"/>
        <v>1.91954281</v>
      </c>
      <c r="I140" s="71">
        <f t="shared" si="126"/>
        <v>1.77330183</v>
      </c>
      <c r="J140" s="71">
        <f t="shared" si="126"/>
        <v>1.85611948</v>
      </c>
      <c r="K140" s="71">
        <f t="shared" si="126"/>
        <v>1.84282973</v>
      </c>
      <c r="L140" s="71">
        <f t="shared" si="126"/>
        <v>1.95371273</v>
      </c>
      <c r="M140" s="71">
        <f t="shared" si="126"/>
        <v>1.94384163</v>
      </c>
      <c r="N140" s="71">
        <f t="shared" si="126"/>
        <v>2.11439153</v>
      </c>
      <c r="O140" s="71">
        <f t="shared" si="126"/>
        <v>2.01999863</v>
      </c>
      <c r="P140" s="71">
        <f t="shared" si="126"/>
        <v>1.83958535</v>
      </c>
      <c r="Q140" s="71">
        <f t="shared" si="126"/>
        <v>1.95209173</v>
      </c>
      <c r="R140" s="71">
        <f t="shared" si="126"/>
        <v>2.38183236</v>
      </c>
      <c r="S140" s="71">
        <f t="shared" si="126"/>
        <v>2.86870494</v>
      </c>
      <c r="T140" s="71">
        <f t="shared" si="126"/>
        <v>2.73715199</v>
      </c>
      <c r="U140" s="71">
        <f t="shared" si="126"/>
        <v>2.17182028</v>
      </c>
      <c r="V140" s="71">
        <f t="shared" si="126"/>
        <v>2.21696194</v>
      </c>
      <c r="W140" s="71">
        <f t="shared" si="126"/>
        <v>1.88738973</v>
      </c>
      <c r="X140" s="71">
        <f t="shared" si="126"/>
        <v>1.96690496</v>
      </c>
      <c r="Y140" s="71">
        <f t="shared" si="126"/>
        <v>1.99113829</v>
      </c>
      <c r="Z140" s="71">
        <f t="shared" si="126"/>
        <v>2.80571413</v>
      </c>
      <c r="AA140" s="71">
        <f t="shared" si="126"/>
        <v>3.43343424</v>
      </c>
      <c r="AB140" s="71">
        <f t="shared" si="126"/>
        <v>3.20345241</v>
      </c>
      <c r="AC140" s="71">
        <f t="shared" si="126"/>
        <v>3.34429591</v>
      </c>
      <c r="AD140" s="71">
        <f t="shared" si="126"/>
        <v>2.83148765</v>
      </c>
      <c r="AE140" s="71">
        <f t="shared" si="126"/>
        <v>2.58901124</v>
      </c>
      <c r="AF140" s="71">
        <f t="shared" si="126"/>
        <v>2.48612781</v>
      </c>
      <c r="AG140" s="71">
        <f t="shared" si="126"/>
        <v>0</v>
      </c>
      <c r="AH140" s="71">
        <f t="shared" si="124"/>
        <v>65.8802913</v>
      </c>
      <c r="AI140" s="28"/>
      <c r="AK140" s="24"/>
    </row>
    <row r="141" s="1" customFormat="1" ht="30" hidden="1" customHeight="1" outlineLevel="2" spans="1:37">
      <c r="A141" s="58"/>
      <c r="B141" s="63" t="s">
        <v>13</v>
      </c>
      <c r="C141" s="71">
        <f t="shared" ref="C141:AG141" si="127">C273+C401</f>
        <v>1.06810935119088</v>
      </c>
      <c r="D141" s="71">
        <f t="shared" si="127"/>
        <v>1.20168061728099</v>
      </c>
      <c r="E141" s="71">
        <f t="shared" si="127"/>
        <v>1.41268541451486</v>
      </c>
      <c r="F141" s="71">
        <f t="shared" si="127"/>
        <v>1.86530549596661</v>
      </c>
      <c r="G141" s="71">
        <f t="shared" si="127"/>
        <v>1.79231306383359</v>
      </c>
      <c r="H141" s="71">
        <f t="shared" si="127"/>
        <v>2.11417412539552</v>
      </c>
      <c r="I141" s="71">
        <f t="shared" si="127"/>
        <v>1.89462631216535</v>
      </c>
      <c r="J141" s="71">
        <f t="shared" si="127"/>
        <v>1.50612672494089</v>
      </c>
      <c r="K141" s="71">
        <f t="shared" si="127"/>
        <v>1.66390793745198</v>
      </c>
      <c r="L141" s="71">
        <f t="shared" si="127"/>
        <v>2.2676093102388</v>
      </c>
      <c r="M141" s="71">
        <f t="shared" si="127"/>
        <v>2.1356766870362</v>
      </c>
      <c r="N141" s="71">
        <f t="shared" si="127"/>
        <v>2.6398163185947</v>
      </c>
      <c r="O141" s="71">
        <f t="shared" si="127"/>
        <v>2.55026509304064</v>
      </c>
      <c r="P141" s="71">
        <f t="shared" si="127"/>
        <v>2.0112716263588</v>
      </c>
      <c r="Q141" s="71">
        <f t="shared" si="127"/>
        <v>1.9732090031562</v>
      </c>
      <c r="R141" s="71">
        <f t="shared" si="127"/>
        <v>2.49875424763485</v>
      </c>
      <c r="S141" s="71">
        <f t="shared" si="127"/>
        <v>3.08835741698099</v>
      </c>
      <c r="T141" s="71">
        <f t="shared" si="127"/>
        <v>2.98565032695061</v>
      </c>
      <c r="U141" s="71">
        <f t="shared" si="127"/>
        <v>2.20047000122965</v>
      </c>
      <c r="V141" s="71">
        <f t="shared" si="127"/>
        <v>2.28499574859813</v>
      </c>
      <c r="W141" s="71">
        <f t="shared" si="127"/>
        <v>2.25193881016006</v>
      </c>
      <c r="X141" s="71">
        <f t="shared" si="127"/>
        <v>3.06490699617706</v>
      </c>
      <c r="Y141" s="71">
        <f t="shared" si="127"/>
        <v>2.75193618294689</v>
      </c>
      <c r="Z141" s="71">
        <f t="shared" si="127"/>
        <v>2.86093655974427</v>
      </c>
      <c r="AA141" s="71">
        <f t="shared" si="127"/>
        <v>2.99294974290792</v>
      </c>
      <c r="AB141" s="71">
        <f t="shared" si="127"/>
        <v>3.36529373125039</v>
      </c>
      <c r="AC141" s="71">
        <f t="shared" si="127"/>
        <v>3.53121879177031</v>
      </c>
      <c r="AD141" s="71">
        <f t="shared" si="127"/>
        <v>3.57464860500049</v>
      </c>
      <c r="AE141" s="71">
        <f t="shared" si="127"/>
        <v>3.41915960395848</v>
      </c>
      <c r="AF141" s="71">
        <f t="shared" si="127"/>
        <v>3.38203754239655</v>
      </c>
      <c r="AG141" s="71">
        <f t="shared" si="127"/>
        <v>0</v>
      </c>
      <c r="AH141" s="71">
        <f t="shared" si="124"/>
        <v>72.3500313888726</v>
      </c>
      <c r="AI141" s="28"/>
      <c r="AK141" s="24"/>
    </row>
    <row r="142" s="1" customFormat="1" ht="30" hidden="1" customHeight="1" outlineLevel="2" spans="1:37">
      <c r="A142" s="58"/>
      <c r="B142" s="63" t="s">
        <v>14</v>
      </c>
      <c r="C142" s="71">
        <f t="shared" ref="C142:AG142" si="128">C140-C141</f>
        <v>0.658768898809124</v>
      </c>
      <c r="D142" s="71">
        <f t="shared" si="128"/>
        <v>0.170971102719009</v>
      </c>
      <c r="E142" s="71">
        <f t="shared" si="128"/>
        <v>0.00561641548514458</v>
      </c>
      <c r="F142" s="71">
        <f t="shared" si="128"/>
        <v>-0.350596095966611</v>
      </c>
      <c r="G142" s="71">
        <f t="shared" si="128"/>
        <v>-0.0754062938335887</v>
      </c>
      <c r="H142" s="71">
        <f t="shared" si="128"/>
        <v>-0.194631315395523</v>
      </c>
      <c r="I142" s="71">
        <f t="shared" si="128"/>
        <v>-0.121324482165351</v>
      </c>
      <c r="J142" s="71">
        <f t="shared" si="128"/>
        <v>0.349992755059109</v>
      </c>
      <c r="K142" s="71">
        <f t="shared" si="128"/>
        <v>0.178921792548018</v>
      </c>
      <c r="L142" s="71">
        <f t="shared" si="128"/>
        <v>-0.313896580238803</v>
      </c>
      <c r="M142" s="71">
        <f t="shared" si="128"/>
        <v>-0.191835057036196</v>
      </c>
      <c r="N142" s="71">
        <f t="shared" si="128"/>
        <v>-0.5254247885947</v>
      </c>
      <c r="O142" s="71">
        <f t="shared" si="128"/>
        <v>-0.530266463040636</v>
      </c>
      <c r="P142" s="71">
        <f t="shared" si="128"/>
        <v>-0.1716862763588</v>
      </c>
      <c r="Q142" s="71">
        <f t="shared" si="128"/>
        <v>-0.0211172731561988</v>
      </c>
      <c r="R142" s="71">
        <f t="shared" si="128"/>
        <v>-0.116921887634854</v>
      </c>
      <c r="S142" s="71">
        <f t="shared" si="128"/>
        <v>-0.219652476980989</v>
      </c>
      <c r="T142" s="71">
        <f t="shared" si="128"/>
        <v>-0.248498336950613</v>
      </c>
      <c r="U142" s="71">
        <f t="shared" si="128"/>
        <v>-0.0286497212296468</v>
      </c>
      <c r="V142" s="71">
        <f t="shared" si="128"/>
        <v>-0.0680338085981282</v>
      </c>
      <c r="W142" s="71">
        <f t="shared" si="128"/>
        <v>-0.36454908016006</v>
      </c>
      <c r="X142" s="71">
        <f t="shared" si="128"/>
        <v>-1.09800203617706</v>
      </c>
      <c r="Y142" s="71">
        <f t="shared" si="128"/>
        <v>-0.760797892946887</v>
      </c>
      <c r="Z142" s="71">
        <f t="shared" si="128"/>
        <v>-0.0552224297442701</v>
      </c>
      <c r="AA142" s="71">
        <f t="shared" si="128"/>
        <v>0.440484497092084</v>
      </c>
      <c r="AB142" s="71">
        <f t="shared" si="128"/>
        <v>-0.161841321250392</v>
      </c>
      <c r="AC142" s="71">
        <f t="shared" si="128"/>
        <v>-0.186922881770314</v>
      </c>
      <c r="AD142" s="71">
        <f t="shared" si="128"/>
        <v>-0.743160955000492</v>
      </c>
      <c r="AE142" s="71">
        <f t="shared" si="128"/>
        <v>-0.830148363958483</v>
      </c>
      <c r="AF142" s="71">
        <f t="shared" si="128"/>
        <v>-0.895909732396548</v>
      </c>
      <c r="AG142" s="71">
        <f t="shared" si="128"/>
        <v>0</v>
      </c>
      <c r="AH142" s="71">
        <f t="shared" si="124"/>
        <v>-6.46974008887266</v>
      </c>
      <c r="AI142" s="28"/>
      <c r="AK142" s="24"/>
    </row>
    <row r="143" s="1" customFormat="1" ht="30" hidden="1" customHeight="1" outlineLevel="2" spans="1:37">
      <c r="A143" s="58"/>
      <c r="B143" s="64" t="s">
        <v>15</v>
      </c>
      <c r="C143" s="71">
        <f t="shared" ref="C143:AG143" si="129">C140-C139</f>
        <v>-0.164830199100001</v>
      </c>
      <c r="D143" s="71">
        <f t="shared" si="129"/>
        <v>-1.4718500881</v>
      </c>
      <c r="E143" s="71">
        <f t="shared" si="129"/>
        <v>-1.7265897781</v>
      </c>
      <c r="F143" s="71">
        <f t="shared" si="129"/>
        <v>-1.5516180081</v>
      </c>
      <c r="G143" s="71">
        <f t="shared" si="129"/>
        <v>-1.0770010381</v>
      </c>
      <c r="H143" s="71">
        <f t="shared" si="129"/>
        <v>-0.1841934581</v>
      </c>
      <c r="I143" s="71">
        <f t="shared" si="129"/>
        <v>-0.3451258381</v>
      </c>
      <c r="J143" s="71">
        <f t="shared" si="129"/>
        <v>-0.4424835881</v>
      </c>
      <c r="K143" s="71">
        <f t="shared" si="129"/>
        <v>-0.2019711381</v>
      </c>
      <c r="L143" s="71">
        <f t="shared" si="129"/>
        <v>-0.0443629380999997</v>
      </c>
      <c r="M143" s="71">
        <f t="shared" si="129"/>
        <v>0.3267929619</v>
      </c>
      <c r="N143" s="71">
        <f t="shared" si="129"/>
        <v>0.7881108619</v>
      </c>
      <c r="O143" s="71">
        <f t="shared" si="129"/>
        <v>0.70010507</v>
      </c>
      <c r="P143" s="71">
        <f t="shared" si="129"/>
        <v>0.46232179</v>
      </c>
      <c r="Q143" s="71">
        <f t="shared" si="129"/>
        <v>0.62652617</v>
      </c>
      <c r="R143" s="71">
        <f t="shared" si="129"/>
        <v>0.05628609</v>
      </c>
      <c r="S143" s="71">
        <f t="shared" si="129"/>
        <v>-0.185224529999999</v>
      </c>
      <c r="T143" s="71">
        <f t="shared" si="129"/>
        <v>-0.38611048</v>
      </c>
      <c r="U143" s="71">
        <f t="shared" si="129"/>
        <v>-0.87132803</v>
      </c>
      <c r="V143" s="71">
        <f t="shared" si="129"/>
        <v>-0.73477916</v>
      </c>
      <c r="W143" s="71">
        <f t="shared" si="129"/>
        <v>-1.99895057</v>
      </c>
      <c r="X143" s="71">
        <f t="shared" si="129"/>
        <v>-1.62625414</v>
      </c>
      <c r="Y143" s="71">
        <f t="shared" si="129"/>
        <v>-1.53516321</v>
      </c>
      <c r="Z143" s="71">
        <f t="shared" si="129"/>
        <v>0.25865371</v>
      </c>
      <c r="AA143" s="71">
        <f t="shared" si="129"/>
        <v>0.53812814</v>
      </c>
      <c r="AB143" s="71">
        <f t="shared" si="129"/>
        <v>-0.26538949</v>
      </c>
      <c r="AC143" s="71">
        <f t="shared" si="129"/>
        <v>-0.20844099</v>
      </c>
      <c r="AD143" s="71">
        <f t="shared" si="129"/>
        <v>-1.21177765</v>
      </c>
      <c r="AE143" s="71">
        <f t="shared" si="129"/>
        <v>-0.81202226</v>
      </c>
      <c r="AF143" s="71">
        <f t="shared" si="129"/>
        <v>-0.855847489999999</v>
      </c>
      <c r="AG143" s="71">
        <f t="shared" si="129"/>
        <v>-19.953141441</v>
      </c>
      <c r="AH143" s="71">
        <f t="shared" si="124"/>
        <v>-34.0975307192</v>
      </c>
      <c r="AI143" s="28"/>
      <c r="AK143" s="24"/>
    </row>
    <row r="144" s="1" customFormat="1" ht="30" hidden="1" customHeight="1" outlineLevel="2" spans="1:37">
      <c r="A144" s="58" t="s">
        <v>47</v>
      </c>
      <c r="B144" s="61"/>
      <c r="C144" s="71">
        <f t="shared" ref="C144:AG144" si="130">C276+C404</f>
        <v>107.225528388681</v>
      </c>
      <c r="D144" s="71">
        <f t="shared" si="130"/>
        <v>76.934827647</v>
      </c>
      <c r="E144" s="71">
        <f t="shared" si="130"/>
        <v>140.19195152675</v>
      </c>
      <c r="F144" s="71">
        <f t="shared" si="130"/>
        <v>143.453599889</v>
      </c>
      <c r="G144" s="71">
        <f t="shared" si="130"/>
        <v>116.7707253915</v>
      </c>
      <c r="H144" s="71">
        <f t="shared" si="130"/>
        <v>95.43844657365</v>
      </c>
      <c r="I144" s="71">
        <f t="shared" si="130"/>
        <v>97.84436966</v>
      </c>
      <c r="J144" s="71">
        <f t="shared" si="130"/>
        <v>101.8812145755</v>
      </c>
      <c r="K144" s="71">
        <f t="shared" si="130"/>
        <v>90.259046993</v>
      </c>
      <c r="L144" s="71">
        <f t="shared" si="130"/>
        <v>71.1349891465</v>
      </c>
      <c r="M144" s="71">
        <f t="shared" si="130"/>
        <v>46.1994732465</v>
      </c>
      <c r="N144" s="71">
        <f t="shared" si="130"/>
        <v>45.303516666</v>
      </c>
      <c r="O144" s="71">
        <f t="shared" si="130"/>
        <v>48.0785748211</v>
      </c>
      <c r="P144" s="71">
        <f t="shared" si="130"/>
        <v>51.3223918</v>
      </c>
      <c r="Q144" s="71">
        <f t="shared" si="130"/>
        <v>59.1453034535</v>
      </c>
      <c r="R144" s="71">
        <f t="shared" si="130"/>
        <v>121.93213986375</v>
      </c>
      <c r="S144" s="71">
        <f t="shared" si="130"/>
        <v>143.244983189</v>
      </c>
      <c r="T144" s="71">
        <f t="shared" si="130"/>
        <v>141.3671075608</v>
      </c>
      <c r="U144" s="71">
        <f t="shared" si="130"/>
        <v>164.22935811535</v>
      </c>
      <c r="V144" s="71">
        <f t="shared" si="130"/>
        <v>156.59454315435</v>
      </c>
      <c r="W144" s="71">
        <f t="shared" si="130"/>
        <v>190.1002625965</v>
      </c>
      <c r="X144" s="71">
        <f t="shared" si="130"/>
        <v>164.62900161145</v>
      </c>
      <c r="Y144" s="71">
        <f t="shared" si="130"/>
        <v>139.668839137</v>
      </c>
      <c r="Z144" s="71">
        <f t="shared" si="130"/>
        <v>146.850255624</v>
      </c>
      <c r="AA144" s="71">
        <f t="shared" si="130"/>
        <v>204.328059176</v>
      </c>
      <c r="AB144" s="71">
        <f t="shared" si="130"/>
        <v>226.429351912</v>
      </c>
      <c r="AC144" s="71">
        <f t="shared" si="130"/>
        <v>243.5396058604</v>
      </c>
      <c r="AD144" s="71">
        <f t="shared" si="130"/>
        <v>247.1642780445</v>
      </c>
      <c r="AE144" s="71">
        <f t="shared" si="130"/>
        <v>207.196212906</v>
      </c>
      <c r="AF144" s="71">
        <f t="shared" si="130"/>
        <v>180.22799784755</v>
      </c>
      <c r="AG144" s="71">
        <f t="shared" si="130"/>
        <v>0</v>
      </c>
      <c r="AH144" s="71">
        <f t="shared" si="124"/>
        <v>3968.68595637733</v>
      </c>
      <c r="AI144" s="28"/>
      <c r="AK144" s="24"/>
    </row>
    <row r="145" s="1" customFormat="1" ht="30" hidden="1" customHeight="1" outlineLevel="2" spans="1:37">
      <c r="A145" s="58"/>
      <c r="B145" s="61"/>
      <c r="C145" s="71">
        <f t="shared" ref="C145:AG145" si="131">((C51+C56)*C300+(C82-C79)*3.2+C79*2.5+C87*7796.46+C92*0.55+C107*867.26+C112*1752.21+C117*6814.16+C445*2.89+C97*137.17+C102*1034.51)/10000</f>
        <v>71.1184797107479</v>
      </c>
      <c r="D145" s="71">
        <f t="shared" si="131"/>
        <v>52.9303536877817</v>
      </c>
      <c r="E145" s="71">
        <f t="shared" si="131"/>
        <v>57.8672759170034</v>
      </c>
      <c r="F145" s="71">
        <f t="shared" si="131"/>
        <v>71.7927466642473</v>
      </c>
      <c r="G145" s="71">
        <f t="shared" si="131"/>
        <v>101.303110052297</v>
      </c>
      <c r="H145" s="71">
        <f t="shared" si="131"/>
        <v>84.8716176420358</v>
      </c>
      <c r="I145" s="71">
        <f t="shared" si="131"/>
        <v>72.3903566347546</v>
      </c>
      <c r="J145" s="71">
        <f t="shared" si="131"/>
        <v>86.215520160929</v>
      </c>
      <c r="K145" s="71">
        <f t="shared" si="131"/>
        <v>57.3408097229231</v>
      </c>
      <c r="L145" s="71">
        <f t="shared" si="131"/>
        <v>61.0081935634343</v>
      </c>
      <c r="M145" s="71">
        <f t="shared" si="131"/>
        <v>66.1555432266463</v>
      </c>
      <c r="N145" s="71">
        <f t="shared" si="131"/>
        <v>62.3853774004539</v>
      </c>
      <c r="O145" s="71">
        <f t="shared" si="131"/>
        <v>62.7121340331666</v>
      </c>
      <c r="P145" s="71">
        <f t="shared" si="131"/>
        <v>62.2411979842494</v>
      </c>
      <c r="Q145" s="71">
        <f t="shared" si="131"/>
        <v>63.966999211281</v>
      </c>
      <c r="R145" s="71">
        <f t="shared" si="131"/>
        <v>91.5680381603696</v>
      </c>
      <c r="S145" s="71">
        <f t="shared" si="131"/>
        <v>109.844810741296</v>
      </c>
      <c r="T145" s="71">
        <f t="shared" si="131"/>
        <v>121.936727240421</v>
      </c>
      <c r="U145" s="71">
        <f t="shared" si="131"/>
        <v>89.8548402849079</v>
      </c>
      <c r="V145" s="71">
        <f t="shared" si="131"/>
        <v>101.485344159227</v>
      </c>
      <c r="W145" s="71">
        <f t="shared" si="131"/>
        <v>76.3682856882283</v>
      </c>
      <c r="X145" s="71">
        <f t="shared" si="131"/>
        <v>79.728213422535</v>
      </c>
      <c r="Y145" s="71">
        <f t="shared" si="131"/>
        <v>95.8932765394944</v>
      </c>
      <c r="Z145" s="71">
        <f t="shared" si="131"/>
        <v>3761.489996</v>
      </c>
      <c r="AA145" s="71">
        <f t="shared" si="131"/>
        <v>159.97578811</v>
      </c>
      <c r="AB145" s="71">
        <f t="shared" si="131"/>
        <v>142.73652208</v>
      </c>
      <c r="AC145" s="71">
        <f t="shared" si="131"/>
        <v>158.24835868</v>
      </c>
      <c r="AD145" s="71">
        <f t="shared" si="131"/>
        <v>132.97762132</v>
      </c>
      <c r="AE145" s="71">
        <f t="shared" si="131"/>
        <v>113.81630291</v>
      </c>
      <c r="AF145" s="71">
        <f t="shared" si="131"/>
        <v>132.19428208</v>
      </c>
      <c r="AG145" s="71">
        <f t="shared" si="131"/>
        <v>0</v>
      </c>
      <c r="AH145" s="71">
        <f t="shared" si="124"/>
        <v>6402.41812302843</v>
      </c>
      <c r="AI145" s="28"/>
      <c r="AK145" s="24"/>
    </row>
    <row r="146" s="1" customFormat="1" ht="30" hidden="1" customHeight="1" outlineLevel="2" spans="1:37">
      <c r="A146" s="58"/>
      <c r="B146" s="99" t="s">
        <v>48</v>
      </c>
      <c r="C146" s="71">
        <f t="shared" ref="C146:AG146" si="132">C278</f>
        <v>61.4231333189944</v>
      </c>
      <c r="D146" s="71">
        <f t="shared" si="132"/>
        <v>49.6041815550089</v>
      </c>
      <c r="E146" s="71">
        <f t="shared" si="132"/>
        <v>75.9470151132024</v>
      </c>
      <c r="F146" s="71">
        <f t="shared" si="132"/>
        <v>102.486556821791</v>
      </c>
      <c r="G146" s="71">
        <f t="shared" si="132"/>
        <v>96.6539346975904</v>
      </c>
      <c r="H146" s="71">
        <f t="shared" si="132"/>
        <v>99.8645967187245</v>
      </c>
      <c r="I146" s="71">
        <f t="shared" si="132"/>
        <v>87.6063371257789</v>
      </c>
      <c r="J146" s="71">
        <f t="shared" si="132"/>
        <v>52.1117107617362</v>
      </c>
      <c r="K146" s="71">
        <f t="shared" si="132"/>
        <v>70.2366459139167</v>
      </c>
      <c r="L146" s="71">
        <f t="shared" si="132"/>
        <v>105.147943586562</v>
      </c>
      <c r="M146" s="71">
        <f t="shared" si="132"/>
        <v>100.695089142076</v>
      </c>
      <c r="N146" s="71">
        <f t="shared" si="132"/>
        <v>111.455322376188</v>
      </c>
      <c r="O146" s="71">
        <f t="shared" si="132"/>
        <v>111.521622376188</v>
      </c>
      <c r="P146" s="71">
        <f t="shared" si="132"/>
        <v>88.6499934883329</v>
      </c>
      <c r="Q146" s="71">
        <f t="shared" si="132"/>
        <v>84.2418390438471</v>
      </c>
      <c r="R146" s="71">
        <f t="shared" si="132"/>
        <v>114.662772393602</v>
      </c>
      <c r="S146" s="71">
        <f t="shared" si="132"/>
        <v>121.463051101297</v>
      </c>
      <c r="T146" s="71">
        <f t="shared" si="132"/>
        <v>117.503125165816</v>
      </c>
      <c r="U146" s="71">
        <f t="shared" si="132"/>
        <v>106.297946504631</v>
      </c>
      <c r="V146" s="71">
        <f t="shared" si="132"/>
        <v>104.66789916321</v>
      </c>
      <c r="W146" s="71">
        <f t="shared" si="132"/>
        <v>107.167083184344</v>
      </c>
      <c r="X146" s="71">
        <f t="shared" si="132"/>
        <v>172.275890449935</v>
      </c>
      <c r="Y146" s="71">
        <f t="shared" si="132"/>
        <v>149.310030856989</v>
      </c>
      <c r="Z146" s="71">
        <f t="shared" si="132"/>
        <v>145.322963412504</v>
      </c>
      <c r="AA146" s="71">
        <f t="shared" si="132"/>
        <v>146.734624914067</v>
      </c>
      <c r="AB146" s="71">
        <f t="shared" si="132"/>
        <v>181.666260008055</v>
      </c>
      <c r="AC146" s="71">
        <f t="shared" si="132"/>
        <v>190.207463857363</v>
      </c>
      <c r="AD146" s="71">
        <f t="shared" si="132"/>
        <v>205.444005450308</v>
      </c>
      <c r="AE146" s="71">
        <f t="shared" si="132"/>
        <v>217.990999278482</v>
      </c>
      <c r="AF146" s="71">
        <f t="shared" si="132"/>
        <v>214.785398257348</v>
      </c>
      <c r="AG146" s="71">
        <f t="shared" si="132"/>
        <v>0</v>
      </c>
      <c r="AH146" s="71">
        <f t="shared" si="124"/>
        <v>3593.14543603789</v>
      </c>
      <c r="AI146" s="28"/>
      <c r="AK146" s="24"/>
    </row>
    <row r="147" s="1" customFormat="1" ht="30" hidden="1" customHeight="1" outlineLevel="2" spans="1:37">
      <c r="A147" s="58"/>
      <c r="B147" s="63" t="s">
        <v>13</v>
      </c>
      <c r="C147" s="71">
        <f t="shared" ref="C147:AG147" si="133">C279+C406</f>
        <v>56.0689921417121</v>
      </c>
      <c r="D147" s="71">
        <f t="shared" si="133"/>
        <v>40.9895840103125</v>
      </c>
      <c r="E147" s="71">
        <f t="shared" si="133"/>
        <v>63.7513692697195</v>
      </c>
      <c r="F147" s="71">
        <f t="shared" si="133"/>
        <v>84.1231496278947</v>
      </c>
      <c r="G147" s="71">
        <f t="shared" si="133"/>
        <v>79.4804997135135</v>
      </c>
      <c r="H147" s="71">
        <f t="shared" si="133"/>
        <v>82.4351984508249</v>
      </c>
      <c r="I147" s="71">
        <f t="shared" si="133"/>
        <v>72.4971807640902</v>
      </c>
      <c r="J147" s="71">
        <f t="shared" si="133"/>
        <v>42.9997605131611</v>
      </c>
      <c r="K147" s="71">
        <f t="shared" si="133"/>
        <v>58.9333399231127</v>
      </c>
      <c r="L147" s="71">
        <f t="shared" si="133"/>
        <v>86.1245448476708</v>
      </c>
      <c r="M147" s="71">
        <f t="shared" si="133"/>
        <v>82.4383457716648</v>
      </c>
      <c r="N147" s="71">
        <f t="shared" si="133"/>
        <v>110.755452188121</v>
      </c>
      <c r="O147" s="71">
        <f t="shared" si="133"/>
        <v>111.437432199456</v>
      </c>
      <c r="P147" s="71">
        <f t="shared" si="133"/>
        <v>72.6117633957937</v>
      </c>
      <c r="Q147" s="71">
        <f t="shared" si="133"/>
        <v>68.7813493199639</v>
      </c>
      <c r="R147" s="71">
        <f t="shared" si="133"/>
        <v>93.9544515865594</v>
      </c>
      <c r="S147" s="71">
        <f t="shared" si="133"/>
        <v>138.537570960442</v>
      </c>
      <c r="T147" s="71">
        <f t="shared" si="133"/>
        <v>131.596096945506</v>
      </c>
      <c r="U147" s="71">
        <f t="shared" si="133"/>
        <v>87.0131824324357</v>
      </c>
      <c r="V147" s="71">
        <f t="shared" si="133"/>
        <v>85.5691285265908</v>
      </c>
      <c r="W147" s="71">
        <f t="shared" si="133"/>
        <v>87.8335882642692</v>
      </c>
      <c r="X147" s="71">
        <f t="shared" si="133"/>
        <v>142.650983875668</v>
      </c>
      <c r="Y147" s="71">
        <f t="shared" si="133"/>
        <v>122.174375186975</v>
      </c>
      <c r="Z147" s="71">
        <f t="shared" si="133"/>
        <v>119.289131109819</v>
      </c>
      <c r="AA147" s="71">
        <f t="shared" si="133"/>
        <v>120.659720674512</v>
      </c>
      <c r="AB147" s="71">
        <f t="shared" si="133"/>
        <v>150.48408268438</v>
      </c>
      <c r="AC147" s="71">
        <f t="shared" si="133"/>
        <v>156.028404871026</v>
      </c>
      <c r="AD147" s="71">
        <f t="shared" si="133"/>
        <v>168.19168155776</v>
      </c>
      <c r="AE147" s="71">
        <f t="shared" si="133"/>
        <v>178.174856007095</v>
      </c>
      <c r="AF147" s="71">
        <f t="shared" si="133"/>
        <v>175.735765269784</v>
      </c>
      <c r="AG147" s="71">
        <f t="shared" si="133"/>
        <v>0</v>
      </c>
      <c r="AH147" s="71">
        <f t="shared" si="124"/>
        <v>3071.32098208983</v>
      </c>
      <c r="AI147" s="28"/>
      <c r="AK147" s="24"/>
    </row>
    <row r="148" s="1" customFormat="1" ht="30" hidden="1" customHeight="1" outlineLevel="2" spans="1:37">
      <c r="A148" s="58"/>
      <c r="B148" s="63" t="s">
        <v>14</v>
      </c>
      <c r="C148" s="71">
        <f t="shared" ref="C148:AG148" si="134">C145-C147</f>
        <v>15.0494875690359</v>
      </c>
      <c r="D148" s="71">
        <f t="shared" si="134"/>
        <v>11.9407696774692</v>
      </c>
      <c r="E148" s="71">
        <f t="shared" si="134"/>
        <v>-5.88409335271611</v>
      </c>
      <c r="F148" s="71">
        <f t="shared" si="134"/>
        <v>-12.3304029636474</v>
      </c>
      <c r="G148" s="71">
        <f t="shared" si="134"/>
        <v>21.8226103387836</v>
      </c>
      <c r="H148" s="71">
        <f t="shared" si="134"/>
        <v>2.4364191912109</v>
      </c>
      <c r="I148" s="71">
        <f t="shared" si="134"/>
        <v>-0.106824129335592</v>
      </c>
      <c r="J148" s="71">
        <f t="shared" si="134"/>
        <v>43.2157596477679</v>
      </c>
      <c r="K148" s="71">
        <f t="shared" si="134"/>
        <v>-1.59253020018962</v>
      </c>
      <c r="L148" s="71">
        <f t="shared" si="134"/>
        <v>-25.1163512842365</v>
      </c>
      <c r="M148" s="71">
        <f t="shared" si="134"/>
        <v>-16.2828025450185</v>
      </c>
      <c r="N148" s="71">
        <f t="shared" si="134"/>
        <v>-48.3700747876667</v>
      </c>
      <c r="O148" s="71">
        <f t="shared" si="134"/>
        <v>-48.725298166289</v>
      </c>
      <c r="P148" s="71">
        <f t="shared" si="134"/>
        <v>-10.3705654115443</v>
      </c>
      <c r="Q148" s="71">
        <f t="shared" si="134"/>
        <v>-4.81435010868291</v>
      </c>
      <c r="R148" s="71">
        <f t="shared" si="134"/>
        <v>-2.38641342618979</v>
      </c>
      <c r="S148" s="71">
        <f t="shared" si="134"/>
        <v>-28.6927602191462</v>
      </c>
      <c r="T148" s="71">
        <f t="shared" si="134"/>
        <v>-9.65936970508561</v>
      </c>
      <c r="U148" s="71">
        <f t="shared" si="134"/>
        <v>2.84165785247215</v>
      </c>
      <c r="V148" s="71">
        <f t="shared" si="134"/>
        <v>15.9162156326359</v>
      </c>
      <c r="W148" s="71">
        <f t="shared" si="134"/>
        <v>-11.465302576041</v>
      </c>
      <c r="X148" s="71">
        <f t="shared" si="134"/>
        <v>-62.9227704531329</v>
      </c>
      <c r="Y148" s="71">
        <f t="shared" si="134"/>
        <v>-26.2810986474803</v>
      </c>
      <c r="Z148" s="71">
        <f t="shared" si="134"/>
        <v>3642.20086489018</v>
      </c>
      <c r="AA148" s="71">
        <f t="shared" si="134"/>
        <v>39.3160674354883</v>
      </c>
      <c r="AB148" s="71">
        <f t="shared" si="134"/>
        <v>-7.74756060438003</v>
      </c>
      <c r="AC148" s="71">
        <f t="shared" si="134"/>
        <v>2.21995380897451</v>
      </c>
      <c r="AD148" s="71">
        <f t="shared" si="134"/>
        <v>-35.2140602377602</v>
      </c>
      <c r="AE148" s="71">
        <f t="shared" si="134"/>
        <v>-64.3585530970947</v>
      </c>
      <c r="AF148" s="71">
        <f t="shared" si="134"/>
        <v>-43.5414831897835</v>
      </c>
      <c r="AG148" s="71">
        <f t="shared" si="134"/>
        <v>0</v>
      </c>
      <c r="AH148" s="71">
        <f t="shared" si="124"/>
        <v>3331.0971409386</v>
      </c>
      <c r="AI148" s="28"/>
      <c r="AK148" s="24"/>
    </row>
    <row r="149" s="1" customFormat="1" ht="30" hidden="1" customHeight="1" outlineLevel="2" spans="1:37">
      <c r="A149" s="58"/>
      <c r="B149" s="64" t="s">
        <v>15</v>
      </c>
      <c r="C149" s="71">
        <f t="shared" ref="C149:AG149" si="135">C145-C144</f>
        <v>-36.1070486779331</v>
      </c>
      <c r="D149" s="71">
        <f t="shared" si="135"/>
        <v>-24.0044739592183</v>
      </c>
      <c r="E149" s="71">
        <f t="shared" si="135"/>
        <v>-82.3246756097467</v>
      </c>
      <c r="F149" s="71">
        <f t="shared" si="135"/>
        <v>-71.6608532247527</v>
      </c>
      <c r="G149" s="71">
        <f t="shared" si="135"/>
        <v>-15.4676153392029</v>
      </c>
      <c r="H149" s="71">
        <f t="shared" si="135"/>
        <v>-10.5668289316142</v>
      </c>
      <c r="I149" s="71">
        <f t="shared" si="135"/>
        <v>-25.4540130252454</v>
      </c>
      <c r="J149" s="71">
        <f t="shared" si="135"/>
        <v>-15.665694414571</v>
      </c>
      <c r="K149" s="71">
        <f t="shared" si="135"/>
        <v>-32.9182372700769</v>
      </c>
      <c r="L149" s="71">
        <f t="shared" si="135"/>
        <v>-10.1267955830657</v>
      </c>
      <c r="M149" s="71">
        <f t="shared" si="135"/>
        <v>19.9560699801463</v>
      </c>
      <c r="N149" s="71">
        <f t="shared" si="135"/>
        <v>17.0818607344539</v>
      </c>
      <c r="O149" s="71">
        <f t="shared" si="135"/>
        <v>14.6335592120666</v>
      </c>
      <c r="P149" s="71">
        <f t="shared" si="135"/>
        <v>10.9188061842494</v>
      </c>
      <c r="Q149" s="71">
        <f t="shared" si="135"/>
        <v>4.82169575778097</v>
      </c>
      <c r="R149" s="71">
        <f t="shared" si="135"/>
        <v>-30.3641017033804</v>
      </c>
      <c r="S149" s="71">
        <f t="shared" si="135"/>
        <v>-33.4001724477042</v>
      </c>
      <c r="T149" s="71">
        <f t="shared" si="135"/>
        <v>-19.4303803203795</v>
      </c>
      <c r="U149" s="71">
        <f t="shared" si="135"/>
        <v>-74.3745178304421</v>
      </c>
      <c r="V149" s="71">
        <f t="shared" si="135"/>
        <v>-55.1091989951233</v>
      </c>
      <c r="W149" s="71">
        <f t="shared" si="135"/>
        <v>-113.731976908272</v>
      </c>
      <c r="X149" s="71">
        <f t="shared" si="135"/>
        <v>-84.900788188915</v>
      </c>
      <c r="Y149" s="71">
        <f t="shared" si="135"/>
        <v>-43.7755625975056</v>
      </c>
      <c r="Z149" s="71">
        <f t="shared" si="135"/>
        <v>3614.639740376</v>
      </c>
      <c r="AA149" s="71">
        <f t="shared" si="135"/>
        <v>-44.352271066</v>
      </c>
      <c r="AB149" s="71">
        <f t="shared" si="135"/>
        <v>-83.692829832</v>
      </c>
      <c r="AC149" s="71">
        <f t="shared" si="135"/>
        <v>-85.2912471804</v>
      </c>
      <c r="AD149" s="71">
        <f t="shared" si="135"/>
        <v>-114.1866567245</v>
      </c>
      <c r="AE149" s="71">
        <f t="shared" si="135"/>
        <v>-93.379909996</v>
      </c>
      <c r="AF149" s="71">
        <f t="shared" si="135"/>
        <v>-48.03371576755</v>
      </c>
      <c r="AG149" s="71">
        <f t="shared" si="135"/>
        <v>0</v>
      </c>
      <c r="AH149" s="71">
        <f t="shared" si="124"/>
        <v>2433.7321666511</v>
      </c>
      <c r="AI149" s="28"/>
      <c r="AK149" s="24"/>
    </row>
    <row r="150" s="1" customFormat="1" ht="30" hidden="1" customHeight="1" outlineLevel="2" spans="1:37">
      <c r="A150" s="58" t="s">
        <v>49</v>
      </c>
      <c r="B150" s="61"/>
      <c r="C150" s="71">
        <f t="shared" ref="C150:AG150" si="136">C282</f>
        <v>3.45754959292035</v>
      </c>
      <c r="D150" s="71">
        <f t="shared" si="136"/>
        <v>12.8847746548673</v>
      </c>
      <c r="E150" s="71">
        <f t="shared" si="136"/>
        <v>16.1802516106195</v>
      </c>
      <c r="F150" s="71">
        <f t="shared" si="136"/>
        <v>28.0925904424779</v>
      </c>
      <c r="G150" s="71">
        <f t="shared" si="136"/>
        <v>26.9875497345133</v>
      </c>
      <c r="H150" s="71">
        <f t="shared" si="136"/>
        <v>27.5523483185841</v>
      </c>
      <c r="I150" s="71">
        <f t="shared" si="136"/>
        <v>28.2540491681416</v>
      </c>
      <c r="J150" s="71">
        <f t="shared" si="136"/>
        <v>27.4983241061947</v>
      </c>
      <c r="K150" s="71">
        <f t="shared" si="136"/>
        <v>23.8787018761062</v>
      </c>
      <c r="L150" s="71">
        <f t="shared" si="136"/>
        <v>23.4465081769912</v>
      </c>
      <c r="M150" s="71">
        <f t="shared" si="136"/>
        <v>14.478488920354</v>
      </c>
      <c r="N150" s="71">
        <f t="shared" si="136"/>
        <v>13.8842225840708</v>
      </c>
      <c r="O150" s="71">
        <f t="shared" si="136"/>
        <v>14.9376947256637</v>
      </c>
      <c r="P150" s="71">
        <f t="shared" si="136"/>
        <v>14.9917189380531</v>
      </c>
      <c r="Q150" s="71">
        <f t="shared" si="136"/>
        <v>15.2348278938053</v>
      </c>
      <c r="R150" s="71">
        <f t="shared" si="136"/>
        <v>24.4459561061947</v>
      </c>
      <c r="S150" s="71">
        <f t="shared" si="136"/>
        <v>29.3081352212389</v>
      </c>
      <c r="T150" s="71">
        <f t="shared" si="136"/>
        <v>30.3075831504425</v>
      </c>
      <c r="U150" s="71">
        <f t="shared" si="136"/>
        <v>28.9029536283186</v>
      </c>
      <c r="V150" s="71">
        <f t="shared" si="136"/>
        <v>27.903505699115</v>
      </c>
      <c r="W150" s="71">
        <f t="shared" si="136"/>
        <v>31.9012974159292</v>
      </c>
      <c r="X150" s="71">
        <f t="shared" si="136"/>
        <v>38.7353602831858</v>
      </c>
      <c r="Y150" s="71">
        <f t="shared" si="136"/>
        <v>30.6587405309735</v>
      </c>
      <c r="Z150" s="71">
        <f t="shared" si="136"/>
        <v>26.0396703716814</v>
      </c>
      <c r="AA150" s="71">
        <f t="shared" si="136"/>
        <v>29.8753894513274</v>
      </c>
      <c r="AB150" s="71">
        <f t="shared" si="136"/>
        <v>41.0854135221239</v>
      </c>
      <c r="AC150" s="71">
        <f t="shared" si="136"/>
        <v>40.3020624424779</v>
      </c>
      <c r="AD150" s="71">
        <f t="shared" si="136"/>
        <v>39.1675539823009</v>
      </c>
      <c r="AE150" s="71">
        <f t="shared" si="136"/>
        <v>40.2750503362832</v>
      </c>
      <c r="AF150" s="71">
        <f t="shared" si="136"/>
        <v>39.7077961061947</v>
      </c>
      <c r="AG150" s="71">
        <f t="shared" si="136"/>
        <v>0</v>
      </c>
      <c r="AH150" s="71">
        <f t="shared" si="124"/>
        <v>790.376068991151</v>
      </c>
      <c r="AI150" s="28"/>
      <c r="AK150" s="24"/>
    </row>
    <row r="151" s="1" customFormat="1" ht="30" hidden="1" customHeight="1" outlineLevel="2" spans="1:37">
      <c r="A151" s="58"/>
      <c r="B151" s="61"/>
      <c r="C151" s="71">
        <f t="shared" ref="C151:AG151" si="137">C283</f>
        <v>0.64468998</v>
      </c>
      <c r="D151" s="71">
        <f t="shared" si="137"/>
        <v>5.49642412</v>
      </c>
      <c r="E151" s="71">
        <f t="shared" si="137"/>
        <v>12.88104048</v>
      </c>
      <c r="F151" s="71">
        <f t="shared" si="137"/>
        <v>11.2280256</v>
      </c>
      <c r="G151" s="71">
        <f t="shared" si="137"/>
        <v>7.1734608</v>
      </c>
      <c r="H151" s="71">
        <f t="shared" si="137"/>
        <v>9.29431008</v>
      </c>
      <c r="I151" s="71">
        <f t="shared" si="137"/>
        <v>7.0303145</v>
      </c>
      <c r="J151" s="71">
        <f t="shared" si="137"/>
        <v>17.43462864</v>
      </c>
      <c r="K151" s="71">
        <f t="shared" si="137"/>
        <v>31.90630608</v>
      </c>
      <c r="L151" s="71">
        <f t="shared" si="137"/>
        <v>36.21038256</v>
      </c>
      <c r="M151" s="71">
        <f t="shared" si="137"/>
        <v>35.30590272</v>
      </c>
      <c r="N151" s="71">
        <f t="shared" si="137"/>
        <v>33.12267552</v>
      </c>
      <c r="O151" s="71">
        <f t="shared" si="137"/>
        <v>30.84588144</v>
      </c>
      <c r="P151" s="71">
        <f t="shared" si="137"/>
        <v>30.81469248</v>
      </c>
      <c r="Q151" s="71">
        <f t="shared" si="137"/>
        <v>30.2532912</v>
      </c>
      <c r="R151" s="71">
        <f t="shared" si="137"/>
        <v>37.55150784</v>
      </c>
      <c r="S151" s="71">
        <f t="shared" si="137"/>
        <v>51.36821712</v>
      </c>
      <c r="T151" s="71">
        <f t="shared" si="137"/>
        <v>46.53392832</v>
      </c>
      <c r="U151" s="71">
        <f t="shared" si="137"/>
        <v>30.37804704</v>
      </c>
      <c r="V151" s="71">
        <f t="shared" si="137"/>
        <v>30.78350352</v>
      </c>
      <c r="W151" s="71">
        <f t="shared" si="137"/>
        <v>37.14605136</v>
      </c>
      <c r="X151" s="71">
        <f t="shared" si="137"/>
        <v>36.647028</v>
      </c>
      <c r="Y151" s="71">
        <f t="shared" si="137"/>
        <v>34.58855664</v>
      </c>
      <c r="Z151" s="71">
        <f t="shared" si="137"/>
        <v>37.17724032</v>
      </c>
      <c r="AA151" s="71">
        <f t="shared" si="137"/>
        <v>49.34093472</v>
      </c>
      <c r="AB151" s="71">
        <f t="shared" si="137"/>
        <v>45.6918264</v>
      </c>
      <c r="AC151" s="71">
        <f t="shared" si="137"/>
        <v>45.59825952</v>
      </c>
      <c r="AD151" s="71">
        <f t="shared" si="137"/>
        <v>39.6099792</v>
      </c>
      <c r="AE151" s="71">
        <f t="shared" si="137"/>
        <v>31.93749504</v>
      </c>
      <c r="AF151" s="71">
        <f t="shared" si="137"/>
        <v>35.18114688</v>
      </c>
      <c r="AG151" s="71">
        <f t="shared" si="137"/>
        <v>0</v>
      </c>
      <c r="AH151" s="71">
        <f t="shared" si="124"/>
        <v>889.17574812</v>
      </c>
      <c r="AI151" s="28"/>
      <c r="AK151" s="24"/>
    </row>
    <row r="152" s="1" customFormat="1" ht="30" hidden="1" customHeight="1" outlineLevel="2" spans="1:37">
      <c r="A152" s="58"/>
      <c r="B152" s="63" t="s">
        <v>13</v>
      </c>
      <c r="C152" s="71">
        <f t="shared" ref="C152:AG152" si="138">C284</f>
        <v>13.5350059211738</v>
      </c>
      <c r="D152" s="71">
        <f t="shared" si="138"/>
        <v>17.3451523230976</v>
      </c>
      <c r="E152" s="71">
        <f t="shared" si="138"/>
        <v>23.364105294816</v>
      </c>
      <c r="F152" s="71">
        <f t="shared" si="138"/>
        <v>36.2754693285051</v>
      </c>
      <c r="G152" s="71">
        <f t="shared" si="138"/>
        <v>34.1924694795288</v>
      </c>
      <c r="H152" s="71">
        <f t="shared" si="138"/>
        <v>35.3283244446306</v>
      </c>
      <c r="I152" s="71">
        <f t="shared" si="138"/>
        <v>29.6526440968592</v>
      </c>
      <c r="J152" s="71">
        <f t="shared" si="138"/>
        <v>18.250960712989</v>
      </c>
      <c r="K152" s="71">
        <f t="shared" si="138"/>
        <v>22.1779276413869</v>
      </c>
      <c r="L152" s="71">
        <f t="shared" si="138"/>
        <v>37.4095270547381</v>
      </c>
      <c r="M152" s="71">
        <f t="shared" si="138"/>
        <v>35.8009982671334</v>
      </c>
      <c r="N152" s="71">
        <f t="shared" si="138"/>
        <v>39.539255114304</v>
      </c>
      <c r="O152" s="71">
        <f t="shared" si="138"/>
        <v>39.539255114304</v>
      </c>
      <c r="P152" s="71">
        <f t="shared" si="138"/>
        <v>31.4498829656912</v>
      </c>
      <c r="Q152" s="71">
        <f t="shared" si="138"/>
        <v>29.8413541780865</v>
      </c>
      <c r="R152" s="71">
        <f t="shared" si="138"/>
        <v>40.8152947111747</v>
      </c>
      <c r="S152" s="71">
        <f t="shared" si="138"/>
        <v>43.133732851968</v>
      </c>
      <c r="T152" s="71">
        <f t="shared" si="138"/>
        <v>41.6689831738699</v>
      </c>
      <c r="U152" s="71">
        <f t="shared" si="138"/>
        <v>37.5982371359654</v>
      </c>
      <c r="V152" s="71">
        <f t="shared" si="138"/>
        <v>36.9368532322353</v>
      </c>
      <c r="W152" s="71">
        <f t="shared" si="138"/>
        <v>38.0727081973371</v>
      </c>
      <c r="X152" s="71">
        <f t="shared" si="138"/>
        <v>58.9799879584597</v>
      </c>
      <c r="Y152" s="71">
        <f t="shared" si="138"/>
        <v>53.3043076106883</v>
      </c>
      <c r="Z152" s="71">
        <f t="shared" si="138"/>
        <v>51.6957788230836</v>
      </c>
      <c r="AA152" s="71">
        <f t="shared" si="138"/>
        <v>52.119927196128</v>
      </c>
      <c r="AB152" s="71">
        <f t="shared" si="138"/>
        <v>62.1035891124898</v>
      </c>
      <c r="AC152" s="71">
        <f t="shared" si="138"/>
        <v>67.78106669913</v>
      </c>
      <c r="AD152" s="71">
        <f t="shared" si="138"/>
        <v>73.4567470469015</v>
      </c>
      <c r="AE152" s="71">
        <f t="shared" si="138"/>
        <v>77.99836966844</v>
      </c>
      <c r="AF152" s="71">
        <f t="shared" si="138"/>
        <v>76.8625147033381</v>
      </c>
      <c r="AG152" s="71">
        <f t="shared" si="138"/>
        <v>0</v>
      </c>
      <c r="AH152" s="71">
        <f t="shared" si="124"/>
        <v>1256.23043005845</v>
      </c>
      <c r="AI152" s="28"/>
      <c r="AK152" s="24"/>
    </row>
    <row r="153" s="1" customFormat="1" ht="30" hidden="1" customHeight="1" outlineLevel="2" spans="1:37">
      <c r="A153" s="58"/>
      <c r="B153" s="63" t="s">
        <v>14</v>
      </c>
      <c r="C153" s="71">
        <f t="shared" ref="C153:AG153" si="139">C285</f>
        <v>-12.8903159411738</v>
      </c>
      <c r="D153" s="71">
        <f t="shared" si="139"/>
        <v>-11.8487282030976</v>
      </c>
      <c r="E153" s="71">
        <f t="shared" si="139"/>
        <v>-10.483064814816</v>
      </c>
      <c r="F153" s="71">
        <f t="shared" si="139"/>
        <v>-25.0474437285051</v>
      </c>
      <c r="G153" s="71">
        <f t="shared" si="139"/>
        <v>-27.0190086795288</v>
      </c>
      <c r="H153" s="71">
        <f t="shared" si="139"/>
        <v>-26.0340143646306</v>
      </c>
      <c r="I153" s="71">
        <f t="shared" si="139"/>
        <v>-22.6223295968592</v>
      </c>
      <c r="J153" s="71">
        <f t="shared" si="139"/>
        <v>-0.81633207298896</v>
      </c>
      <c r="K153" s="71">
        <f t="shared" si="139"/>
        <v>9.72837843861312</v>
      </c>
      <c r="L153" s="71">
        <f t="shared" si="139"/>
        <v>-1.19914449473808</v>
      </c>
      <c r="M153" s="71">
        <f t="shared" si="139"/>
        <v>-0.495095547133438</v>
      </c>
      <c r="N153" s="71">
        <f t="shared" si="139"/>
        <v>-6.416579594304</v>
      </c>
      <c r="O153" s="71">
        <f t="shared" si="139"/>
        <v>-8.693373674304</v>
      </c>
      <c r="P153" s="71">
        <f t="shared" si="139"/>
        <v>-0.635190485691169</v>
      </c>
      <c r="Q153" s="71">
        <f t="shared" si="139"/>
        <v>0.411937021913474</v>
      </c>
      <c r="R153" s="71">
        <f t="shared" si="139"/>
        <v>-3.26378687117472</v>
      </c>
      <c r="S153" s="71">
        <f t="shared" si="139"/>
        <v>8.234484268032</v>
      </c>
      <c r="T153" s="71">
        <f t="shared" si="139"/>
        <v>4.86494514613008</v>
      </c>
      <c r="U153" s="71">
        <f t="shared" si="139"/>
        <v>-7.22019009596544</v>
      </c>
      <c r="V153" s="71">
        <f t="shared" si="139"/>
        <v>-6.15334971223526</v>
      </c>
      <c r="W153" s="71">
        <f t="shared" si="139"/>
        <v>-0.926656837337084</v>
      </c>
      <c r="X153" s="71">
        <f t="shared" si="139"/>
        <v>-22.3329599584597</v>
      </c>
      <c r="Y153" s="71">
        <f t="shared" si="139"/>
        <v>-18.7157509706883</v>
      </c>
      <c r="Z153" s="71">
        <f t="shared" si="139"/>
        <v>-14.5185385030836</v>
      </c>
      <c r="AA153" s="71">
        <f t="shared" si="139"/>
        <v>-2.77899247612801</v>
      </c>
      <c r="AB153" s="71">
        <f t="shared" si="139"/>
        <v>-16.4117627124897</v>
      </c>
      <c r="AC153" s="71">
        <f t="shared" si="139"/>
        <v>-22.18280717913</v>
      </c>
      <c r="AD153" s="71">
        <f t="shared" si="139"/>
        <v>-33.8467678469015</v>
      </c>
      <c r="AE153" s="71">
        <f t="shared" si="139"/>
        <v>-46.06087462844</v>
      </c>
      <c r="AF153" s="71">
        <f t="shared" si="139"/>
        <v>-41.6813678233381</v>
      </c>
      <c r="AG153" s="71">
        <f t="shared" si="139"/>
        <v>0</v>
      </c>
      <c r="AH153" s="71">
        <f t="shared" si="124"/>
        <v>-367.054681938454</v>
      </c>
      <c r="AI153" s="28"/>
      <c r="AK153" s="24"/>
    </row>
    <row r="154" s="1" customFormat="1" ht="30" hidden="1" customHeight="1" outlineLevel="2" spans="1:37">
      <c r="A154" s="58"/>
      <c r="B154" s="64" t="s">
        <v>15</v>
      </c>
      <c r="C154" s="71">
        <f t="shared" ref="C154:AG154" si="140">C286</f>
        <v>-2.81285961292035</v>
      </c>
      <c r="D154" s="71">
        <f t="shared" si="140"/>
        <v>-7.38835053486726</v>
      </c>
      <c r="E154" s="71">
        <f t="shared" si="140"/>
        <v>-3.29921113061947</v>
      </c>
      <c r="F154" s="71">
        <f t="shared" si="140"/>
        <v>-16.8645648424779</v>
      </c>
      <c r="G154" s="71">
        <f t="shared" si="140"/>
        <v>-19.8140889345133</v>
      </c>
      <c r="H154" s="71">
        <f t="shared" si="140"/>
        <v>-18.2580382385841</v>
      </c>
      <c r="I154" s="71">
        <f t="shared" si="140"/>
        <v>-21.2237346681416</v>
      </c>
      <c r="J154" s="71">
        <f t="shared" si="140"/>
        <v>-10.0636954661947</v>
      </c>
      <c r="K154" s="71">
        <f t="shared" si="140"/>
        <v>8.0276042038938</v>
      </c>
      <c r="L154" s="71">
        <f t="shared" si="140"/>
        <v>12.7638743830088</v>
      </c>
      <c r="M154" s="71">
        <f t="shared" si="140"/>
        <v>20.827413799646</v>
      </c>
      <c r="N154" s="71">
        <f t="shared" si="140"/>
        <v>19.2384529359292</v>
      </c>
      <c r="O154" s="71">
        <f t="shared" si="140"/>
        <v>15.9081867143363</v>
      </c>
      <c r="P154" s="71">
        <f t="shared" si="140"/>
        <v>15.8229735419469</v>
      </c>
      <c r="Q154" s="71">
        <f t="shared" si="140"/>
        <v>15.0184633061947</v>
      </c>
      <c r="R154" s="71">
        <f t="shared" si="140"/>
        <v>13.1055517338053</v>
      </c>
      <c r="S154" s="71">
        <f t="shared" si="140"/>
        <v>22.0600818987611</v>
      </c>
      <c r="T154" s="71">
        <f t="shared" si="140"/>
        <v>16.2263451695575</v>
      </c>
      <c r="U154" s="71">
        <f t="shared" si="140"/>
        <v>1.47509341168141</v>
      </c>
      <c r="V154" s="71">
        <f t="shared" si="140"/>
        <v>2.87999782088496</v>
      </c>
      <c r="W154" s="71">
        <f t="shared" si="140"/>
        <v>5.24475394407079</v>
      </c>
      <c r="X154" s="71">
        <f t="shared" si="140"/>
        <v>-2.08833228318585</v>
      </c>
      <c r="Y154" s="71">
        <f t="shared" si="140"/>
        <v>3.92981610902654</v>
      </c>
      <c r="Z154" s="71">
        <f t="shared" si="140"/>
        <v>11.1375699483186</v>
      </c>
      <c r="AA154" s="71">
        <f t="shared" si="140"/>
        <v>19.4655452686726</v>
      </c>
      <c r="AB154" s="71">
        <f t="shared" si="140"/>
        <v>4.6064128778761</v>
      </c>
      <c r="AC154" s="71">
        <f t="shared" si="140"/>
        <v>5.29619707752212</v>
      </c>
      <c r="AD154" s="71">
        <f t="shared" si="140"/>
        <v>0.442425217699103</v>
      </c>
      <c r="AE154" s="71">
        <f t="shared" si="140"/>
        <v>-8.33755529628319</v>
      </c>
      <c r="AF154" s="71">
        <f t="shared" si="140"/>
        <v>-4.5266492261947</v>
      </c>
      <c r="AG154" s="71">
        <f t="shared" si="140"/>
        <v>0</v>
      </c>
      <c r="AH154" s="71">
        <f t="shared" si="124"/>
        <v>98.7996791288494</v>
      </c>
      <c r="AI154" s="28"/>
      <c r="AK154" s="24"/>
    </row>
    <row r="155" s="1" customFormat="1" ht="30" hidden="1" customHeight="1" outlineLevel="2" spans="1:37">
      <c r="A155" s="58" t="s">
        <v>50</v>
      </c>
      <c r="B155" s="61"/>
      <c r="C155" s="71">
        <f t="shared" ref="C155:AG155" si="141">C287+C409+C450</f>
        <v>47.04718688</v>
      </c>
      <c r="D155" s="71">
        <f t="shared" si="141"/>
        <v>77.98763392</v>
      </c>
      <c r="E155" s="71">
        <f t="shared" si="141"/>
        <v>97.00668704</v>
      </c>
      <c r="F155" s="71">
        <f t="shared" si="141"/>
        <v>152.5995184</v>
      </c>
      <c r="G155" s="71">
        <f t="shared" si="141"/>
        <v>136.7266064</v>
      </c>
      <c r="H155" s="71">
        <f t="shared" si="141"/>
        <v>109.6532392</v>
      </c>
      <c r="I155" s="71">
        <f t="shared" si="141"/>
        <v>112.69094332</v>
      </c>
      <c r="J155" s="71">
        <f t="shared" si="141"/>
        <v>112.49086128</v>
      </c>
      <c r="K155" s="71">
        <f t="shared" si="141"/>
        <v>100.94154064</v>
      </c>
      <c r="L155" s="71">
        <f t="shared" si="141"/>
        <v>90.51901728</v>
      </c>
      <c r="M155" s="71">
        <f t="shared" si="141"/>
        <v>51.1963871168975</v>
      </c>
      <c r="N155" s="71">
        <f t="shared" si="141"/>
        <v>50.4751960791031</v>
      </c>
      <c r="O155" s="71">
        <f t="shared" si="141"/>
        <v>55.82249488</v>
      </c>
      <c r="P155" s="71">
        <f t="shared" si="141"/>
        <v>57.4681397992737</v>
      </c>
      <c r="Q155" s="71">
        <f t="shared" si="141"/>
        <v>56.97642044</v>
      </c>
      <c r="R155" s="71">
        <f t="shared" si="141"/>
        <v>103.37465198</v>
      </c>
      <c r="S155" s="71">
        <f t="shared" si="141"/>
        <v>167.38410576</v>
      </c>
      <c r="T155" s="71">
        <f t="shared" si="141"/>
        <v>169.46263936</v>
      </c>
      <c r="U155" s="71">
        <f t="shared" si="141"/>
        <v>178.86952821</v>
      </c>
      <c r="V155" s="71">
        <f t="shared" si="141"/>
        <v>178.65283616</v>
      </c>
      <c r="W155" s="71">
        <f t="shared" si="141"/>
        <v>180.67013446</v>
      </c>
      <c r="X155" s="71">
        <f t="shared" si="141"/>
        <v>199.05301784</v>
      </c>
      <c r="Y155" s="71">
        <f t="shared" si="141"/>
        <v>180.8205188</v>
      </c>
      <c r="Z155" s="71">
        <f t="shared" si="141"/>
        <v>172.80098151</v>
      </c>
      <c r="AA155" s="71">
        <f t="shared" si="141"/>
        <v>197.38130784</v>
      </c>
      <c r="AB155" s="71">
        <f t="shared" si="141"/>
        <v>249.8082421</v>
      </c>
      <c r="AC155" s="71">
        <f t="shared" si="141"/>
        <v>280.82124095</v>
      </c>
      <c r="AD155" s="71">
        <f t="shared" si="141"/>
        <v>274.78585545</v>
      </c>
      <c r="AE155" s="71">
        <f t="shared" si="141"/>
        <v>243.50537002</v>
      </c>
      <c r="AF155" s="71">
        <f t="shared" si="141"/>
        <v>218.58149147</v>
      </c>
      <c r="AG155" s="71">
        <f t="shared" si="141"/>
        <v>0</v>
      </c>
      <c r="AH155" s="71">
        <f t="shared" si="124"/>
        <v>4305.57379458527</v>
      </c>
      <c r="AI155" s="28"/>
      <c r="AK155" s="24"/>
    </row>
    <row r="156" s="1" customFormat="1" ht="30" hidden="1" customHeight="1" outlineLevel="2" spans="1:37">
      <c r="A156" s="58"/>
      <c r="B156" s="61"/>
      <c r="C156" s="71">
        <f t="shared" ref="C156:AG156" si="142">(C283+C46*50)/10000</f>
        <v>47.008064468998</v>
      </c>
      <c r="D156" s="71">
        <f t="shared" si="142"/>
        <v>78.964549642412</v>
      </c>
      <c r="E156" s="71">
        <f t="shared" si="142"/>
        <v>81.965288104048</v>
      </c>
      <c r="F156" s="71">
        <f t="shared" si="142"/>
        <v>83.73912280256</v>
      </c>
      <c r="G156" s="71">
        <f t="shared" si="142"/>
        <v>107.47871734608</v>
      </c>
      <c r="H156" s="71">
        <f t="shared" si="142"/>
        <v>110.167929431008</v>
      </c>
      <c r="I156" s="71">
        <f t="shared" si="142"/>
        <v>100.76770303145</v>
      </c>
      <c r="J156" s="71">
        <f t="shared" si="142"/>
        <v>88.592743462864</v>
      </c>
      <c r="K156" s="71">
        <f t="shared" si="142"/>
        <v>62.867190630608</v>
      </c>
      <c r="L156" s="71">
        <f t="shared" si="142"/>
        <v>82.500621038256</v>
      </c>
      <c r="M156" s="71">
        <f t="shared" si="142"/>
        <v>86.309530590272</v>
      </c>
      <c r="N156" s="71">
        <f t="shared" si="142"/>
        <v>81.063312267552</v>
      </c>
      <c r="O156" s="71">
        <f t="shared" si="142"/>
        <v>76.492084588144</v>
      </c>
      <c r="P156" s="71">
        <f t="shared" si="142"/>
        <v>78.901385309248</v>
      </c>
      <c r="Q156" s="71">
        <f t="shared" si="142"/>
        <v>78.98852502512</v>
      </c>
      <c r="R156" s="71">
        <f t="shared" si="142"/>
        <v>88.777423352784</v>
      </c>
      <c r="S156" s="71">
        <f t="shared" si="142"/>
        <v>130.252724811712</v>
      </c>
      <c r="T156" s="71">
        <f t="shared" si="142"/>
        <v>164.535944780832</v>
      </c>
      <c r="U156" s="71">
        <f t="shared" si="142"/>
        <v>121.719955854704</v>
      </c>
      <c r="V156" s="71">
        <f t="shared" si="142"/>
        <v>122.002010826352</v>
      </c>
      <c r="W156" s="71">
        <f t="shared" si="142"/>
        <v>96.241371249136</v>
      </c>
      <c r="X156" s="71">
        <f t="shared" si="142"/>
        <v>98.1829663828</v>
      </c>
      <c r="Y156" s="71">
        <f t="shared" si="142"/>
        <v>120.782523375664</v>
      </c>
      <c r="Z156" s="71">
        <f t="shared" si="142"/>
        <v>147.623981154032</v>
      </c>
      <c r="AA156" s="71">
        <f t="shared" si="142"/>
        <v>180.550493703472</v>
      </c>
      <c r="AB156" s="71">
        <f t="shared" si="142"/>
        <v>168.47481513264</v>
      </c>
      <c r="AC156" s="71">
        <f t="shared" si="142"/>
        <v>173.826280095952</v>
      </c>
      <c r="AD156" s="71">
        <f t="shared" si="142"/>
        <v>156.99661787792</v>
      </c>
      <c r="AE156" s="71">
        <f t="shared" si="142"/>
        <v>134.682511829504</v>
      </c>
      <c r="AF156" s="71">
        <f t="shared" si="142"/>
        <v>141.824908324688</v>
      </c>
      <c r="AG156" s="71">
        <f t="shared" si="142"/>
        <v>0</v>
      </c>
      <c r="AH156" s="71">
        <f t="shared" si="124"/>
        <v>3292.28129649081</v>
      </c>
      <c r="AI156" s="28"/>
      <c r="AK156" s="24"/>
    </row>
    <row r="157" s="1" customFormat="1" ht="30" hidden="1" customHeight="1" outlineLevel="2" spans="1:37">
      <c r="A157" s="58"/>
      <c r="B157" s="63" t="s">
        <v>13</v>
      </c>
      <c r="C157" s="71">
        <f t="shared" ref="C157:AG157" si="143">C289</f>
        <v>51.1900059211738</v>
      </c>
      <c r="D157" s="71">
        <f t="shared" si="143"/>
        <v>65.6001523230976</v>
      </c>
      <c r="E157" s="71">
        <f t="shared" si="143"/>
        <v>88.364105294816</v>
      </c>
      <c r="F157" s="71">
        <f t="shared" si="143"/>
        <v>137.195469328505</v>
      </c>
      <c r="G157" s="71">
        <f t="shared" si="143"/>
        <v>129.317469479529</v>
      </c>
      <c r="H157" s="71">
        <f t="shared" si="143"/>
        <v>133.613324444631</v>
      </c>
      <c r="I157" s="71">
        <f t="shared" si="143"/>
        <v>112.147644096859</v>
      </c>
      <c r="J157" s="71">
        <f t="shared" si="143"/>
        <v>69.025960712989</v>
      </c>
      <c r="K157" s="71">
        <f t="shared" si="143"/>
        <v>83.8779276413869</v>
      </c>
      <c r="L157" s="71">
        <f t="shared" si="143"/>
        <v>141.484527054738</v>
      </c>
      <c r="M157" s="71">
        <f t="shared" si="143"/>
        <v>135.400998267133</v>
      </c>
      <c r="N157" s="71">
        <f t="shared" si="143"/>
        <v>149.539255114304</v>
      </c>
      <c r="O157" s="71">
        <f t="shared" si="143"/>
        <v>149.539255114304</v>
      </c>
      <c r="P157" s="71">
        <f t="shared" si="143"/>
        <v>118.944882965691</v>
      </c>
      <c r="Q157" s="71">
        <f t="shared" si="143"/>
        <v>112.861354178087</v>
      </c>
      <c r="R157" s="71">
        <f t="shared" si="143"/>
        <v>154.365294711175</v>
      </c>
      <c r="S157" s="71">
        <f t="shared" si="143"/>
        <v>163.133732851968</v>
      </c>
      <c r="T157" s="71">
        <f t="shared" si="143"/>
        <v>157.59398317387</v>
      </c>
      <c r="U157" s="71">
        <f t="shared" si="143"/>
        <v>142.198237135965</v>
      </c>
      <c r="V157" s="71">
        <f t="shared" si="143"/>
        <v>139.696853232235</v>
      </c>
      <c r="W157" s="71">
        <f t="shared" si="143"/>
        <v>143.992708197337</v>
      </c>
      <c r="X157" s="71">
        <f t="shared" si="143"/>
        <v>223.06498795846</v>
      </c>
      <c r="Y157" s="71">
        <f t="shared" si="143"/>
        <v>201.599307610688</v>
      </c>
      <c r="Z157" s="71">
        <f t="shared" si="143"/>
        <v>195.515778823084</v>
      </c>
      <c r="AA157" s="71">
        <f t="shared" si="143"/>
        <v>197.119927196128</v>
      </c>
      <c r="AB157" s="71">
        <f t="shared" si="143"/>
        <v>234.87858911249</v>
      </c>
      <c r="AC157" s="71">
        <f t="shared" si="143"/>
        <v>256.35106669913</v>
      </c>
      <c r="AD157" s="71">
        <f t="shared" si="143"/>
        <v>277.816747046902</v>
      </c>
      <c r="AE157" s="71">
        <f t="shared" si="143"/>
        <v>294.99336966844</v>
      </c>
      <c r="AF157" s="71">
        <f t="shared" si="143"/>
        <v>290.697514703338</v>
      </c>
      <c r="AG157" s="71">
        <f t="shared" si="143"/>
        <v>0</v>
      </c>
      <c r="AH157" s="71">
        <f t="shared" si="124"/>
        <v>4751.12043005845</v>
      </c>
      <c r="AI157" s="28"/>
      <c r="AK157" s="24"/>
    </row>
    <row r="158" s="1" customFormat="1" ht="30" hidden="1" customHeight="1" outlineLevel="2" spans="1:37">
      <c r="A158" s="58"/>
      <c r="B158" s="63" t="s">
        <v>14</v>
      </c>
      <c r="C158" s="71">
        <f t="shared" ref="C158:AG158" si="144">C156-C157</f>
        <v>-4.18194145217579</v>
      </c>
      <c r="D158" s="71">
        <f t="shared" si="144"/>
        <v>13.3643973193144</v>
      </c>
      <c r="E158" s="71">
        <f t="shared" si="144"/>
        <v>-6.398817190768</v>
      </c>
      <c r="F158" s="71">
        <f t="shared" si="144"/>
        <v>-53.4563465259451</v>
      </c>
      <c r="G158" s="71">
        <f t="shared" si="144"/>
        <v>-21.8387521334488</v>
      </c>
      <c r="H158" s="71">
        <f t="shared" si="144"/>
        <v>-23.4453950136226</v>
      </c>
      <c r="I158" s="71">
        <f t="shared" si="144"/>
        <v>-11.3799410654092</v>
      </c>
      <c r="J158" s="71">
        <f t="shared" si="144"/>
        <v>19.566782749875</v>
      </c>
      <c r="K158" s="71">
        <f t="shared" si="144"/>
        <v>-21.0107370107789</v>
      </c>
      <c r="L158" s="71">
        <f t="shared" si="144"/>
        <v>-58.9839060164821</v>
      </c>
      <c r="M158" s="71">
        <f t="shared" si="144"/>
        <v>-49.0914676768615</v>
      </c>
      <c r="N158" s="71">
        <f t="shared" si="144"/>
        <v>-68.475942846752</v>
      </c>
      <c r="O158" s="71">
        <f t="shared" si="144"/>
        <v>-73.04717052616</v>
      </c>
      <c r="P158" s="71">
        <f t="shared" si="144"/>
        <v>-40.0434976564432</v>
      </c>
      <c r="Q158" s="71">
        <f t="shared" si="144"/>
        <v>-33.8728291529665</v>
      </c>
      <c r="R158" s="71">
        <f t="shared" si="144"/>
        <v>-65.5878713583907</v>
      </c>
      <c r="S158" s="71">
        <f t="shared" si="144"/>
        <v>-32.881008040256</v>
      </c>
      <c r="T158" s="71">
        <f t="shared" si="144"/>
        <v>6.94196160696208</v>
      </c>
      <c r="U158" s="71">
        <f t="shared" si="144"/>
        <v>-20.4782812812615</v>
      </c>
      <c r="V158" s="71">
        <f t="shared" si="144"/>
        <v>-17.6948424058833</v>
      </c>
      <c r="W158" s="71">
        <f t="shared" si="144"/>
        <v>-47.7513369482011</v>
      </c>
      <c r="X158" s="71">
        <f t="shared" si="144"/>
        <v>-124.88202157566</v>
      </c>
      <c r="Y158" s="71">
        <f t="shared" si="144"/>
        <v>-80.8167842350242</v>
      </c>
      <c r="Z158" s="71">
        <f t="shared" si="144"/>
        <v>-47.8917976690516</v>
      </c>
      <c r="AA158" s="71">
        <f t="shared" si="144"/>
        <v>-16.569433492656</v>
      </c>
      <c r="AB158" s="71">
        <f t="shared" si="144"/>
        <v>-66.4037739798497</v>
      </c>
      <c r="AC158" s="71">
        <f t="shared" si="144"/>
        <v>-82.524786603178</v>
      </c>
      <c r="AD158" s="71">
        <f t="shared" si="144"/>
        <v>-120.820129168982</v>
      </c>
      <c r="AE158" s="71">
        <f t="shared" si="144"/>
        <v>-160.310857838936</v>
      </c>
      <c r="AF158" s="71">
        <f t="shared" si="144"/>
        <v>-148.87260637865</v>
      </c>
      <c r="AG158" s="71">
        <f t="shared" si="144"/>
        <v>0</v>
      </c>
      <c r="AH158" s="71">
        <f t="shared" si="124"/>
        <v>-1458.83913356764</v>
      </c>
      <c r="AI158" s="28"/>
      <c r="AK158" s="24"/>
    </row>
    <row r="159" s="1" customFormat="1" ht="30" hidden="1" customHeight="1" outlineLevel="2" spans="1:37">
      <c r="A159" s="58"/>
      <c r="B159" s="64" t="s">
        <v>15</v>
      </c>
      <c r="C159" s="71">
        <f t="shared" ref="C159:AG159" si="145">C156-C155</f>
        <v>-0.0391224110019976</v>
      </c>
      <c r="D159" s="71">
        <f t="shared" si="145"/>
        <v>0.976915722412002</v>
      </c>
      <c r="E159" s="71">
        <f t="shared" si="145"/>
        <v>-15.041398935952</v>
      </c>
      <c r="F159" s="71">
        <f t="shared" si="145"/>
        <v>-68.86039559744</v>
      </c>
      <c r="G159" s="71">
        <f t="shared" si="145"/>
        <v>-29.24788905392</v>
      </c>
      <c r="H159" s="71">
        <f t="shared" si="145"/>
        <v>0.514690231007989</v>
      </c>
      <c r="I159" s="71">
        <f t="shared" si="145"/>
        <v>-11.92324028855</v>
      </c>
      <c r="J159" s="71">
        <f t="shared" si="145"/>
        <v>-23.898117817136</v>
      </c>
      <c r="K159" s="71">
        <f t="shared" si="145"/>
        <v>-38.074350009392</v>
      </c>
      <c r="L159" s="71">
        <f t="shared" si="145"/>
        <v>-8.01839624174399</v>
      </c>
      <c r="M159" s="71">
        <f t="shared" si="145"/>
        <v>35.1131434733745</v>
      </c>
      <c r="N159" s="71">
        <f t="shared" si="145"/>
        <v>30.5881161884489</v>
      </c>
      <c r="O159" s="71">
        <f t="shared" si="145"/>
        <v>20.669589708144</v>
      </c>
      <c r="P159" s="71">
        <f t="shared" si="145"/>
        <v>21.4332455099743</v>
      </c>
      <c r="Q159" s="71">
        <f t="shared" si="145"/>
        <v>22.01210458512</v>
      </c>
      <c r="R159" s="71">
        <f t="shared" si="145"/>
        <v>-14.597228627216</v>
      </c>
      <c r="S159" s="71">
        <f t="shared" si="145"/>
        <v>-37.131380948288</v>
      </c>
      <c r="T159" s="71">
        <f t="shared" si="145"/>
        <v>-4.92669457916801</v>
      </c>
      <c r="U159" s="71">
        <f t="shared" si="145"/>
        <v>-57.149572355296</v>
      </c>
      <c r="V159" s="71">
        <f t="shared" si="145"/>
        <v>-56.650825333648</v>
      </c>
      <c r="W159" s="71">
        <f t="shared" si="145"/>
        <v>-84.428763210864</v>
      </c>
      <c r="X159" s="71">
        <f t="shared" si="145"/>
        <v>-100.8700514572</v>
      </c>
      <c r="Y159" s="71">
        <f t="shared" si="145"/>
        <v>-60.037995424336</v>
      </c>
      <c r="Z159" s="71">
        <f t="shared" si="145"/>
        <v>-25.177000355968</v>
      </c>
      <c r="AA159" s="71">
        <f t="shared" si="145"/>
        <v>-16.830814136528</v>
      </c>
      <c r="AB159" s="71">
        <f t="shared" si="145"/>
        <v>-81.3334269673599</v>
      </c>
      <c r="AC159" s="71">
        <f t="shared" si="145"/>
        <v>-106.994960854048</v>
      </c>
      <c r="AD159" s="71">
        <f t="shared" si="145"/>
        <v>-117.78923757208</v>
      </c>
      <c r="AE159" s="71">
        <f t="shared" si="145"/>
        <v>-108.822858190496</v>
      </c>
      <c r="AF159" s="71">
        <f t="shared" si="145"/>
        <v>-76.756583145312</v>
      </c>
      <c r="AG159" s="71">
        <f t="shared" si="145"/>
        <v>0</v>
      </c>
      <c r="AH159" s="71">
        <f t="shared" si="124"/>
        <v>-1013.29249809446</v>
      </c>
      <c r="AI159" s="28"/>
      <c r="AK159" s="24"/>
    </row>
    <row r="160" s="1" customFormat="1" ht="30" hidden="1" customHeight="1" outlineLevel="2" spans="1:37">
      <c r="A160" s="58" t="s">
        <v>51</v>
      </c>
      <c r="B160" s="61"/>
      <c r="C160" s="71">
        <f t="shared" ref="C160:AG160" si="146">C292+C412+C453</f>
        <v>-60.178341508681</v>
      </c>
      <c r="D160" s="71">
        <f t="shared" si="146"/>
        <v>1.052806273</v>
      </c>
      <c r="E160" s="71">
        <f t="shared" si="146"/>
        <v>-43.18526448675</v>
      </c>
      <c r="F160" s="71">
        <f t="shared" si="146"/>
        <v>9.145918511</v>
      </c>
      <c r="G160" s="71">
        <f t="shared" si="146"/>
        <v>19.9558810085</v>
      </c>
      <c r="H160" s="71">
        <f t="shared" si="146"/>
        <v>14.21479262635</v>
      </c>
      <c r="I160" s="71">
        <f t="shared" si="146"/>
        <v>14.84657366</v>
      </c>
      <c r="J160" s="71">
        <f t="shared" si="146"/>
        <v>10.6096467045</v>
      </c>
      <c r="K160" s="71">
        <f t="shared" si="146"/>
        <v>10.682493647</v>
      </c>
      <c r="L160" s="71">
        <f t="shared" si="146"/>
        <v>19.3840281335</v>
      </c>
      <c r="M160" s="71">
        <f t="shared" si="146"/>
        <v>4.9969138703975</v>
      </c>
      <c r="N160" s="71">
        <f t="shared" si="146"/>
        <v>5.1716794131031</v>
      </c>
      <c r="O160" s="71">
        <f t="shared" si="146"/>
        <v>7.7439200589</v>
      </c>
      <c r="P160" s="71">
        <f t="shared" si="146"/>
        <v>6.1457479992737</v>
      </c>
      <c r="Q160" s="71">
        <f t="shared" si="146"/>
        <v>-2.1688830135</v>
      </c>
      <c r="R160" s="71">
        <f t="shared" si="146"/>
        <v>-18.55748788375</v>
      </c>
      <c r="S160" s="71">
        <f t="shared" si="146"/>
        <v>24.139122571</v>
      </c>
      <c r="T160" s="71">
        <f t="shared" si="146"/>
        <v>28.0955317992</v>
      </c>
      <c r="U160" s="71">
        <f t="shared" si="146"/>
        <v>14.64017009465</v>
      </c>
      <c r="V160" s="71">
        <f t="shared" si="146"/>
        <v>22.05829300565</v>
      </c>
      <c r="W160" s="71">
        <f t="shared" si="146"/>
        <v>-9.4301281365</v>
      </c>
      <c r="X160" s="71">
        <f t="shared" si="146"/>
        <v>34.42401622855</v>
      </c>
      <c r="Y160" s="71">
        <f t="shared" si="146"/>
        <v>41.151679663</v>
      </c>
      <c r="Z160" s="71">
        <f t="shared" si="146"/>
        <v>25.950725886</v>
      </c>
      <c r="AA160" s="71">
        <f t="shared" si="146"/>
        <v>-6.94675133600002</v>
      </c>
      <c r="AB160" s="71">
        <f t="shared" si="146"/>
        <v>23.378890188</v>
      </c>
      <c r="AC160" s="71">
        <f t="shared" si="146"/>
        <v>37.2816350896</v>
      </c>
      <c r="AD160" s="71">
        <f t="shared" si="146"/>
        <v>27.6215774055</v>
      </c>
      <c r="AE160" s="71">
        <f t="shared" si="146"/>
        <v>36.309157114</v>
      </c>
      <c r="AF160" s="71">
        <f t="shared" si="146"/>
        <v>38.35349362245</v>
      </c>
      <c r="AG160" s="71">
        <f t="shared" si="146"/>
        <v>0</v>
      </c>
      <c r="AH160" s="71">
        <f t="shared" si="124"/>
        <v>336.887838207943</v>
      </c>
      <c r="AI160" s="28"/>
      <c r="AK160" s="24"/>
    </row>
    <row r="161" s="1" customFormat="1" ht="30" hidden="1" customHeight="1" outlineLevel="2" spans="1:171">
      <c r="A161" s="58"/>
      <c r="B161" s="61"/>
      <c r="C161" s="71">
        <f t="shared" ref="C161:AG161" si="147">C156-C145</f>
        <v>-24.1104152417499</v>
      </c>
      <c r="D161" s="71">
        <f t="shared" si="147"/>
        <v>26.0341959546303</v>
      </c>
      <c r="E161" s="71">
        <f t="shared" si="147"/>
        <v>24.0980121870446</v>
      </c>
      <c r="F161" s="71">
        <f t="shared" si="147"/>
        <v>11.9463761383127</v>
      </c>
      <c r="G161" s="71">
        <f t="shared" si="147"/>
        <v>6.17560729378289</v>
      </c>
      <c r="H161" s="71">
        <f t="shared" si="147"/>
        <v>25.2963117889722</v>
      </c>
      <c r="I161" s="71">
        <f t="shared" si="147"/>
        <v>28.3773463966954</v>
      </c>
      <c r="J161" s="71">
        <f t="shared" si="147"/>
        <v>2.37722330193499</v>
      </c>
      <c r="K161" s="71">
        <f t="shared" si="147"/>
        <v>5.52638090768492</v>
      </c>
      <c r="L161" s="71">
        <f t="shared" si="147"/>
        <v>21.4924274748217</v>
      </c>
      <c r="M161" s="71">
        <f t="shared" si="147"/>
        <v>20.1539873636257</v>
      </c>
      <c r="N161" s="71">
        <f t="shared" si="147"/>
        <v>18.6779348670981</v>
      </c>
      <c r="O161" s="71">
        <f t="shared" si="147"/>
        <v>13.7799505549773</v>
      </c>
      <c r="P161" s="71">
        <f t="shared" si="147"/>
        <v>16.6601873249986</v>
      </c>
      <c r="Q161" s="71">
        <f t="shared" si="147"/>
        <v>15.021525813839</v>
      </c>
      <c r="R161" s="71">
        <f t="shared" si="147"/>
        <v>-2.79061480758558</v>
      </c>
      <c r="S161" s="71">
        <f t="shared" si="147"/>
        <v>20.4079140704162</v>
      </c>
      <c r="T161" s="71">
        <f t="shared" si="147"/>
        <v>42.5992175404115</v>
      </c>
      <c r="U161" s="71">
        <f t="shared" si="147"/>
        <v>31.8651155697961</v>
      </c>
      <c r="V161" s="71">
        <f t="shared" si="147"/>
        <v>20.5166666671253</v>
      </c>
      <c r="W161" s="71">
        <f t="shared" si="147"/>
        <v>19.8730855609077</v>
      </c>
      <c r="X161" s="71">
        <f t="shared" si="147"/>
        <v>18.454752960265</v>
      </c>
      <c r="Y161" s="71">
        <f t="shared" si="147"/>
        <v>24.8892468361697</v>
      </c>
      <c r="Z161" s="71">
        <f t="shared" si="147"/>
        <v>-3613.86601484597</v>
      </c>
      <c r="AA161" s="71">
        <f t="shared" si="147"/>
        <v>20.574705593472</v>
      </c>
      <c r="AB161" s="71">
        <f t="shared" si="147"/>
        <v>25.7382930526401</v>
      </c>
      <c r="AC161" s="71">
        <f t="shared" si="147"/>
        <v>15.577921415952</v>
      </c>
      <c r="AD161" s="71">
        <f t="shared" si="147"/>
        <v>24.01899655792</v>
      </c>
      <c r="AE161" s="71">
        <f t="shared" si="147"/>
        <v>20.866208919504</v>
      </c>
      <c r="AF161" s="71">
        <f t="shared" si="147"/>
        <v>9.63062624468799</v>
      </c>
      <c r="AG161" s="71">
        <f t="shared" si="147"/>
        <v>0</v>
      </c>
      <c r="AH161" s="71">
        <f t="shared" si="124"/>
        <v>-3110.13682653762</v>
      </c>
      <c r="AI161" s="28"/>
      <c r="AK161" s="24"/>
    </row>
    <row r="162" s="1" customFormat="1" ht="30" hidden="1" customHeight="1" outlineLevel="2" spans="1:171">
      <c r="A162" s="58"/>
      <c r="B162" s="63" t="s">
        <v>13</v>
      </c>
      <c r="C162" s="71">
        <f t="shared" ref="C162:AH162" si="148">C157-C147</f>
        <v>-4.87898622053828</v>
      </c>
      <c r="D162" s="71">
        <f t="shared" si="148"/>
        <v>24.6105683127851</v>
      </c>
      <c r="E162" s="71">
        <f t="shared" si="148"/>
        <v>24.6127360250965</v>
      </c>
      <c r="F162" s="71">
        <f t="shared" si="148"/>
        <v>53.0723197006104</v>
      </c>
      <c r="G162" s="71">
        <f t="shared" si="148"/>
        <v>49.8369697660153</v>
      </c>
      <c r="H162" s="71">
        <f t="shared" si="148"/>
        <v>51.1781259938058</v>
      </c>
      <c r="I162" s="71">
        <f t="shared" si="148"/>
        <v>39.650463332769</v>
      </c>
      <c r="J162" s="71">
        <f t="shared" si="148"/>
        <v>26.0262001998278</v>
      </c>
      <c r="K162" s="71">
        <f t="shared" si="148"/>
        <v>24.9445877182742</v>
      </c>
      <c r="L162" s="71">
        <f t="shared" si="148"/>
        <v>55.3599822070672</v>
      </c>
      <c r="M162" s="71">
        <f t="shared" si="148"/>
        <v>52.9626524954687</v>
      </c>
      <c r="N162" s="71">
        <f t="shared" si="148"/>
        <v>38.7838029261834</v>
      </c>
      <c r="O162" s="71">
        <f t="shared" si="148"/>
        <v>38.1018229148484</v>
      </c>
      <c r="P162" s="71">
        <f t="shared" si="148"/>
        <v>46.3331195698975</v>
      </c>
      <c r="Q162" s="71">
        <f t="shared" si="148"/>
        <v>44.0800048581226</v>
      </c>
      <c r="R162" s="71">
        <f t="shared" si="148"/>
        <v>60.4108431246153</v>
      </c>
      <c r="S162" s="71">
        <f t="shared" si="148"/>
        <v>24.596161891526</v>
      </c>
      <c r="T162" s="71">
        <f t="shared" si="148"/>
        <v>25.9978862283638</v>
      </c>
      <c r="U162" s="71">
        <f t="shared" si="148"/>
        <v>55.1850547035297</v>
      </c>
      <c r="V162" s="71">
        <f t="shared" si="148"/>
        <v>54.1277247056445</v>
      </c>
      <c r="W162" s="71">
        <f t="shared" si="148"/>
        <v>56.1591199330679</v>
      </c>
      <c r="X162" s="71">
        <f t="shared" si="148"/>
        <v>80.4140040827918</v>
      </c>
      <c r="Y162" s="71">
        <f t="shared" si="148"/>
        <v>79.4249324237136</v>
      </c>
      <c r="Z162" s="71">
        <f t="shared" si="148"/>
        <v>76.2266477132646</v>
      </c>
      <c r="AA162" s="71">
        <f t="shared" si="148"/>
        <v>76.4602065216163</v>
      </c>
      <c r="AB162" s="71">
        <f t="shared" si="148"/>
        <v>84.3945064281097</v>
      </c>
      <c r="AC162" s="71">
        <f t="shared" si="148"/>
        <v>100.322661828104</v>
      </c>
      <c r="AD162" s="71">
        <f t="shared" si="148"/>
        <v>109.625065489141</v>
      </c>
      <c r="AE162" s="71">
        <f t="shared" si="148"/>
        <v>116.818513661345</v>
      </c>
      <c r="AF162" s="71">
        <f t="shared" si="148"/>
        <v>114.961749433555</v>
      </c>
      <c r="AG162" s="71">
        <f t="shared" si="148"/>
        <v>0</v>
      </c>
      <c r="AH162" s="71">
        <f t="shared" si="148"/>
        <v>1679.79944796862</v>
      </c>
      <c r="AI162" s="28"/>
      <c r="AK162" s="24"/>
    </row>
    <row r="163" s="1" customFormat="1" ht="30" hidden="1" customHeight="1" outlineLevel="2" spans="1:171">
      <c r="A163" s="58"/>
      <c r="B163" s="63" t="s">
        <v>14</v>
      </c>
      <c r="C163" s="71">
        <f t="shared" ref="C163:AG163" si="149">C161-C162</f>
        <v>-19.2314290212117</v>
      </c>
      <c r="D163" s="71">
        <f t="shared" si="149"/>
        <v>1.42362764184516</v>
      </c>
      <c r="E163" s="71">
        <f t="shared" si="149"/>
        <v>-0.514723838051886</v>
      </c>
      <c r="F163" s="71">
        <f t="shared" si="149"/>
        <v>-41.1259435622976</v>
      </c>
      <c r="G163" s="71">
        <f t="shared" si="149"/>
        <v>-43.6613624722324</v>
      </c>
      <c r="H163" s="71">
        <f t="shared" si="149"/>
        <v>-25.8818142048335</v>
      </c>
      <c r="I163" s="71">
        <f t="shared" si="149"/>
        <v>-11.2731169360736</v>
      </c>
      <c r="J163" s="71">
        <f t="shared" si="149"/>
        <v>-23.6489768978929</v>
      </c>
      <c r="K163" s="71">
        <f t="shared" si="149"/>
        <v>-19.4182068105893</v>
      </c>
      <c r="L163" s="71">
        <f t="shared" si="149"/>
        <v>-33.8675547322456</v>
      </c>
      <c r="M163" s="71">
        <f t="shared" si="149"/>
        <v>-32.808665131843</v>
      </c>
      <c r="N163" s="71">
        <f t="shared" si="149"/>
        <v>-20.1058680590853</v>
      </c>
      <c r="O163" s="71">
        <f t="shared" si="149"/>
        <v>-24.321872359871</v>
      </c>
      <c r="P163" s="71">
        <f t="shared" si="149"/>
        <v>-29.6729322448988</v>
      </c>
      <c r="Q163" s="71">
        <f t="shared" si="149"/>
        <v>-29.0584790442836</v>
      </c>
      <c r="R163" s="71">
        <f t="shared" si="149"/>
        <v>-63.2014579322009</v>
      </c>
      <c r="S163" s="71">
        <f t="shared" si="149"/>
        <v>-4.18824782110983</v>
      </c>
      <c r="T163" s="71">
        <f t="shared" si="149"/>
        <v>16.6013313120477</v>
      </c>
      <c r="U163" s="71">
        <f t="shared" si="149"/>
        <v>-23.3199391337336</v>
      </c>
      <c r="V163" s="71">
        <f t="shared" si="149"/>
        <v>-33.6110580385191</v>
      </c>
      <c r="W163" s="71">
        <f t="shared" si="149"/>
        <v>-36.2860343721601</v>
      </c>
      <c r="X163" s="71">
        <f t="shared" si="149"/>
        <v>-61.9592511225269</v>
      </c>
      <c r="Y163" s="71">
        <f t="shared" si="149"/>
        <v>-54.5356855875439</v>
      </c>
      <c r="Z163" s="71">
        <f t="shared" si="149"/>
        <v>-3690.09266255923</v>
      </c>
      <c r="AA163" s="71">
        <f t="shared" si="149"/>
        <v>-55.8855009281443</v>
      </c>
      <c r="AB163" s="71">
        <f t="shared" si="149"/>
        <v>-58.6562133754697</v>
      </c>
      <c r="AC163" s="71">
        <f t="shared" si="149"/>
        <v>-84.7447404121525</v>
      </c>
      <c r="AD163" s="71">
        <f t="shared" si="149"/>
        <v>-85.6060689312213</v>
      </c>
      <c r="AE163" s="71">
        <f t="shared" si="149"/>
        <v>-95.9523047418412</v>
      </c>
      <c r="AF163" s="71">
        <f t="shared" si="149"/>
        <v>-105.331123188867</v>
      </c>
      <c r="AG163" s="71">
        <f t="shared" si="149"/>
        <v>0</v>
      </c>
      <c r="AH163" s="71">
        <f t="shared" ref="AH163:AH169" si="150">SUM(C163:AG163)</f>
        <v>-4789.93627450624</v>
      </c>
      <c r="AI163" s="28"/>
      <c r="AK163" s="24"/>
    </row>
    <row r="164" s="1" customFormat="1" ht="30" hidden="1" customHeight="1" outlineLevel="2" spans="1:171">
      <c r="A164" s="58"/>
      <c r="B164" s="64" t="s">
        <v>15</v>
      </c>
      <c r="C164" s="71">
        <f t="shared" ref="C164:AG164" si="151">C161-C160</f>
        <v>36.0679262669311</v>
      </c>
      <c r="D164" s="71">
        <f t="shared" si="151"/>
        <v>24.9813896816303</v>
      </c>
      <c r="E164" s="71">
        <f t="shared" si="151"/>
        <v>67.2832766737946</v>
      </c>
      <c r="F164" s="71">
        <f t="shared" si="151"/>
        <v>2.80045762731273</v>
      </c>
      <c r="G164" s="71">
        <f t="shared" si="151"/>
        <v>-13.7802737147171</v>
      </c>
      <c r="H164" s="71">
        <f t="shared" si="151"/>
        <v>11.0815191626222</v>
      </c>
      <c r="I164" s="71">
        <f t="shared" si="151"/>
        <v>13.5307727366954</v>
      </c>
      <c r="J164" s="71">
        <f t="shared" si="151"/>
        <v>-8.23242340256502</v>
      </c>
      <c r="K164" s="71">
        <f t="shared" si="151"/>
        <v>-5.15611273931508</v>
      </c>
      <c r="L164" s="71">
        <f t="shared" si="151"/>
        <v>2.10839934132168</v>
      </c>
      <c r="M164" s="71">
        <f t="shared" si="151"/>
        <v>15.1570734932282</v>
      </c>
      <c r="N164" s="71">
        <f t="shared" si="151"/>
        <v>13.506255453995</v>
      </c>
      <c r="O164" s="71">
        <f t="shared" si="151"/>
        <v>6.03603049607735</v>
      </c>
      <c r="P164" s="71">
        <f t="shared" si="151"/>
        <v>10.5144393257249</v>
      </c>
      <c r="Q164" s="71">
        <f t="shared" si="151"/>
        <v>17.190408827339</v>
      </c>
      <c r="R164" s="71">
        <f t="shared" si="151"/>
        <v>15.7668730761644</v>
      </c>
      <c r="S164" s="71">
        <f t="shared" si="151"/>
        <v>-3.73120850058381</v>
      </c>
      <c r="T164" s="71">
        <f t="shared" si="151"/>
        <v>14.5036857412115</v>
      </c>
      <c r="U164" s="71">
        <f t="shared" si="151"/>
        <v>17.2249454751461</v>
      </c>
      <c r="V164" s="71">
        <f t="shared" si="151"/>
        <v>-1.54162633852469</v>
      </c>
      <c r="W164" s="71">
        <f t="shared" si="151"/>
        <v>29.3032136974077</v>
      </c>
      <c r="X164" s="71">
        <f t="shared" si="151"/>
        <v>-15.969263268285</v>
      </c>
      <c r="Y164" s="71">
        <f t="shared" si="151"/>
        <v>-16.2624328268303</v>
      </c>
      <c r="Z164" s="71">
        <f t="shared" si="151"/>
        <v>-3639.81674073197</v>
      </c>
      <c r="AA164" s="71">
        <f t="shared" si="151"/>
        <v>27.521456929472</v>
      </c>
      <c r="AB164" s="71">
        <f t="shared" si="151"/>
        <v>2.35940286464007</v>
      </c>
      <c r="AC164" s="71">
        <f t="shared" si="151"/>
        <v>-21.7037136736481</v>
      </c>
      <c r="AD164" s="71">
        <f t="shared" si="151"/>
        <v>-3.60258084758</v>
      </c>
      <c r="AE164" s="71">
        <f t="shared" si="151"/>
        <v>-15.442948194496</v>
      </c>
      <c r="AF164" s="71">
        <f t="shared" si="151"/>
        <v>-28.722867377762</v>
      </c>
      <c r="AG164" s="71">
        <f t="shared" si="151"/>
        <v>0</v>
      </c>
      <c r="AH164" s="71">
        <f t="shared" si="150"/>
        <v>-3447.02466474556</v>
      </c>
      <c r="AI164" s="28"/>
      <c r="AK164" s="24"/>
    </row>
    <row r="165" s="1" customFormat="1" ht="30" hidden="1" customHeight="1" outlineLevel="2" spans="1:171">
      <c r="A165" s="100" t="s">
        <v>52</v>
      </c>
      <c r="B165" s="61"/>
      <c r="C165" s="101">
        <f t="shared" ref="C165:AH165" si="152">(C45*1000+C17*36000)/((C60+C65)*7000*4.1868)</f>
        <v>0.0178663454254975</v>
      </c>
      <c r="D165" s="101">
        <f t="shared" si="152"/>
        <v>0.0741089195050968</v>
      </c>
      <c r="E165" s="101">
        <f t="shared" si="152"/>
        <v>0.0536485050053275</v>
      </c>
      <c r="F165" s="101">
        <f t="shared" si="152"/>
        <v>0.0820922225588479</v>
      </c>
      <c r="G165" s="101">
        <f t="shared" si="152"/>
        <v>0.0990982258126982</v>
      </c>
      <c r="H165" s="101">
        <f t="shared" si="152"/>
        <v>0.125911070702141</v>
      </c>
      <c r="I165" s="101">
        <f t="shared" si="152"/>
        <v>0.126689907703534</v>
      </c>
      <c r="J165" s="101">
        <f t="shared" si="152"/>
        <v>0.110890929737046</v>
      </c>
      <c r="K165" s="101">
        <f t="shared" si="152"/>
        <v>0.109066925379918</v>
      </c>
      <c r="L165" s="101">
        <f t="shared" si="152"/>
        <v>0.154412770015839</v>
      </c>
      <c r="M165" s="101">
        <f t="shared" si="152"/>
        <v>0.14133711196609</v>
      </c>
      <c r="N165" s="101">
        <f t="shared" si="152"/>
        <v>0.128729305614151</v>
      </c>
      <c r="O165" s="101">
        <f t="shared" si="152"/>
        <v>0.127467531105725</v>
      </c>
      <c r="P165" s="101">
        <f t="shared" si="152"/>
        <v>0.128851454458213</v>
      </c>
      <c r="Q165" s="101">
        <f t="shared" si="152"/>
        <v>0.115367362767471</v>
      </c>
      <c r="R165" s="101">
        <f t="shared" si="152"/>
        <v>0.0914445457027662</v>
      </c>
      <c r="S165" s="101">
        <f t="shared" si="152"/>
        <v>0.0835475649425831</v>
      </c>
      <c r="T165" s="101">
        <f t="shared" si="152"/>
        <v>0.087314460266712</v>
      </c>
      <c r="U165" s="101">
        <f t="shared" si="152"/>
        <v>0.0744329654687421</v>
      </c>
      <c r="V165" s="101">
        <f t="shared" si="152"/>
        <v>0.0731456741799568</v>
      </c>
      <c r="W165" s="101">
        <f t="shared" si="152"/>
        <v>0.0733073532083809</v>
      </c>
      <c r="X165" s="101">
        <f t="shared" si="152"/>
        <v>0.100936136436614</v>
      </c>
      <c r="Y165" s="101">
        <f t="shared" si="152"/>
        <v>0.0924805236598968</v>
      </c>
      <c r="Z165" s="101">
        <f t="shared" si="152"/>
        <v>0.0774142448935202</v>
      </c>
      <c r="AA165" s="101">
        <f t="shared" si="152"/>
        <v>0.0608068077857547</v>
      </c>
      <c r="AB165" s="101">
        <f t="shared" si="152"/>
        <v>0.0771118396132752</v>
      </c>
      <c r="AC165" s="101">
        <f t="shared" si="152"/>
        <v>0.0696294664468747</v>
      </c>
      <c r="AD165" s="101">
        <f t="shared" si="152"/>
        <v>0.0684400273194283</v>
      </c>
      <c r="AE165" s="101">
        <f t="shared" si="152"/>
        <v>0.084166039974148</v>
      </c>
      <c r="AF165" s="101">
        <f t="shared" si="152"/>
        <v>0.0898743378956804</v>
      </c>
      <c r="AG165" s="101" t="e">
        <f t="shared" si="152"/>
        <v>#DIV/0!</v>
      </c>
      <c r="AH165" s="101">
        <f t="shared" si="152"/>
        <v>0.0854888946677231</v>
      </c>
      <c r="AI165" s="28"/>
      <c r="AK165" s="24"/>
    </row>
    <row r="166" s="1" customFormat="1" ht="30" hidden="1" customHeight="1" outlineLevel="2" spans="1:171">
      <c r="A166" s="102"/>
      <c r="B166" s="61"/>
      <c r="C166" s="103">
        <f t="shared" ref="C166:AH166" si="153">(C46*1000+C18*36000)/((C61+C66)*7000*4.1868)</f>
        <v>0.661758020669574</v>
      </c>
      <c r="D166" s="103">
        <f t="shared" si="153"/>
        <v>0.824384704861246</v>
      </c>
      <c r="E166" s="103">
        <f t="shared" si="153"/>
        <v>0.80225525322693</v>
      </c>
      <c r="F166" s="103">
        <f t="shared" si="153"/>
        <v>0.7423777182357</v>
      </c>
      <c r="G166" s="103">
        <f t="shared" si="153"/>
        <v>0.7396427255203</v>
      </c>
      <c r="H166" s="103">
        <f t="shared" si="153"/>
        <v>0.809471470179917</v>
      </c>
      <c r="I166" s="103">
        <f t="shared" si="153"/>
        <v>0.780044696554473</v>
      </c>
      <c r="J166" s="103">
        <f t="shared" si="153"/>
        <v>0.701021656392175</v>
      </c>
      <c r="K166" s="103">
        <f t="shared" si="153"/>
        <v>0.735591378266008</v>
      </c>
      <c r="L166" s="103">
        <f t="shared" si="153"/>
        <v>0.812912503341748</v>
      </c>
      <c r="M166" s="103">
        <f t="shared" si="153"/>
        <v>0.80219873214068</v>
      </c>
      <c r="N166" s="103">
        <f t="shared" si="153"/>
        <v>0.816525049426043</v>
      </c>
      <c r="O166" s="103">
        <f t="shared" si="153"/>
        <v>0.800194863827842</v>
      </c>
      <c r="P166" s="103">
        <f t="shared" si="153"/>
        <v>0.814863313746878</v>
      </c>
      <c r="Q166" s="103">
        <f t="shared" si="153"/>
        <v>0.808837610850996</v>
      </c>
      <c r="R166" s="103">
        <f t="shared" si="153"/>
        <v>0.746549025463785</v>
      </c>
      <c r="S166" s="103">
        <f t="shared" si="153"/>
        <v>0.811934042073596</v>
      </c>
      <c r="T166" s="103">
        <f t="shared" si="153"/>
        <v>0.827245747388755</v>
      </c>
      <c r="U166" s="103">
        <f t="shared" si="153"/>
        <v>0.826302134642724</v>
      </c>
      <c r="V166" s="103">
        <f t="shared" si="153"/>
        <v>0.819860953508536</v>
      </c>
      <c r="W166" s="103">
        <f t="shared" si="153"/>
        <v>0.80690705989015</v>
      </c>
      <c r="X166" s="103">
        <f t="shared" si="153"/>
        <v>0.809360860578674</v>
      </c>
      <c r="Y166" s="103">
        <f t="shared" si="153"/>
        <v>0.838153084467791</v>
      </c>
      <c r="Z166" s="103">
        <f t="shared" si="153"/>
        <v>0.824489011345213</v>
      </c>
      <c r="AA166" s="103">
        <f t="shared" si="153"/>
        <v>0.831452882054271</v>
      </c>
      <c r="AB166" s="103">
        <f t="shared" si="153"/>
        <v>0.826023119549373</v>
      </c>
      <c r="AC166" s="103">
        <f t="shared" si="153"/>
        <v>0.82920710092314</v>
      </c>
      <c r="AD166" s="103">
        <f t="shared" si="153"/>
        <v>0.83278044567484</v>
      </c>
      <c r="AE166" s="103">
        <f t="shared" si="153"/>
        <v>0.843438466692327</v>
      </c>
      <c r="AF166" s="103">
        <f t="shared" si="153"/>
        <v>0.839032006213983</v>
      </c>
      <c r="AG166" s="103" t="e">
        <f t="shared" si="153"/>
        <v>#DIV/0!</v>
      </c>
      <c r="AH166" s="103">
        <f t="shared" si="153"/>
        <v>0.805637100694221</v>
      </c>
      <c r="AI166" s="28"/>
      <c r="AK166" s="24"/>
    </row>
    <row r="167" s="1" customFormat="1" ht="30" hidden="1" customHeight="1" outlineLevel="2" spans="1:171">
      <c r="A167" s="100"/>
      <c r="B167" s="6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4"/>
      <c r="AH167" s="105">
        <f t="shared" si="150"/>
        <v>0</v>
      </c>
      <c r="AI167" s="28"/>
      <c r="AK167" s="24"/>
    </row>
    <row r="168" s="1" customFormat="1" ht="30" hidden="1" customHeight="1" outlineLevel="2" spans="1:171">
      <c r="A168" s="106"/>
      <c r="B168" s="64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>
        <f t="shared" si="150"/>
        <v>0</v>
      </c>
      <c r="AI168" s="28"/>
      <c r="AK168" s="24"/>
    </row>
    <row r="169" s="3" customFormat="1" ht="30" customHeight="1" collapsed="1" spans="1:171">
      <c r="A169" s="108" t="s">
        <v>53</v>
      </c>
      <c r="B169" s="109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>
        <f t="shared" si="150"/>
        <v>0</v>
      </c>
      <c r="AI169" s="28"/>
      <c r="AJ169" s="1"/>
      <c r="AK169" s="24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</row>
    <row r="170" s="7" customFormat="1" ht="30" customHeight="1" spans="1:171">
      <c r="A170" s="111" t="s">
        <v>10</v>
      </c>
      <c r="B170" s="49">
        <v>2024</v>
      </c>
      <c r="C170" s="112" t="s">
        <v>460</v>
      </c>
      <c r="D170" s="112" t="s">
        <v>460</v>
      </c>
      <c r="E170" s="112" t="s">
        <v>461</v>
      </c>
      <c r="F170" s="112" t="s">
        <v>461</v>
      </c>
      <c r="G170" s="112" t="s">
        <v>462</v>
      </c>
      <c r="H170" s="112" t="s">
        <v>462</v>
      </c>
      <c r="I170" s="112" t="s">
        <v>462</v>
      </c>
      <c r="J170" s="112" t="s">
        <v>462</v>
      </c>
      <c r="K170" s="112" t="s">
        <v>462</v>
      </c>
      <c r="L170" s="112" t="s">
        <v>421</v>
      </c>
      <c r="M170" s="112" t="s">
        <v>421</v>
      </c>
      <c r="N170" s="112" t="s">
        <v>421</v>
      </c>
      <c r="O170" s="112" t="s">
        <v>421</v>
      </c>
      <c r="P170" s="112" t="s">
        <v>421</v>
      </c>
      <c r="Q170" s="112" t="s">
        <v>421</v>
      </c>
      <c r="R170" s="112" t="s">
        <v>461</v>
      </c>
      <c r="S170" s="112" t="s">
        <v>461</v>
      </c>
      <c r="T170" s="112" t="s">
        <v>461</v>
      </c>
      <c r="U170" s="112" t="s">
        <v>461</v>
      </c>
      <c r="V170" s="112" t="s">
        <v>461</v>
      </c>
      <c r="W170" s="112" t="s">
        <v>463</v>
      </c>
      <c r="X170" s="112" t="s">
        <v>463</v>
      </c>
      <c r="Y170" s="112" t="s">
        <v>464</v>
      </c>
      <c r="Z170" s="112" t="s">
        <v>464</v>
      </c>
      <c r="AA170" s="112" t="s">
        <v>463</v>
      </c>
      <c r="AB170" s="112" t="s">
        <v>463</v>
      </c>
      <c r="AC170" s="112" t="s">
        <v>463</v>
      </c>
      <c r="AD170" s="112" t="s">
        <v>463</v>
      </c>
      <c r="AE170" s="112" t="s">
        <v>463</v>
      </c>
      <c r="AF170" s="112" t="s">
        <v>463</v>
      </c>
      <c r="AG170" s="112">
        <f>SUM(C170:AF170)</f>
        <v>0</v>
      </c>
      <c r="AH170" s="112"/>
      <c r="AI170" s="113"/>
      <c r="AJ170" s="1"/>
      <c r="AK170" s="24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</row>
    <row r="171" s="7" customFormat="1" ht="30" customHeight="1" spans="1:171">
      <c r="A171" s="111"/>
      <c r="B171" s="114">
        <v>2025</v>
      </c>
      <c r="C171" s="115" t="s">
        <v>417</v>
      </c>
      <c r="D171" s="115" t="s">
        <v>418</v>
      </c>
      <c r="E171" s="115" t="s">
        <v>418</v>
      </c>
      <c r="F171" s="115" t="s">
        <v>418</v>
      </c>
      <c r="G171" s="115" t="s">
        <v>419</v>
      </c>
      <c r="H171" s="115" t="s">
        <v>420</v>
      </c>
      <c r="I171" s="115" t="s">
        <v>421</v>
      </c>
      <c r="J171" s="115" t="s">
        <v>422</v>
      </c>
      <c r="K171" s="115" t="s">
        <v>423</v>
      </c>
      <c r="L171" s="115" t="s">
        <v>423</v>
      </c>
      <c r="M171" s="115" t="s">
        <v>424</v>
      </c>
      <c r="N171" s="115" t="s">
        <v>424</v>
      </c>
      <c r="O171" s="115" t="s">
        <v>424</v>
      </c>
      <c r="P171" s="115" t="s">
        <v>424</v>
      </c>
      <c r="Q171" s="115" t="s">
        <v>424</v>
      </c>
      <c r="R171" s="115" t="s">
        <v>425</v>
      </c>
      <c r="S171" s="115" t="s">
        <v>425</v>
      </c>
      <c r="T171" s="115" t="s">
        <v>426</v>
      </c>
      <c r="U171" s="115" t="s">
        <v>426</v>
      </c>
      <c r="V171" s="115" t="s">
        <v>424</v>
      </c>
      <c r="W171" s="115" t="s">
        <v>424</v>
      </c>
      <c r="X171" s="115" t="s">
        <v>424</v>
      </c>
      <c r="Y171" s="115" t="s">
        <v>424</v>
      </c>
      <c r="Z171" s="115" t="s">
        <v>427</v>
      </c>
      <c r="AA171" s="115" t="s">
        <v>427</v>
      </c>
      <c r="AB171" s="115" t="s">
        <v>427</v>
      </c>
      <c r="AC171" s="115" t="s">
        <v>427</v>
      </c>
      <c r="AD171" s="115" t="s">
        <v>428</v>
      </c>
      <c r="AE171" s="115" t="s">
        <v>428</v>
      </c>
      <c r="AF171" s="115" t="s">
        <v>427</v>
      </c>
      <c r="AG171" s="115"/>
      <c r="AH171" s="115">
        <f t="shared" ref="AH171:AH178" si="154">SUM(C171:AG171)</f>
        <v>0</v>
      </c>
      <c r="AI171" s="116"/>
      <c r="AJ171" s="1"/>
      <c r="AK171" s="24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</row>
    <row r="172" s="7" customFormat="1" ht="30" customHeight="1" spans="1:171">
      <c r="A172" s="111"/>
      <c r="B172" s="117" t="s">
        <v>13</v>
      </c>
      <c r="C172" s="118" t="s">
        <v>465</v>
      </c>
      <c r="D172" s="118" t="s">
        <v>465</v>
      </c>
      <c r="E172" s="118" t="s">
        <v>466</v>
      </c>
      <c r="F172" s="118" t="s">
        <v>466</v>
      </c>
      <c r="G172" s="118" t="s">
        <v>466</v>
      </c>
      <c r="H172" s="118" t="s">
        <v>466</v>
      </c>
      <c r="I172" s="118" t="s">
        <v>467</v>
      </c>
      <c r="J172" s="118" t="s">
        <v>465</v>
      </c>
      <c r="K172" s="118" t="s">
        <v>465</v>
      </c>
      <c r="L172" s="118" t="s">
        <v>466</v>
      </c>
      <c r="M172" s="118" t="s">
        <v>466</v>
      </c>
      <c r="N172" s="118" t="s">
        <v>466</v>
      </c>
      <c r="O172" s="118" t="s">
        <v>466</v>
      </c>
      <c r="P172" s="118" t="s">
        <v>466</v>
      </c>
      <c r="Q172" s="118" t="s">
        <v>466</v>
      </c>
      <c r="R172" s="118" t="s">
        <v>466</v>
      </c>
      <c r="S172" s="118" t="s">
        <v>466</v>
      </c>
      <c r="T172" s="118" t="s">
        <v>466</v>
      </c>
      <c r="U172" s="118" t="s">
        <v>466</v>
      </c>
      <c r="V172" s="118" t="s">
        <v>466</v>
      </c>
      <c r="W172" s="118" t="s">
        <v>466</v>
      </c>
      <c r="X172" s="118" t="s">
        <v>468</v>
      </c>
      <c r="Y172" s="118" t="s">
        <v>468</v>
      </c>
      <c r="Z172" s="118" t="s">
        <v>468</v>
      </c>
      <c r="AA172" s="118" t="s">
        <v>468</v>
      </c>
      <c r="AB172" s="118" t="s">
        <v>469</v>
      </c>
      <c r="AC172" s="118" t="s">
        <v>469</v>
      </c>
      <c r="AD172" s="118" t="s">
        <v>469</v>
      </c>
      <c r="AE172" s="118" t="s">
        <v>469</v>
      </c>
      <c r="AF172" s="118" t="s">
        <v>469</v>
      </c>
      <c r="AG172" s="118"/>
      <c r="AH172" s="118"/>
      <c r="AI172" s="116"/>
      <c r="AJ172" s="1"/>
      <c r="AK172" s="24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</row>
    <row r="173" s="7" customFormat="1" ht="30" customHeight="1" spans="1:171">
      <c r="A173" s="119" t="s">
        <v>63</v>
      </c>
      <c r="B173" s="49">
        <v>2024</v>
      </c>
      <c r="C173" s="112">
        <v>12.672</v>
      </c>
      <c r="D173" s="112">
        <v>62.496</v>
      </c>
      <c r="E173" s="112">
        <v>76.896</v>
      </c>
      <c r="F173" s="112">
        <v>122.112</v>
      </c>
      <c r="G173" s="112">
        <v>118.128</v>
      </c>
      <c r="H173" s="112">
        <v>115.152</v>
      </c>
      <c r="I173" s="112">
        <v>117.216</v>
      </c>
      <c r="J173" s="112">
        <v>114.576</v>
      </c>
      <c r="K173" s="112">
        <v>103.392</v>
      </c>
      <c r="L173" s="112">
        <v>99.072</v>
      </c>
      <c r="M173" s="112">
        <v>63.84</v>
      </c>
      <c r="N173" s="112">
        <v>62.4</v>
      </c>
      <c r="O173" s="112">
        <v>64.992</v>
      </c>
      <c r="P173" s="112">
        <v>65.088</v>
      </c>
      <c r="Q173" s="112">
        <v>66.048</v>
      </c>
      <c r="R173" s="112">
        <v>103.776</v>
      </c>
      <c r="S173" s="112">
        <v>125.376</v>
      </c>
      <c r="T173" s="112">
        <v>128.64</v>
      </c>
      <c r="U173" s="112">
        <v>124.704</v>
      </c>
      <c r="V173" s="112">
        <v>122.112</v>
      </c>
      <c r="W173" s="112">
        <v>139.563</v>
      </c>
      <c r="X173" s="112">
        <v>165.36</v>
      </c>
      <c r="Y173" s="112">
        <v>135.774</v>
      </c>
      <c r="Z173" s="112">
        <v>115.92</v>
      </c>
      <c r="AA173" s="112">
        <v>132.144</v>
      </c>
      <c r="AB173" s="112">
        <v>176.448</v>
      </c>
      <c r="AC173" s="112">
        <v>177.888</v>
      </c>
      <c r="AD173" s="112">
        <v>174.816</v>
      </c>
      <c r="AE173" s="112">
        <v>174.48</v>
      </c>
      <c r="AF173" s="112">
        <v>170.16</v>
      </c>
      <c r="AG173" s="112"/>
      <c r="AH173" s="112">
        <f t="shared" si="154"/>
        <v>3431.241</v>
      </c>
      <c r="AI173" s="116"/>
      <c r="AJ173" s="1"/>
      <c r="AK173" s="24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</row>
    <row r="174" s="8" customFormat="1" ht="30" customHeight="1" spans="1:171">
      <c r="A174" s="120"/>
      <c r="B174" s="114">
        <v>2025</v>
      </c>
      <c r="C174" s="121">
        <v>2.016</v>
      </c>
      <c r="D174" s="121">
        <v>20.448</v>
      </c>
      <c r="E174" s="121">
        <v>49.728</v>
      </c>
      <c r="F174" s="121">
        <v>47.28</v>
      </c>
      <c r="G174" s="121">
        <v>46.992</v>
      </c>
      <c r="H174" s="121">
        <v>53.76</v>
      </c>
      <c r="I174" s="121">
        <v>48.384</v>
      </c>
      <c r="J174" s="121">
        <v>77.376</v>
      </c>
      <c r="K174" s="121">
        <v>117.504</v>
      </c>
      <c r="L174" s="121">
        <v>129.792</v>
      </c>
      <c r="M174" s="121">
        <v>125.76</v>
      </c>
      <c r="N174" s="121">
        <v>118.224</v>
      </c>
      <c r="O174" s="121">
        <v>111.792</v>
      </c>
      <c r="P174" s="121">
        <v>110.976</v>
      </c>
      <c r="Q174" s="121">
        <v>109.344</v>
      </c>
      <c r="R174" s="121">
        <v>135.36</v>
      </c>
      <c r="S174" s="121">
        <v>180.528</v>
      </c>
      <c r="T174" s="121">
        <v>169.92</v>
      </c>
      <c r="U174" s="121">
        <v>116.448</v>
      </c>
      <c r="V174" s="121">
        <v>117.744</v>
      </c>
      <c r="W174" s="121">
        <v>129.648</v>
      </c>
      <c r="X174" s="121">
        <v>128.832</v>
      </c>
      <c r="Y174" s="121">
        <v>127.344</v>
      </c>
      <c r="Z174" s="121">
        <v>140.064</v>
      </c>
      <c r="AA174" s="121">
        <v>180.24</v>
      </c>
      <c r="AB174" s="121">
        <v>169.872</v>
      </c>
      <c r="AC174" s="121">
        <v>169.824</v>
      </c>
      <c r="AD174" s="121">
        <v>148.416</v>
      </c>
      <c r="AE174" s="121">
        <v>121.776</v>
      </c>
      <c r="AF174" s="121">
        <v>134.4</v>
      </c>
      <c r="AG174" s="121">
        <v>0</v>
      </c>
      <c r="AH174" s="122">
        <v>3339.792</v>
      </c>
      <c r="AI174" s="116">
        <v>134.4</v>
      </c>
      <c r="AJ174" s="2">
        <v>0</v>
      </c>
      <c r="AK174" s="40"/>
      <c r="AL174" s="1"/>
      <c r="AM174" s="1"/>
      <c r="AN174" s="1"/>
      <c r="AO174" s="1"/>
      <c r="AP174" s="1"/>
      <c r="AQ174" s="1"/>
      <c r="AR174" s="1"/>
      <c r="AS174" s="1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</row>
    <row r="175" s="7" customFormat="1" ht="30" customHeight="1" spans="1:171">
      <c r="A175" s="119"/>
      <c r="B175" s="117" t="s">
        <v>13</v>
      </c>
      <c r="C175" s="123">
        <v>47.1704185</v>
      </c>
      <c r="D175" s="123">
        <v>60.4490385</v>
      </c>
      <c r="E175" s="123">
        <v>81.4255</v>
      </c>
      <c r="F175" s="123">
        <v>126.422484</v>
      </c>
      <c r="G175" s="123">
        <v>119.1630875</v>
      </c>
      <c r="H175" s="123">
        <v>123.1216195</v>
      </c>
      <c r="I175" s="123">
        <v>103.3414865</v>
      </c>
      <c r="J175" s="123">
        <v>63.6058425</v>
      </c>
      <c r="K175" s="123">
        <v>77.29159</v>
      </c>
      <c r="L175" s="123">
        <v>130.3747525</v>
      </c>
      <c r="M175" s="123">
        <v>124.76892</v>
      </c>
      <c r="N175" s="123">
        <v>137.797</v>
      </c>
      <c r="O175" s="123">
        <v>137.797</v>
      </c>
      <c r="P175" s="123">
        <v>109.6049865</v>
      </c>
      <c r="Q175" s="123">
        <v>103.999154</v>
      </c>
      <c r="R175" s="123">
        <v>142.244085</v>
      </c>
      <c r="S175" s="123">
        <v>150.324</v>
      </c>
      <c r="T175" s="123">
        <v>145.2192475</v>
      </c>
      <c r="U175" s="123">
        <v>131.03242</v>
      </c>
      <c r="V175" s="123">
        <v>128.727452</v>
      </c>
      <c r="W175" s="123">
        <v>132.685984</v>
      </c>
      <c r="X175" s="123">
        <v>205.5492795</v>
      </c>
      <c r="Y175" s="123">
        <v>185.7691465</v>
      </c>
      <c r="Z175" s="123">
        <v>180.163314</v>
      </c>
      <c r="AA175" s="123">
        <v>181.6415</v>
      </c>
      <c r="AB175" s="123">
        <v>216.4352425</v>
      </c>
      <c r="AC175" s="123">
        <v>236.221639</v>
      </c>
      <c r="AD175" s="123">
        <v>256.001772</v>
      </c>
      <c r="AE175" s="123">
        <v>271.8296365</v>
      </c>
      <c r="AF175" s="123">
        <v>267.8711045</v>
      </c>
      <c r="AG175" s="123">
        <v>0</v>
      </c>
      <c r="AH175" s="123">
        <v>4378.048703</v>
      </c>
      <c r="AI175" s="116"/>
      <c r="AJ175" s="1"/>
      <c r="AK175" s="24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</row>
    <row r="176" s="7" customFormat="1" ht="30" customHeight="1" spans="1:171">
      <c r="A176" s="119"/>
      <c r="B176" s="124" t="s">
        <v>14</v>
      </c>
      <c r="C176" s="71">
        <f t="shared" ref="C176:AG176" si="155">C174-C175</f>
        <v>-45.1544185</v>
      </c>
      <c r="D176" s="71">
        <f t="shared" si="155"/>
        <v>-40.0010385</v>
      </c>
      <c r="E176" s="71">
        <f t="shared" si="155"/>
        <v>-31.6975</v>
      </c>
      <c r="F176" s="71">
        <f t="shared" si="155"/>
        <v>-79.142484</v>
      </c>
      <c r="G176" s="71">
        <f t="shared" si="155"/>
        <v>-72.1710875</v>
      </c>
      <c r="H176" s="71">
        <f t="shared" si="155"/>
        <v>-69.3616195</v>
      </c>
      <c r="I176" s="71">
        <f t="shared" si="155"/>
        <v>-54.9574865</v>
      </c>
      <c r="J176" s="71">
        <f t="shared" si="155"/>
        <v>13.7701575</v>
      </c>
      <c r="K176" s="71">
        <f t="shared" si="155"/>
        <v>40.21241</v>
      </c>
      <c r="L176" s="71">
        <f t="shared" si="155"/>
        <v>-0.582752499999998</v>
      </c>
      <c r="M176" s="71">
        <f t="shared" si="155"/>
        <v>0.991080000000011</v>
      </c>
      <c r="N176" s="71">
        <f t="shared" si="155"/>
        <v>-19.573</v>
      </c>
      <c r="O176" s="71">
        <f t="shared" si="155"/>
        <v>-26.005</v>
      </c>
      <c r="P176" s="71">
        <f t="shared" si="155"/>
        <v>1.3710135</v>
      </c>
      <c r="Q176" s="71">
        <f t="shared" si="155"/>
        <v>5.34484599999999</v>
      </c>
      <c r="R176" s="71">
        <f t="shared" si="155"/>
        <v>-6.884085</v>
      </c>
      <c r="S176" s="71">
        <f t="shared" si="155"/>
        <v>30.204</v>
      </c>
      <c r="T176" s="71">
        <f t="shared" si="155"/>
        <v>24.7007525</v>
      </c>
      <c r="U176" s="71">
        <f t="shared" si="155"/>
        <v>-14.58442</v>
      </c>
      <c r="V176" s="71">
        <f t="shared" si="155"/>
        <v>-10.983452</v>
      </c>
      <c r="W176" s="71">
        <f t="shared" si="155"/>
        <v>-3.03798399999999</v>
      </c>
      <c r="X176" s="71">
        <f t="shared" si="155"/>
        <v>-76.7172795</v>
      </c>
      <c r="Y176" s="71">
        <f t="shared" si="155"/>
        <v>-58.4251465</v>
      </c>
      <c r="Z176" s="71">
        <f t="shared" si="155"/>
        <v>-40.099314</v>
      </c>
      <c r="AA176" s="71">
        <f t="shared" si="155"/>
        <v>-1.4015</v>
      </c>
      <c r="AB176" s="71">
        <f t="shared" si="155"/>
        <v>-46.5632425</v>
      </c>
      <c r="AC176" s="71">
        <f t="shared" si="155"/>
        <v>-66.397639</v>
      </c>
      <c r="AD176" s="71">
        <f t="shared" si="155"/>
        <v>-107.585772</v>
      </c>
      <c r="AE176" s="71">
        <f t="shared" si="155"/>
        <v>-150.0536365</v>
      </c>
      <c r="AF176" s="71">
        <f t="shared" si="155"/>
        <v>-133.4711045</v>
      </c>
      <c r="AG176" s="71">
        <f t="shared" si="155"/>
        <v>0</v>
      </c>
      <c r="AH176" s="71">
        <f t="shared" si="154"/>
        <v>-1038.256703</v>
      </c>
      <c r="AI176" s="116"/>
      <c r="AJ176" s="1"/>
      <c r="AK176" s="24"/>
      <c r="AL176" s="5" t="s">
        <v>278</v>
      </c>
      <c r="AM176" s="2">
        <v>30</v>
      </c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</row>
    <row r="177" s="7" customFormat="1" ht="30" customHeight="1" spans="1:171">
      <c r="A177" s="119"/>
      <c r="B177" s="125" t="s">
        <v>15</v>
      </c>
      <c r="C177" s="60">
        <f t="shared" ref="C177:AG177" si="156">C174-C173</f>
        <v>-10.656</v>
      </c>
      <c r="D177" s="60">
        <f t="shared" si="156"/>
        <v>-42.048</v>
      </c>
      <c r="E177" s="60">
        <f t="shared" si="156"/>
        <v>-27.168</v>
      </c>
      <c r="F177" s="60">
        <f t="shared" si="156"/>
        <v>-74.832</v>
      </c>
      <c r="G177" s="60">
        <f t="shared" si="156"/>
        <v>-71.136</v>
      </c>
      <c r="H177" s="60">
        <f t="shared" si="156"/>
        <v>-61.392</v>
      </c>
      <c r="I177" s="60">
        <f t="shared" si="156"/>
        <v>-68.832</v>
      </c>
      <c r="J177" s="60">
        <f t="shared" si="156"/>
        <v>-37.2</v>
      </c>
      <c r="K177" s="60">
        <f t="shared" si="156"/>
        <v>14.112</v>
      </c>
      <c r="L177" s="60">
        <f t="shared" si="156"/>
        <v>30.72</v>
      </c>
      <c r="M177" s="60">
        <f t="shared" si="156"/>
        <v>61.92</v>
      </c>
      <c r="N177" s="60">
        <f t="shared" si="156"/>
        <v>55.824</v>
      </c>
      <c r="O177" s="60">
        <f t="shared" si="156"/>
        <v>46.8</v>
      </c>
      <c r="P177" s="60">
        <f t="shared" si="156"/>
        <v>45.888</v>
      </c>
      <c r="Q177" s="60">
        <f t="shared" si="156"/>
        <v>43.296</v>
      </c>
      <c r="R177" s="60">
        <f t="shared" si="156"/>
        <v>31.584</v>
      </c>
      <c r="S177" s="60">
        <f t="shared" si="156"/>
        <v>55.152</v>
      </c>
      <c r="T177" s="60">
        <f t="shared" si="156"/>
        <v>41.28</v>
      </c>
      <c r="U177" s="60">
        <f t="shared" si="156"/>
        <v>-8.256</v>
      </c>
      <c r="V177" s="60">
        <f t="shared" si="156"/>
        <v>-4.36799999999999</v>
      </c>
      <c r="W177" s="60">
        <f t="shared" si="156"/>
        <v>-9.91499999999999</v>
      </c>
      <c r="X177" s="60">
        <f t="shared" si="156"/>
        <v>-36.528</v>
      </c>
      <c r="Y177" s="60">
        <f t="shared" si="156"/>
        <v>-8.43000000000001</v>
      </c>
      <c r="Z177" s="60">
        <f t="shared" si="156"/>
        <v>24.144</v>
      </c>
      <c r="AA177" s="60">
        <f t="shared" si="156"/>
        <v>48.096</v>
      </c>
      <c r="AB177" s="60">
        <f t="shared" si="156"/>
        <v>-6.57599999999999</v>
      </c>
      <c r="AC177" s="60">
        <f t="shared" si="156"/>
        <v>-8.06399999999999</v>
      </c>
      <c r="AD177" s="60">
        <f t="shared" si="156"/>
        <v>-26.4</v>
      </c>
      <c r="AE177" s="60">
        <f t="shared" si="156"/>
        <v>-52.704</v>
      </c>
      <c r="AF177" s="60">
        <f t="shared" si="156"/>
        <v>-35.76</v>
      </c>
      <c r="AG177" s="60">
        <f t="shared" si="156"/>
        <v>0</v>
      </c>
      <c r="AH177" s="60">
        <f t="shared" si="154"/>
        <v>-91.449</v>
      </c>
      <c r="AI177" s="116"/>
      <c r="AJ177" s="1"/>
      <c r="AK177" s="24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</row>
    <row r="178" s="7" customFormat="1" ht="30" customHeight="1" spans="1:171">
      <c r="A178" s="119" t="s">
        <v>78</v>
      </c>
      <c r="B178" s="49">
        <v>2024</v>
      </c>
      <c r="C178" s="112">
        <v>10.1376</v>
      </c>
      <c r="D178" s="112">
        <v>37.7784</v>
      </c>
      <c r="E178" s="112">
        <v>47.4408</v>
      </c>
      <c r="F178" s="112">
        <v>82.368</v>
      </c>
      <c r="G178" s="112">
        <v>79.128</v>
      </c>
      <c r="H178" s="112">
        <v>80.784</v>
      </c>
      <c r="I178" s="112">
        <v>82.8414</v>
      </c>
      <c r="J178" s="112">
        <v>80.6256</v>
      </c>
      <c r="K178" s="112">
        <v>70.0128</v>
      </c>
      <c r="L178" s="112">
        <v>68.7456</v>
      </c>
      <c r="M178" s="112">
        <v>42.4512</v>
      </c>
      <c r="N178" s="112">
        <v>40.7088</v>
      </c>
      <c r="O178" s="112">
        <v>43.7976</v>
      </c>
      <c r="P178" s="112">
        <v>43.956</v>
      </c>
      <c r="Q178" s="112">
        <v>44.6688</v>
      </c>
      <c r="R178" s="112">
        <v>71.676</v>
      </c>
      <c r="S178" s="112">
        <v>85.932</v>
      </c>
      <c r="T178" s="112">
        <v>88.8624</v>
      </c>
      <c r="U178" s="112">
        <v>84.744</v>
      </c>
      <c r="V178" s="112">
        <v>81.8136</v>
      </c>
      <c r="W178" s="112">
        <v>93.5352</v>
      </c>
      <c r="X178" s="112">
        <v>113.5728</v>
      </c>
      <c r="Y178" s="112">
        <v>89.892</v>
      </c>
      <c r="Z178" s="112">
        <v>76.3488</v>
      </c>
      <c r="AA178" s="112">
        <v>87.5952</v>
      </c>
      <c r="AB178" s="112">
        <v>120.4632</v>
      </c>
      <c r="AC178" s="112">
        <v>118.1664</v>
      </c>
      <c r="AD178" s="112">
        <v>114.84</v>
      </c>
      <c r="AE178" s="112">
        <v>118.0872</v>
      </c>
      <c r="AF178" s="112">
        <v>116.424</v>
      </c>
      <c r="AG178" s="112"/>
      <c r="AH178" s="112">
        <f t="shared" si="154"/>
        <v>2317.3974</v>
      </c>
      <c r="AI178" s="116"/>
      <c r="AJ178" s="1"/>
      <c r="AK178" s="24"/>
      <c r="AL178" s="126"/>
      <c r="AM178" s="127"/>
      <c r="AN178" s="128">
        <f t="array" ref="AN178">INDEX($C$1:$AH$1,1,$AM$176)</f>
        <v>45991</v>
      </c>
      <c r="AO178" s="129" t="s">
        <v>279</v>
      </c>
      <c r="AP178" s="127"/>
      <c r="AQ178" s="127"/>
      <c r="AR178" s="127"/>
      <c r="AS178" s="130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</row>
    <row r="179" s="8" customFormat="1" ht="30" customHeight="1" spans="1:171">
      <c r="A179" s="120"/>
      <c r="B179" s="114">
        <v>2025</v>
      </c>
      <c r="C179" s="121">
        <v>1.6371</v>
      </c>
      <c r="D179" s="121">
        <v>13.9574</v>
      </c>
      <c r="E179" s="121">
        <v>32.7096</v>
      </c>
      <c r="F179" s="121">
        <v>28.512</v>
      </c>
      <c r="G179" s="121">
        <v>18.216</v>
      </c>
      <c r="H179" s="121">
        <v>23.6016</v>
      </c>
      <c r="I179" s="121">
        <v>17.8525</v>
      </c>
      <c r="J179" s="121">
        <v>44.2728</v>
      </c>
      <c r="K179" s="121">
        <v>81.0216</v>
      </c>
      <c r="L179" s="121">
        <v>91.9512</v>
      </c>
      <c r="M179" s="121">
        <v>89.6544</v>
      </c>
      <c r="N179" s="121">
        <v>84.1104</v>
      </c>
      <c r="O179" s="121">
        <v>78.3288</v>
      </c>
      <c r="P179" s="121">
        <v>78.2496</v>
      </c>
      <c r="Q179" s="121">
        <v>76.824</v>
      </c>
      <c r="R179" s="121">
        <v>95.3568</v>
      </c>
      <c r="S179" s="121">
        <v>130.4424</v>
      </c>
      <c r="T179" s="121">
        <v>118.1664</v>
      </c>
      <c r="U179" s="121">
        <v>77.1408</v>
      </c>
      <c r="V179" s="121">
        <v>78.1704</v>
      </c>
      <c r="W179" s="121">
        <v>94.3272</v>
      </c>
      <c r="X179" s="121">
        <v>93.06</v>
      </c>
      <c r="Y179" s="121">
        <v>87.8328</v>
      </c>
      <c r="Z179" s="121">
        <v>94.4064</v>
      </c>
      <c r="AA179" s="121">
        <v>125.2944</v>
      </c>
      <c r="AB179" s="121">
        <v>116.028</v>
      </c>
      <c r="AC179" s="121">
        <v>115.7904</v>
      </c>
      <c r="AD179" s="121">
        <v>100.584</v>
      </c>
      <c r="AE179" s="121">
        <v>81.1008</v>
      </c>
      <c r="AF179" s="121">
        <v>89.3376</v>
      </c>
      <c r="AG179" s="121">
        <v>0</v>
      </c>
      <c r="AH179" s="122">
        <v>2257.9374</v>
      </c>
      <c r="AI179" s="116">
        <v>89.3376</v>
      </c>
      <c r="AJ179" s="2">
        <v>0</v>
      </c>
      <c r="AK179" s="40"/>
      <c r="AL179" s="131" t="s">
        <v>280</v>
      </c>
      <c r="AM179" s="131" t="s">
        <v>281</v>
      </c>
      <c r="AN179" s="131" t="s">
        <v>282</v>
      </c>
      <c r="AO179" s="131" t="s">
        <v>283</v>
      </c>
      <c r="AP179" s="53" t="s">
        <v>284</v>
      </c>
      <c r="AQ179" s="53" t="s">
        <v>285</v>
      </c>
      <c r="AR179" s="131" t="s">
        <v>286</v>
      </c>
      <c r="AS179" s="66" t="s">
        <v>287</v>
      </c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</row>
    <row r="180" s="7" customFormat="1" ht="30" customHeight="1" spans="1:171">
      <c r="A180" s="119"/>
      <c r="B180" s="117" t="s">
        <v>13</v>
      </c>
      <c r="C180" s="123">
        <v>34.37025373584</v>
      </c>
      <c r="D180" s="123">
        <v>44.04558741264</v>
      </c>
      <c r="E180" s="123">
        <v>59.32987632</v>
      </c>
      <c r="F180" s="123">
        <v>92.11647874176</v>
      </c>
      <c r="G180" s="123">
        <v>86.826992076</v>
      </c>
      <c r="H180" s="123">
        <v>89.71133683248</v>
      </c>
      <c r="I180" s="123">
        <v>75.29874072336</v>
      </c>
      <c r="J180" s="123">
        <v>46.3457610792</v>
      </c>
      <c r="K180" s="123">
        <v>56.3177441376</v>
      </c>
      <c r="L180" s="123">
        <v>94.9962596616</v>
      </c>
      <c r="M180" s="123">
        <v>90.9116258688</v>
      </c>
      <c r="N180" s="123">
        <v>100.40440608</v>
      </c>
      <c r="O180" s="123">
        <v>100.40440608</v>
      </c>
      <c r="P180" s="123">
        <v>79.86257736336</v>
      </c>
      <c r="Q180" s="123">
        <v>75.77794357056</v>
      </c>
      <c r="R180" s="123">
        <v>103.6447300944</v>
      </c>
      <c r="S180" s="123">
        <v>109.53207936</v>
      </c>
      <c r="T180" s="123">
        <v>105.8125524984</v>
      </c>
      <c r="U180" s="123">
        <v>95.4754625088</v>
      </c>
      <c r="V180" s="123">
        <v>93.79597062528</v>
      </c>
      <c r="W180" s="123">
        <v>96.68031538176</v>
      </c>
      <c r="X180" s="123">
        <v>149.77142701488</v>
      </c>
      <c r="Y180" s="123">
        <v>135.35883090576</v>
      </c>
      <c r="Z180" s="123">
        <v>131.27419711296</v>
      </c>
      <c r="AA180" s="123">
        <v>132.35126256</v>
      </c>
      <c r="AB180" s="123">
        <v>157.7033750952</v>
      </c>
      <c r="AC180" s="123">
        <v>172.12053504096</v>
      </c>
      <c r="AD180" s="123">
        <v>186.53313115008</v>
      </c>
      <c r="AE180" s="123">
        <v>198.06594633936</v>
      </c>
      <c r="AF180" s="123">
        <v>195.18160158288</v>
      </c>
      <c r="AG180" s="123">
        <v>0</v>
      </c>
      <c r="AH180" s="123">
        <v>3190.02140695392</v>
      </c>
      <c r="AI180" s="116"/>
      <c r="AJ180" s="1"/>
      <c r="AK180" s="24"/>
      <c r="AL180" s="132" t="s">
        <v>470</v>
      </c>
      <c r="AM180" s="132" t="s">
        <v>289</v>
      </c>
      <c r="AN180" s="133" t="str">
        <f>INDEX($C$171:$AH$171,1,$AM$176)</f>
        <v>#1#2#4炉
#2#3机</v>
      </c>
      <c r="AO180" s="134" t="str">
        <f t="array" ref="AO180">INDEX($C$171:$AH$171,1,($AM$176-1))</f>
        <v>#2#4炉
#2#3机</v>
      </c>
      <c r="AP180" s="135" t="str" cm="1">
        <f t="array" ref="AP180">INDEX($C$170:$AH$170,1,$AM$176)</f>
        <v>#1#2#3炉#2#3机</v>
      </c>
      <c r="AQ180" s="136" t="str">
        <f t="array" ref="AQ180">INDEX($C$172:$AH$172,1,$AM$176)</f>
        <v>四炉三机</v>
      </c>
      <c r="AR180" s="134" t="s">
        <v>290</v>
      </c>
      <c r="AS180" s="134" t="s">
        <v>290</v>
      </c>
      <c r="AT180" s="1"/>
      <c r="AU180" s="33"/>
      <c r="AV180" s="137"/>
      <c r="AW180" s="137"/>
      <c r="AX180" s="138"/>
      <c r="AY180" s="138"/>
      <c r="AZ180" s="138"/>
      <c r="BA180" s="138"/>
      <c r="BB180" s="138"/>
      <c r="BC180" s="6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</row>
    <row r="181" s="7" customFormat="1" ht="30" customHeight="1" spans="1:171">
      <c r="A181" s="119"/>
      <c r="B181" s="124" t="s">
        <v>14</v>
      </c>
      <c r="C181" s="71">
        <f t="shared" ref="C181:AG181" si="157">C179-C180</f>
        <v>-32.73315373584</v>
      </c>
      <c r="D181" s="71">
        <f t="shared" si="157"/>
        <v>-30.08818741264</v>
      </c>
      <c r="E181" s="71">
        <f t="shared" si="157"/>
        <v>-26.62027632</v>
      </c>
      <c r="F181" s="71">
        <f t="shared" si="157"/>
        <v>-63.60447874176</v>
      </c>
      <c r="G181" s="71">
        <f t="shared" si="157"/>
        <v>-68.610992076</v>
      </c>
      <c r="H181" s="71">
        <f t="shared" si="157"/>
        <v>-66.10973683248</v>
      </c>
      <c r="I181" s="71">
        <f t="shared" si="157"/>
        <v>-57.44624072336</v>
      </c>
      <c r="J181" s="71">
        <f t="shared" si="157"/>
        <v>-2.07296107920001</v>
      </c>
      <c r="K181" s="71">
        <f t="shared" si="157"/>
        <v>24.7038558624</v>
      </c>
      <c r="L181" s="71">
        <f t="shared" si="157"/>
        <v>-3.04505966160001</v>
      </c>
      <c r="M181" s="71">
        <f t="shared" si="157"/>
        <v>-1.25722586880001</v>
      </c>
      <c r="N181" s="71">
        <f t="shared" si="157"/>
        <v>-16.29400608</v>
      </c>
      <c r="O181" s="71">
        <f t="shared" si="157"/>
        <v>-22.07560608</v>
      </c>
      <c r="P181" s="71">
        <f t="shared" si="157"/>
        <v>-1.61297736336</v>
      </c>
      <c r="Q181" s="71">
        <f t="shared" si="157"/>
        <v>1.04605642944</v>
      </c>
      <c r="R181" s="71">
        <f t="shared" si="157"/>
        <v>-8.2879300944</v>
      </c>
      <c r="S181" s="71">
        <f t="shared" si="157"/>
        <v>20.91032064</v>
      </c>
      <c r="T181" s="71">
        <f t="shared" si="157"/>
        <v>12.3538475016</v>
      </c>
      <c r="U181" s="71">
        <f t="shared" si="157"/>
        <v>-18.3346625088</v>
      </c>
      <c r="V181" s="71">
        <f t="shared" si="157"/>
        <v>-15.62557062528</v>
      </c>
      <c r="W181" s="71">
        <f t="shared" si="157"/>
        <v>-2.35311538175999</v>
      </c>
      <c r="X181" s="71">
        <f t="shared" si="157"/>
        <v>-56.71142701488</v>
      </c>
      <c r="Y181" s="71">
        <f t="shared" si="157"/>
        <v>-47.52603090576</v>
      </c>
      <c r="Z181" s="71">
        <f t="shared" si="157"/>
        <v>-36.86779711296</v>
      </c>
      <c r="AA181" s="71">
        <f t="shared" si="157"/>
        <v>-7.05686256000001</v>
      </c>
      <c r="AB181" s="71">
        <f t="shared" si="157"/>
        <v>-41.6753750952</v>
      </c>
      <c r="AC181" s="71">
        <f t="shared" si="157"/>
        <v>-56.33013504096</v>
      </c>
      <c r="AD181" s="71">
        <f t="shared" si="157"/>
        <v>-85.94913115008</v>
      </c>
      <c r="AE181" s="71">
        <f t="shared" si="157"/>
        <v>-116.96514633936</v>
      </c>
      <c r="AF181" s="71">
        <f t="shared" si="157"/>
        <v>-105.84400158288</v>
      </c>
      <c r="AG181" s="71">
        <f t="shared" si="157"/>
        <v>0</v>
      </c>
      <c r="AH181" s="71">
        <f t="shared" ref="AH181:AH188" si="158">SUM(C181:AG181)</f>
        <v>-932.08400695392</v>
      </c>
      <c r="AI181" s="116"/>
      <c r="AJ181" s="1"/>
      <c r="AK181" s="24"/>
      <c r="AL181" s="131" t="s">
        <v>291</v>
      </c>
      <c r="AM181" s="131" t="s">
        <v>292</v>
      </c>
      <c r="AN181" s="134">
        <f>INDEX($C$174:$AH$174,1,$AM$176)</f>
        <v>134.4</v>
      </c>
      <c r="AO181" s="134">
        <f t="array" ref="AO181">INDEX($C$174:$AH$174,1,($AM$176-1))</f>
        <v>121.776</v>
      </c>
      <c r="AP181" s="134">
        <f t="array" ref="AP181">INDEX($C$173:$AH$173,1,$AM$176)</f>
        <v>170.16</v>
      </c>
      <c r="AQ181" s="134">
        <f t="array" ref="AQ181">INDEX($C$175:$AH$175,1,$AM$176)</f>
        <v>267.8711045</v>
      </c>
      <c r="AR181" s="139">
        <f t="shared" ref="AR181:AR195" si="159">AN181-AP181</f>
        <v>-35.76</v>
      </c>
      <c r="AS181" s="139">
        <f t="shared" ref="AS181:AS194" si="160">AN181-AQ181</f>
        <v>-133.4711045</v>
      </c>
      <c r="AT181" s="1"/>
      <c r="AU181" s="33"/>
      <c r="AV181" s="137"/>
      <c r="AW181" s="137"/>
      <c r="AX181" s="138"/>
      <c r="AY181" s="138"/>
      <c r="AZ181" s="138"/>
      <c r="BA181" s="138"/>
      <c r="BB181" s="138"/>
      <c r="BC181" s="6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</row>
    <row r="182" s="7" customFormat="1" ht="30" customHeight="1" spans="1:171">
      <c r="A182" s="119"/>
      <c r="B182" s="125" t="s">
        <v>15</v>
      </c>
      <c r="C182" s="60">
        <f t="shared" ref="C182:AG182" si="161">C179-C178</f>
        <v>-8.5005</v>
      </c>
      <c r="D182" s="60">
        <f t="shared" si="161"/>
        <v>-23.821</v>
      </c>
      <c r="E182" s="60">
        <f t="shared" si="161"/>
        <v>-14.7312</v>
      </c>
      <c r="F182" s="60">
        <f t="shared" si="161"/>
        <v>-53.856</v>
      </c>
      <c r="G182" s="60">
        <f t="shared" si="161"/>
        <v>-60.912</v>
      </c>
      <c r="H182" s="60">
        <f t="shared" si="161"/>
        <v>-57.1824</v>
      </c>
      <c r="I182" s="60">
        <f t="shared" si="161"/>
        <v>-64.9889</v>
      </c>
      <c r="J182" s="60">
        <f t="shared" si="161"/>
        <v>-36.3528</v>
      </c>
      <c r="K182" s="60">
        <f t="shared" si="161"/>
        <v>11.0088</v>
      </c>
      <c r="L182" s="60">
        <f t="shared" si="161"/>
        <v>23.2056</v>
      </c>
      <c r="M182" s="60">
        <f t="shared" si="161"/>
        <v>47.2032</v>
      </c>
      <c r="N182" s="60">
        <f t="shared" si="161"/>
        <v>43.4016</v>
      </c>
      <c r="O182" s="60">
        <f t="shared" si="161"/>
        <v>34.5312</v>
      </c>
      <c r="P182" s="60">
        <f t="shared" si="161"/>
        <v>34.2936</v>
      </c>
      <c r="Q182" s="60">
        <f t="shared" si="161"/>
        <v>32.1552</v>
      </c>
      <c r="R182" s="60">
        <f t="shared" si="161"/>
        <v>23.6808</v>
      </c>
      <c r="S182" s="60">
        <f t="shared" si="161"/>
        <v>44.5104</v>
      </c>
      <c r="T182" s="60">
        <f t="shared" si="161"/>
        <v>29.304</v>
      </c>
      <c r="U182" s="60">
        <f t="shared" si="161"/>
        <v>-7.6032</v>
      </c>
      <c r="V182" s="60">
        <f t="shared" si="161"/>
        <v>-3.64319999999999</v>
      </c>
      <c r="W182" s="60">
        <f t="shared" si="161"/>
        <v>0.792000000000002</v>
      </c>
      <c r="X182" s="60">
        <f t="shared" si="161"/>
        <v>-20.5128</v>
      </c>
      <c r="Y182" s="60">
        <f t="shared" si="161"/>
        <v>-2.05919999999999</v>
      </c>
      <c r="Z182" s="60">
        <f t="shared" si="161"/>
        <v>18.0576</v>
      </c>
      <c r="AA182" s="60">
        <f t="shared" si="161"/>
        <v>37.6992</v>
      </c>
      <c r="AB182" s="60">
        <f t="shared" si="161"/>
        <v>-4.43519999999999</v>
      </c>
      <c r="AC182" s="60">
        <f t="shared" si="161"/>
        <v>-2.37599999999999</v>
      </c>
      <c r="AD182" s="60">
        <f t="shared" si="161"/>
        <v>-14.256</v>
      </c>
      <c r="AE182" s="60">
        <f t="shared" si="161"/>
        <v>-36.9864</v>
      </c>
      <c r="AF182" s="60">
        <f t="shared" si="161"/>
        <v>-27.0864</v>
      </c>
      <c r="AG182" s="60">
        <f t="shared" si="161"/>
        <v>0</v>
      </c>
      <c r="AH182" s="60">
        <f t="shared" si="158"/>
        <v>-59.46</v>
      </c>
      <c r="AI182" s="116"/>
      <c r="AJ182" s="1"/>
      <c r="AK182" s="24"/>
      <c r="AL182" s="131" t="s">
        <v>293</v>
      </c>
      <c r="AM182" s="131" t="s">
        <v>292</v>
      </c>
      <c r="AN182" s="140">
        <f ca="1">SUM($C$174:INDEX($C$174:$AH$174,1,$AM$176))</f>
        <v>3339.792</v>
      </c>
      <c r="AO182" s="140">
        <f ca="1">SUM($C$174:INDEX($C$174:$AH$174,1,($AM$176-1)))</f>
        <v>3205.392</v>
      </c>
      <c r="AP182" s="140">
        <f ca="1">SUM($C$173:INDEX($C$173:$AH$173,1,$AM$176))</f>
        <v>3431.241</v>
      </c>
      <c r="AQ182" s="140">
        <f ca="1">SUM($C$175:INDEX($C$175:$AH$175,1,$AM$176))</f>
        <v>4378.048703</v>
      </c>
      <c r="AR182" s="134">
        <f ca="1" t="shared" si="159"/>
        <v>-91.4490000000001</v>
      </c>
      <c r="AS182" s="134">
        <f ca="1" t="shared" si="160"/>
        <v>-1038.256703</v>
      </c>
      <c r="AT182" s="1"/>
      <c r="AU182" s="33"/>
      <c r="AV182" s="137"/>
      <c r="AW182" s="137"/>
      <c r="AX182" s="138"/>
      <c r="AY182" s="138"/>
      <c r="AZ182" s="138"/>
      <c r="BA182" s="138"/>
      <c r="BB182" s="138"/>
      <c r="BC182" s="6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</row>
    <row r="183" s="7" customFormat="1" ht="30" customHeight="1" spans="1:171">
      <c r="A183" s="119" t="s">
        <v>87</v>
      </c>
      <c r="B183" s="49">
        <v>2024</v>
      </c>
      <c r="C183" s="71">
        <f t="shared" ref="C183:AH183" si="162">C173-C178+C234</f>
        <v>20.8993</v>
      </c>
      <c r="D183" s="71">
        <f t="shared" si="162"/>
        <v>24.7176</v>
      </c>
      <c r="E183" s="71">
        <f t="shared" si="162"/>
        <v>29.4552</v>
      </c>
      <c r="F183" s="71">
        <f t="shared" si="162"/>
        <v>39.744</v>
      </c>
      <c r="G183" s="71">
        <f t="shared" si="162"/>
        <v>39</v>
      </c>
      <c r="H183" s="71">
        <f t="shared" si="162"/>
        <v>34.368</v>
      </c>
      <c r="I183" s="71">
        <f t="shared" si="162"/>
        <v>34.3746</v>
      </c>
      <c r="J183" s="71">
        <f t="shared" si="162"/>
        <v>33.9504</v>
      </c>
      <c r="K183" s="71">
        <f t="shared" si="162"/>
        <v>33.3792</v>
      </c>
      <c r="L183" s="71">
        <f t="shared" si="162"/>
        <v>30.3264</v>
      </c>
      <c r="M183" s="71">
        <f t="shared" si="162"/>
        <v>21.3888</v>
      </c>
      <c r="N183" s="71">
        <f t="shared" si="162"/>
        <v>21.6912</v>
      </c>
      <c r="O183" s="71">
        <f t="shared" si="162"/>
        <v>21.1944</v>
      </c>
      <c r="P183" s="71">
        <f t="shared" si="162"/>
        <v>21.132</v>
      </c>
      <c r="Q183" s="71">
        <f t="shared" si="162"/>
        <v>21.3792</v>
      </c>
      <c r="R183" s="71">
        <f t="shared" si="162"/>
        <v>32.1</v>
      </c>
      <c r="S183" s="71">
        <f t="shared" si="162"/>
        <v>39.444</v>
      </c>
      <c r="T183" s="71">
        <f t="shared" si="162"/>
        <v>39.7776</v>
      </c>
      <c r="U183" s="71">
        <f t="shared" si="162"/>
        <v>39.96</v>
      </c>
      <c r="V183" s="71">
        <f t="shared" si="162"/>
        <v>40.2984</v>
      </c>
      <c r="W183" s="71">
        <f t="shared" si="162"/>
        <v>46.0278</v>
      </c>
      <c r="X183" s="71">
        <f t="shared" si="162"/>
        <v>51.7872</v>
      </c>
      <c r="Y183" s="71">
        <f t="shared" si="162"/>
        <v>45.882</v>
      </c>
      <c r="Z183" s="71">
        <f t="shared" si="162"/>
        <v>39.5712</v>
      </c>
      <c r="AA183" s="71">
        <f t="shared" si="162"/>
        <v>44.5488</v>
      </c>
      <c r="AB183" s="71">
        <f t="shared" si="162"/>
        <v>55.9848</v>
      </c>
      <c r="AC183" s="71">
        <f t="shared" si="162"/>
        <v>59.7216</v>
      </c>
      <c r="AD183" s="71">
        <f t="shared" si="162"/>
        <v>59.976</v>
      </c>
      <c r="AE183" s="71">
        <f t="shared" si="162"/>
        <v>56.3928</v>
      </c>
      <c r="AF183" s="71">
        <f t="shared" si="162"/>
        <v>53.736</v>
      </c>
      <c r="AG183" s="71">
        <f t="shared" si="162"/>
        <v>0</v>
      </c>
      <c r="AH183" s="71">
        <f t="shared" si="162"/>
        <v>1132.2085</v>
      </c>
      <c r="AI183" s="116"/>
      <c r="AJ183" s="1"/>
      <c r="AK183" s="24"/>
      <c r="AL183" s="53" t="s">
        <v>294</v>
      </c>
      <c r="AM183" s="53" t="s">
        <v>292</v>
      </c>
      <c r="AN183" s="134">
        <f t="array" ref="AN183">INDEX($C$179:$AH$179,1,$AM$176)</f>
        <v>89.3376</v>
      </c>
      <c r="AO183" s="134">
        <f t="array" ref="AO183">INDEX($C$179:$AH$179,1,($AM$176-1))</f>
        <v>81.1008</v>
      </c>
      <c r="AP183" s="134">
        <f t="array" ref="AP183">INDEX($C$178:$AH$178,1,$AM$176)</f>
        <v>116.424</v>
      </c>
      <c r="AQ183" s="134">
        <f t="array" ref="AQ183">INDEX($C$180:$AH$180,1,$AM$176)</f>
        <v>195.18160158288</v>
      </c>
      <c r="AR183" s="139">
        <f t="shared" si="159"/>
        <v>-27.0864</v>
      </c>
      <c r="AS183" s="139">
        <f t="shared" si="160"/>
        <v>-105.84400158288</v>
      </c>
      <c r="AT183" s="1"/>
      <c r="AU183" s="33" t="s">
        <v>295</v>
      </c>
      <c r="AV183" s="137"/>
      <c r="AW183" s="137"/>
      <c r="AX183" s="138"/>
      <c r="AY183" s="138"/>
      <c r="AZ183" s="138"/>
      <c r="BA183" s="138"/>
      <c r="BB183" s="138"/>
      <c r="BC183" s="6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</row>
    <row r="184" s="7" customFormat="1" ht="30" customHeight="1" spans="1:171">
      <c r="A184" s="119"/>
      <c r="B184" s="114">
        <v>2025</v>
      </c>
      <c r="C184" s="71">
        <f t="shared" ref="C184:AH184" si="163">C174-C179+C235</f>
        <v>19.8122</v>
      </c>
      <c r="D184" s="71">
        <f t="shared" si="163"/>
        <v>19.26</v>
      </c>
      <c r="E184" s="71">
        <f t="shared" si="163"/>
        <v>24.091752</v>
      </c>
      <c r="F184" s="71">
        <f t="shared" si="163"/>
        <v>27.217848</v>
      </c>
      <c r="G184" s="71">
        <f t="shared" si="163"/>
        <v>31.751544</v>
      </c>
      <c r="H184" s="71">
        <f t="shared" si="163"/>
        <v>37.31016</v>
      </c>
      <c r="I184" s="71">
        <f t="shared" si="163"/>
        <v>31.43438</v>
      </c>
      <c r="J184" s="71">
        <f t="shared" si="163"/>
        <v>33.1032</v>
      </c>
      <c r="K184" s="71">
        <f t="shared" si="163"/>
        <v>36.4824</v>
      </c>
      <c r="L184" s="71">
        <f t="shared" si="163"/>
        <v>37.8408</v>
      </c>
      <c r="M184" s="71">
        <f t="shared" si="163"/>
        <v>36.1056</v>
      </c>
      <c r="N184" s="71">
        <f t="shared" si="163"/>
        <v>34.1136</v>
      </c>
      <c r="O184" s="71">
        <f t="shared" si="163"/>
        <v>33.4632</v>
      </c>
      <c r="P184" s="71">
        <f t="shared" si="163"/>
        <v>32.7264</v>
      </c>
      <c r="Q184" s="71">
        <f t="shared" si="163"/>
        <v>32.52</v>
      </c>
      <c r="R184" s="71">
        <f t="shared" si="163"/>
        <v>40.0032</v>
      </c>
      <c r="S184" s="71">
        <f t="shared" si="163"/>
        <v>50.0856</v>
      </c>
      <c r="T184" s="71">
        <f t="shared" si="163"/>
        <v>51.7536</v>
      </c>
      <c r="U184" s="71">
        <f t="shared" si="163"/>
        <v>39.3072</v>
      </c>
      <c r="V184" s="71">
        <f t="shared" si="163"/>
        <v>39.5736</v>
      </c>
      <c r="W184" s="71">
        <f t="shared" si="163"/>
        <v>35.3208</v>
      </c>
      <c r="X184" s="71">
        <f t="shared" si="163"/>
        <v>35.772</v>
      </c>
      <c r="Y184" s="71">
        <f t="shared" si="163"/>
        <v>39.5112</v>
      </c>
      <c r="Z184" s="71">
        <f t="shared" si="163"/>
        <v>45.6576</v>
      </c>
      <c r="AA184" s="71">
        <f t="shared" si="163"/>
        <v>54.9456</v>
      </c>
      <c r="AB184" s="71">
        <f t="shared" si="163"/>
        <v>53.844</v>
      </c>
      <c r="AC184" s="71">
        <f t="shared" si="163"/>
        <v>54.0336</v>
      </c>
      <c r="AD184" s="71">
        <f t="shared" si="163"/>
        <v>47.832</v>
      </c>
      <c r="AE184" s="71">
        <f t="shared" si="163"/>
        <v>40.6752</v>
      </c>
      <c r="AF184" s="71">
        <f t="shared" si="163"/>
        <v>45.0624</v>
      </c>
      <c r="AG184" s="71">
        <f t="shared" si="163"/>
        <v>0</v>
      </c>
      <c r="AH184" s="71">
        <f t="shared" si="163"/>
        <v>1140.610684</v>
      </c>
      <c r="AI184" s="116"/>
      <c r="AJ184" s="1"/>
      <c r="AK184" s="24"/>
      <c r="AL184" s="131" t="s">
        <v>296</v>
      </c>
      <c r="AM184" s="131" t="s">
        <v>292</v>
      </c>
      <c r="AN184" s="140">
        <f ca="1">SUM($C$179:INDEX($C$179:$AH$179,1,$AM$176))</f>
        <v>2257.9374</v>
      </c>
      <c r="AO184" s="140">
        <f ca="1">SUM($C$179:INDEX($C$179:$AH$179,1,($AM$176-1)))</f>
        <v>2168.5998</v>
      </c>
      <c r="AP184" s="140">
        <f ca="1">SUM($C$178:INDEX($C$178:$AH$178,1,$AM$176))</f>
        <v>2317.3974</v>
      </c>
      <c r="AQ184" s="140">
        <f ca="1">SUM($C$180:INDEX($C$180:$AH$180,1,$AM$176))</f>
        <v>3190.02140695392</v>
      </c>
      <c r="AR184" s="134">
        <f ca="1" t="shared" si="159"/>
        <v>-59.46</v>
      </c>
      <c r="AS184" s="134">
        <f ca="1" t="shared" si="160"/>
        <v>-932.08400695392</v>
      </c>
      <c r="AT184" s="1"/>
      <c r="AU184" s="33"/>
      <c r="AV184" s="137"/>
      <c r="AW184" s="137"/>
      <c r="AX184" s="138"/>
      <c r="AY184" s="138"/>
      <c r="AZ184" s="138"/>
      <c r="BA184" s="138"/>
      <c r="BB184" s="138"/>
      <c r="BC184" s="6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</row>
    <row r="185" s="7" customFormat="1" ht="30" customHeight="1" spans="1:171">
      <c r="A185" s="119"/>
      <c r="B185" s="141" t="s">
        <v>13</v>
      </c>
      <c r="C185" s="71">
        <v>12.80016476416</v>
      </c>
      <c r="D185" s="71">
        <v>16.40345108736</v>
      </c>
      <c r="E185" s="71">
        <v>22.09562368</v>
      </c>
      <c r="F185" s="71">
        <v>34.30600525824</v>
      </c>
      <c r="G185" s="71">
        <v>32.336095424</v>
      </c>
      <c r="H185" s="71">
        <v>33.41028266752</v>
      </c>
      <c r="I185" s="71">
        <v>28.04274577664</v>
      </c>
      <c r="J185" s="71">
        <v>17.2600814208</v>
      </c>
      <c r="K185" s="71">
        <v>20.9738458624</v>
      </c>
      <c r="L185" s="71">
        <v>35.3784928384</v>
      </c>
      <c r="M185" s="71">
        <v>33.8572941312</v>
      </c>
      <c r="N185" s="71">
        <v>37.39259392</v>
      </c>
      <c r="O185" s="71">
        <v>37.39259392</v>
      </c>
      <c r="P185" s="71">
        <v>29.74240913664</v>
      </c>
      <c r="Q185" s="71">
        <v>28.22121042944</v>
      </c>
      <c r="R185" s="71">
        <v>38.5993549056</v>
      </c>
      <c r="S185" s="71">
        <v>40.79192064</v>
      </c>
      <c r="T185" s="71">
        <v>39.4066950016</v>
      </c>
      <c r="U185" s="71">
        <v>35.5569574912</v>
      </c>
      <c r="V185" s="71">
        <v>34.93148137472</v>
      </c>
      <c r="W185" s="71">
        <v>36.00566861824</v>
      </c>
      <c r="X185" s="71">
        <v>55.77785248512</v>
      </c>
      <c r="Y185" s="71">
        <v>50.41031559424</v>
      </c>
      <c r="Z185" s="71">
        <v>48.88911688704</v>
      </c>
      <c r="AA185" s="71">
        <v>49.29023744</v>
      </c>
      <c r="AB185" s="71">
        <v>58.7318674048</v>
      </c>
      <c r="AC185" s="71">
        <v>64.10110395904</v>
      </c>
      <c r="AD185" s="71">
        <v>69.46864084992</v>
      </c>
      <c r="AE185" s="71">
        <v>73.76369016064</v>
      </c>
      <c r="AF185" s="71">
        <v>72.68950291712</v>
      </c>
      <c r="AG185" s="71">
        <v>0</v>
      </c>
      <c r="AH185" s="71">
        <v>1188.02729604608</v>
      </c>
      <c r="AI185" s="116"/>
      <c r="AJ185" s="1"/>
      <c r="AK185" s="24"/>
      <c r="AL185" s="132" t="s">
        <v>297</v>
      </c>
      <c r="AM185" s="132" t="s">
        <v>298</v>
      </c>
      <c r="AN185" s="142">
        <f t="shared" ref="AN185:AQ185" si="164">(AN181-AN183)/AN181</f>
        <v>0.335285714285714</v>
      </c>
      <c r="AO185" s="142">
        <f t="shared" si="164"/>
        <v>0.334016554986204</v>
      </c>
      <c r="AP185" s="142">
        <f t="shared" si="164"/>
        <v>0.315796897038082</v>
      </c>
      <c r="AQ185" s="142">
        <f t="shared" si="164"/>
        <v>0.27136</v>
      </c>
      <c r="AR185" s="143">
        <f t="shared" si="159"/>
        <v>0.0194888172476326</v>
      </c>
      <c r="AS185" s="143">
        <f t="shared" si="160"/>
        <v>0.0639257142857144</v>
      </c>
      <c r="AT185" s="1"/>
      <c r="AU185" s="33"/>
      <c r="AV185" s="137"/>
      <c r="AW185" s="137"/>
      <c r="AX185" s="144"/>
      <c r="AY185" s="144"/>
      <c r="AZ185" s="144"/>
      <c r="BA185" s="144"/>
      <c r="BB185" s="144"/>
      <c r="BC185" s="145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</row>
    <row r="186" s="7" customFormat="1" ht="30" customHeight="1" spans="1:171">
      <c r="A186" s="119"/>
      <c r="B186" s="124" t="s">
        <v>14</v>
      </c>
      <c r="C186" s="71">
        <f t="shared" ref="C186:AG186" si="165">C184-C185</f>
        <v>7.01203523584</v>
      </c>
      <c r="D186" s="71">
        <f t="shared" si="165"/>
        <v>2.85654891264</v>
      </c>
      <c r="E186" s="71">
        <f t="shared" si="165"/>
        <v>1.99612832</v>
      </c>
      <c r="F186" s="71">
        <f t="shared" si="165"/>
        <v>-7.08815725824</v>
      </c>
      <c r="G186" s="71">
        <f t="shared" si="165"/>
        <v>-0.584551424000004</v>
      </c>
      <c r="H186" s="71">
        <f t="shared" si="165"/>
        <v>3.89987733248</v>
      </c>
      <c r="I186" s="71">
        <f t="shared" si="165"/>
        <v>3.39163422336</v>
      </c>
      <c r="J186" s="71">
        <f t="shared" si="165"/>
        <v>15.8431185792</v>
      </c>
      <c r="K186" s="71">
        <f t="shared" si="165"/>
        <v>15.5085541376</v>
      </c>
      <c r="L186" s="71">
        <f t="shared" si="165"/>
        <v>2.4623071616</v>
      </c>
      <c r="M186" s="71">
        <f t="shared" si="165"/>
        <v>2.24830586880001</v>
      </c>
      <c r="N186" s="71">
        <f t="shared" si="165"/>
        <v>-3.27899392</v>
      </c>
      <c r="O186" s="71">
        <f t="shared" si="165"/>
        <v>-3.92939392</v>
      </c>
      <c r="P186" s="71">
        <f t="shared" si="165"/>
        <v>2.98399086336</v>
      </c>
      <c r="Q186" s="71">
        <f t="shared" si="165"/>
        <v>4.29878957056</v>
      </c>
      <c r="R186" s="71">
        <f t="shared" si="165"/>
        <v>1.4038450944</v>
      </c>
      <c r="S186" s="71">
        <f t="shared" si="165"/>
        <v>9.29367936</v>
      </c>
      <c r="T186" s="71">
        <f t="shared" si="165"/>
        <v>12.3469049984</v>
      </c>
      <c r="U186" s="71">
        <f t="shared" si="165"/>
        <v>3.75024250879999</v>
      </c>
      <c r="V186" s="71">
        <f t="shared" si="165"/>
        <v>4.64211862528</v>
      </c>
      <c r="W186" s="71">
        <f t="shared" si="165"/>
        <v>-0.68486861824001</v>
      </c>
      <c r="X186" s="71">
        <f t="shared" si="165"/>
        <v>-20.00585248512</v>
      </c>
      <c r="Y186" s="71">
        <f t="shared" si="165"/>
        <v>-10.89911559424</v>
      </c>
      <c r="Z186" s="71">
        <f t="shared" si="165"/>
        <v>-3.23151688704001</v>
      </c>
      <c r="AA186" s="71">
        <f t="shared" si="165"/>
        <v>5.65536256000001</v>
      </c>
      <c r="AB186" s="71">
        <f t="shared" si="165"/>
        <v>-4.88786740479999</v>
      </c>
      <c r="AC186" s="71">
        <f t="shared" si="165"/>
        <v>-10.06750395904</v>
      </c>
      <c r="AD186" s="71">
        <f t="shared" si="165"/>
        <v>-21.63664084992</v>
      </c>
      <c r="AE186" s="71">
        <f t="shared" si="165"/>
        <v>-33.08849016064</v>
      </c>
      <c r="AF186" s="71">
        <f t="shared" si="165"/>
        <v>-27.62710291712</v>
      </c>
      <c r="AG186" s="71">
        <f t="shared" si="165"/>
        <v>0</v>
      </c>
      <c r="AH186" s="71">
        <f t="shared" si="158"/>
        <v>-47.41661204608</v>
      </c>
      <c r="AI186" s="146"/>
      <c r="AJ186" s="1"/>
      <c r="AK186" s="24"/>
      <c r="AL186" s="131" t="s">
        <v>299</v>
      </c>
      <c r="AM186" s="131" t="s">
        <v>300</v>
      </c>
      <c r="AN186" s="134">
        <f t="array" ref="AN186">INDEX($C$194:$AH$194,1,$AM$176)</f>
        <v>843</v>
      </c>
      <c r="AO186" s="134">
        <f t="array" ref="AO186">INDEX($C$194:$AH$194,1,($AM$176-1))</f>
        <v>864</v>
      </c>
      <c r="AP186" s="134">
        <f t="array" ref="AP186">INDEX($C$193:$AH$193,1,$AM$176)</f>
        <v>941</v>
      </c>
      <c r="AQ186" s="134">
        <f t="array" ref="AQ186">INDEX($C$195:$AH$195,1,$AM$176)</f>
        <v>941</v>
      </c>
      <c r="AR186" s="134">
        <f t="shared" si="159"/>
        <v>-98</v>
      </c>
      <c r="AS186" s="134">
        <f t="shared" si="160"/>
        <v>-98</v>
      </c>
      <c r="AT186" s="1"/>
      <c r="AU186" s="33"/>
      <c r="AV186" s="137"/>
      <c r="AW186" s="137"/>
      <c r="AX186" s="144"/>
      <c r="AY186" s="144"/>
      <c r="AZ186" s="144"/>
      <c r="BA186" s="144"/>
      <c r="BB186" s="144"/>
      <c r="BC186" s="145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</row>
    <row r="187" s="7" customFormat="1" ht="30" customHeight="1" spans="1:171">
      <c r="A187" s="119"/>
      <c r="B187" s="125" t="s">
        <v>15</v>
      </c>
      <c r="C187" s="71">
        <f t="shared" ref="C187:AG187" si="166">C184-C183</f>
        <v>-1.0871</v>
      </c>
      <c r="D187" s="71">
        <f t="shared" si="166"/>
        <v>-5.45760000000001</v>
      </c>
      <c r="E187" s="71">
        <f t="shared" si="166"/>
        <v>-5.363448</v>
      </c>
      <c r="F187" s="71">
        <f t="shared" si="166"/>
        <v>-12.526152</v>
      </c>
      <c r="G187" s="71">
        <f t="shared" si="166"/>
        <v>-7.248456</v>
      </c>
      <c r="H187" s="71">
        <f t="shared" si="166"/>
        <v>2.94216</v>
      </c>
      <c r="I187" s="71">
        <f t="shared" si="166"/>
        <v>-2.94022</v>
      </c>
      <c r="J187" s="71">
        <f t="shared" si="166"/>
        <v>-0.84719999999998</v>
      </c>
      <c r="K187" s="71">
        <f t="shared" si="166"/>
        <v>3.1032</v>
      </c>
      <c r="L187" s="71">
        <f t="shared" si="166"/>
        <v>7.51439999999999</v>
      </c>
      <c r="M187" s="71">
        <f t="shared" si="166"/>
        <v>14.7168</v>
      </c>
      <c r="N187" s="71">
        <f t="shared" si="166"/>
        <v>12.4224</v>
      </c>
      <c r="O187" s="71">
        <f t="shared" si="166"/>
        <v>12.2688</v>
      </c>
      <c r="P187" s="71">
        <f t="shared" si="166"/>
        <v>11.5944</v>
      </c>
      <c r="Q187" s="71">
        <f t="shared" si="166"/>
        <v>11.1408</v>
      </c>
      <c r="R187" s="71">
        <f t="shared" si="166"/>
        <v>7.90320000000001</v>
      </c>
      <c r="S187" s="71">
        <f t="shared" si="166"/>
        <v>10.6416</v>
      </c>
      <c r="T187" s="71">
        <f t="shared" si="166"/>
        <v>11.976</v>
      </c>
      <c r="U187" s="71">
        <f t="shared" si="166"/>
        <v>-0.652799999999999</v>
      </c>
      <c r="V187" s="71">
        <f t="shared" si="166"/>
        <v>-0.724800000000002</v>
      </c>
      <c r="W187" s="71">
        <f t="shared" si="166"/>
        <v>-10.707</v>
      </c>
      <c r="X187" s="71">
        <f t="shared" si="166"/>
        <v>-16.0152</v>
      </c>
      <c r="Y187" s="71">
        <f t="shared" si="166"/>
        <v>-6.37080000000002</v>
      </c>
      <c r="Z187" s="71">
        <f t="shared" si="166"/>
        <v>6.08639999999998</v>
      </c>
      <c r="AA187" s="71">
        <f t="shared" si="166"/>
        <v>10.3968</v>
      </c>
      <c r="AB187" s="71">
        <f t="shared" si="166"/>
        <v>-2.1408</v>
      </c>
      <c r="AC187" s="71">
        <f t="shared" si="166"/>
        <v>-5.688</v>
      </c>
      <c r="AD187" s="71">
        <f t="shared" si="166"/>
        <v>-12.144</v>
      </c>
      <c r="AE187" s="71">
        <f t="shared" si="166"/>
        <v>-15.7176</v>
      </c>
      <c r="AF187" s="71">
        <f t="shared" si="166"/>
        <v>-8.67359999999998</v>
      </c>
      <c r="AG187" s="71">
        <f t="shared" si="166"/>
        <v>0</v>
      </c>
      <c r="AH187" s="71">
        <f t="shared" si="158"/>
        <v>8.40218400000001</v>
      </c>
      <c r="AI187" s="147"/>
      <c r="AJ187" s="1"/>
      <c r="AK187" s="24"/>
      <c r="AL187" s="131" t="s">
        <v>301</v>
      </c>
      <c r="AM187" s="131" t="s">
        <v>300</v>
      </c>
      <c r="AN187" s="140">
        <f ca="1">SUM($C$194:INDEX($C$194:$AH$194,1,$AM$176))</f>
        <v>10162.8</v>
      </c>
      <c r="AO187" s="148">
        <f ca="1">SUM($C$194:INDEX($C$194:$AH$194,1,($AM$176-1)))</f>
        <v>9319.8</v>
      </c>
      <c r="AP187" s="140">
        <f ca="1">SUM($C$193:INDEX($C$193:$AH$193,1,$AM$176))</f>
        <v>9741</v>
      </c>
      <c r="AQ187" s="140">
        <f ca="1">SUM($C$195:INDEX($C$195:$AH$195,1,$AM$176))</f>
        <v>9741</v>
      </c>
      <c r="AR187" s="134">
        <f ca="1" t="shared" si="159"/>
        <v>421.799999999999</v>
      </c>
      <c r="AS187" s="134">
        <f ca="1" t="shared" si="160"/>
        <v>421.799999999999</v>
      </c>
      <c r="AT187" s="1"/>
      <c r="AU187" s="33"/>
      <c r="AV187" s="137"/>
      <c r="AW187" s="137"/>
      <c r="AX187" s="138"/>
      <c r="AY187" s="138"/>
      <c r="AZ187" s="138"/>
      <c r="BA187" s="138"/>
      <c r="BB187" s="138"/>
      <c r="BC187" s="6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</row>
    <row r="188" s="7" customFormat="1" ht="30" customHeight="1" spans="1:171">
      <c r="A188" s="119" t="s">
        <v>18</v>
      </c>
      <c r="B188" s="149">
        <v>2024</v>
      </c>
      <c r="C188" s="69">
        <f t="shared" ref="C188:AG188" si="167">C183/C173</f>
        <v>1.64925031565657</v>
      </c>
      <c r="D188" s="69">
        <f t="shared" si="167"/>
        <v>0.395506912442396</v>
      </c>
      <c r="E188" s="69">
        <f t="shared" si="167"/>
        <v>0.383052434456929</v>
      </c>
      <c r="F188" s="69">
        <f t="shared" si="167"/>
        <v>0.325471698113208</v>
      </c>
      <c r="G188" s="69">
        <f t="shared" si="167"/>
        <v>0.330150345388054</v>
      </c>
      <c r="H188" s="69">
        <f t="shared" si="167"/>
        <v>0.29845769070446</v>
      </c>
      <c r="I188" s="69">
        <f t="shared" si="167"/>
        <v>0.2932585995086</v>
      </c>
      <c r="J188" s="69">
        <f t="shared" si="167"/>
        <v>0.296313364055299</v>
      </c>
      <c r="K188" s="69">
        <f t="shared" si="167"/>
        <v>0.322841225626741</v>
      </c>
      <c r="L188" s="69">
        <f t="shared" si="167"/>
        <v>0.306104651162791</v>
      </c>
      <c r="M188" s="69">
        <f t="shared" si="167"/>
        <v>0.335037593984962</v>
      </c>
      <c r="N188" s="69">
        <f t="shared" si="167"/>
        <v>0.347615384615385</v>
      </c>
      <c r="O188" s="69">
        <f t="shared" si="167"/>
        <v>0.326107828655835</v>
      </c>
      <c r="P188" s="69">
        <f t="shared" si="167"/>
        <v>0.32466814159292</v>
      </c>
      <c r="Q188" s="69">
        <f t="shared" si="167"/>
        <v>0.323691860465116</v>
      </c>
      <c r="R188" s="69">
        <f t="shared" si="167"/>
        <v>0.30932007400555</v>
      </c>
      <c r="S188" s="69">
        <f t="shared" si="167"/>
        <v>0.314605666156202</v>
      </c>
      <c r="T188" s="69">
        <f t="shared" si="167"/>
        <v>0.309216417910448</v>
      </c>
      <c r="U188" s="69">
        <f t="shared" si="167"/>
        <v>0.320438799076212</v>
      </c>
      <c r="V188" s="69">
        <f t="shared" si="167"/>
        <v>0.33001179245283</v>
      </c>
      <c r="W188" s="69">
        <f t="shared" si="167"/>
        <v>0.329799445411749</v>
      </c>
      <c r="X188" s="69">
        <f t="shared" si="167"/>
        <v>0.313178519593614</v>
      </c>
      <c r="Y188" s="69">
        <f t="shared" si="167"/>
        <v>0.337929205886252</v>
      </c>
      <c r="Z188" s="69">
        <f t="shared" si="167"/>
        <v>0.341366459627329</v>
      </c>
      <c r="AA188" s="69">
        <f t="shared" si="167"/>
        <v>0.337123138394479</v>
      </c>
      <c r="AB188" s="69">
        <f t="shared" si="167"/>
        <v>0.317287812840044</v>
      </c>
      <c r="AC188" s="69">
        <f t="shared" si="167"/>
        <v>0.335725849973017</v>
      </c>
      <c r="AD188" s="69">
        <f t="shared" si="167"/>
        <v>0.343080724876441</v>
      </c>
      <c r="AE188" s="69">
        <f t="shared" si="167"/>
        <v>0.323204951856946</v>
      </c>
      <c r="AF188" s="69">
        <f t="shared" si="167"/>
        <v>0.315796897038082</v>
      </c>
      <c r="AG188" s="69" t="e">
        <f t="shared" si="167"/>
        <v>#DIV/0!</v>
      </c>
      <c r="AH188" s="69" t="e">
        <f t="shared" si="158"/>
        <v>#DIV/0!</v>
      </c>
      <c r="AI188" s="146"/>
      <c r="AJ188" s="1"/>
      <c r="AK188" s="24"/>
      <c r="AL188" s="132" t="s">
        <v>302</v>
      </c>
      <c r="AM188" s="132" t="s">
        <v>303</v>
      </c>
      <c r="AN188" s="134">
        <f t="array" ref="AN188">INDEX($C$199:$AH$199,1,$AM$176)</f>
        <v>19432.278042</v>
      </c>
      <c r="AO188" s="134">
        <f t="array" ref="AO188">INDEX($C$199:$AH$199,1,($AM$176-1))</f>
        <v>18072.863616</v>
      </c>
      <c r="AP188" s="134">
        <f t="array" ref="AP188">INDEX($C$198:$AH$198,1,$AM$176)</f>
        <v>25522.744054</v>
      </c>
      <c r="AQ188" s="134">
        <f t="array" ref="AQ188">INDEX($C$200:$AH$200,1,$AM$176)</f>
        <v>42767</v>
      </c>
      <c r="AR188" s="139">
        <f t="shared" si="159"/>
        <v>-6090.466012</v>
      </c>
      <c r="AS188" s="139">
        <f t="shared" si="160"/>
        <v>-23334.721958</v>
      </c>
      <c r="AT188" s="1"/>
      <c r="AU188" s="33"/>
      <c r="AV188" s="137"/>
      <c r="AW188" s="137"/>
      <c r="AX188" s="138"/>
      <c r="AY188" s="138"/>
      <c r="AZ188" s="138"/>
      <c r="BA188" s="138"/>
      <c r="BB188" s="138"/>
      <c r="BC188" s="6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</row>
    <row r="189" s="7" customFormat="1" ht="30" customHeight="1" spans="1:171">
      <c r="A189" s="119"/>
      <c r="B189" s="150">
        <v>2025</v>
      </c>
      <c r="C189" s="69">
        <f t="shared" ref="C189:AH189" si="168">C184/C174</f>
        <v>9.82748015873016</v>
      </c>
      <c r="D189" s="69">
        <f t="shared" si="168"/>
        <v>0.941901408450704</v>
      </c>
      <c r="E189" s="69">
        <f t="shared" si="168"/>
        <v>0.48447055984556</v>
      </c>
      <c r="F189" s="69">
        <f t="shared" si="168"/>
        <v>0.575673604060914</v>
      </c>
      <c r="G189" s="69">
        <f t="shared" si="168"/>
        <v>0.675679775280899</v>
      </c>
      <c r="H189" s="69">
        <f t="shared" si="168"/>
        <v>0.694013392857143</v>
      </c>
      <c r="I189" s="69">
        <f t="shared" si="168"/>
        <v>0.649685433201058</v>
      </c>
      <c r="J189" s="69">
        <f t="shared" si="168"/>
        <v>0.427822580645161</v>
      </c>
      <c r="K189" s="69">
        <f t="shared" si="168"/>
        <v>0.310477941176471</v>
      </c>
      <c r="L189" s="69">
        <f t="shared" si="168"/>
        <v>0.291549556213018</v>
      </c>
      <c r="M189" s="69">
        <f t="shared" si="168"/>
        <v>0.287099236641221</v>
      </c>
      <c r="N189" s="69">
        <f t="shared" si="168"/>
        <v>0.288550548112058</v>
      </c>
      <c r="O189" s="69">
        <f t="shared" si="168"/>
        <v>0.299334478316874</v>
      </c>
      <c r="P189" s="69">
        <f t="shared" si="168"/>
        <v>0.294896193771626</v>
      </c>
      <c r="Q189" s="69">
        <f t="shared" si="168"/>
        <v>0.297410008779631</v>
      </c>
      <c r="R189" s="69">
        <f t="shared" si="168"/>
        <v>0.295531914893617</v>
      </c>
      <c r="S189" s="69">
        <f t="shared" si="168"/>
        <v>0.277439510768413</v>
      </c>
      <c r="T189" s="69">
        <f t="shared" si="168"/>
        <v>0.304576271186441</v>
      </c>
      <c r="U189" s="69">
        <f t="shared" si="168"/>
        <v>0.33755152514427</v>
      </c>
      <c r="V189" s="69">
        <f t="shared" si="168"/>
        <v>0.33609865470852</v>
      </c>
      <c r="W189" s="69">
        <f t="shared" si="168"/>
        <v>0.272436134764902</v>
      </c>
      <c r="X189" s="69">
        <f t="shared" si="168"/>
        <v>0.277663934426229</v>
      </c>
      <c r="Y189" s="69">
        <f t="shared" si="168"/>
        <v>0.310271390878251</v>
      </c>
      <c r="Z189" s="69">
        <f t="shared" si="168"/>
        <v>0.325976696367375</v>
      </c>
      <c r="AA189" s="69">
        <f t="shared" si="168"/>
        <v>0.304846870838882</v>
      </c>
      <c r="AB189" s="69">
        <f t="shared" si="168"/>
        <v>0.316968070076293</v>
      </c>
      <c r="AC189" s="69">
        <f t="shared" si="168"/>
        <v>0.318174109666478</v>
      </c>
      <c r="AD189" s="69">
        <f t="shared" si="168"/>
        <v>0.322283311772316</v>
      </c>
      <c r="AE189" s="69">
        <f t="shared" si="168"/>
        <v>0.334016554986204</v>
      </c>
      <c r="AF189" s="69">
        <f t="shared" si="168"/>
        <v>0.335285714285714</v>
      </c>
      <c r="AG189" s="69" t="e">
        <f t="shared" si="168"/>
        <v>#DIV/0!</v>
      </c>
      <c r="AH189" s="69">
        <f t="shared" si="168"/>
        <v>0.34152147319354</v>
      </c>
      <c r="AI189" s="146"/>
      <c r="AJ189" s="1"/>
      <c r="AK189" s="24"/>
      <c r="AL189" s="132" t="s">
        <v>304</v>
      </c>
      <c r="AM189" s="132" t="s">
        <v>303</v>
      </c>
      <c r="AN189" s="140">
        <f ca="1">SUM($C$199:INDEX($C$199:$AH$199,1,$AM$176))</f>
        <v>485661.4757832</v>
      </c>
      <c r="AO189" s="140">
        <f ca="1">SUM($C$199:INDEX($C$199:$AH$199,1,($AM$176-1)))</f>
        <v>466229.1977412</v>
      </c>
      <c r="AP189" s="140">
        <f ca="1">SUM($C$198:INDEX($C$198:$AH$198,1,$AM$176))</f>
        <v>487063.539693055</v>
      </c>
      <c r="AQ189" s="140">
        <f ca="1">SUM($C$200:INDEX($C$200:$AH$200,1,$AM$176))</f>
        <v>698978</v>
      </c>
      <c r="AR189" s="134">
        <f ca="1" t="shared" si="159"/>
        <v>-1402.06390985503</v>
      </c>
      <c r="AS189" s="134">
        <f ca="1" t="shared" si="160"/>
        <v>-213316.5242168</v>
      </c>
      <c r="AT189" s="1"/>
      <c r="AU189" s="33"/>
      <c r="AV189" s="137"/>
      <c r="AW189" s="137"/>
      <c r="AX189" s="138"/>
      <c r="AY189" s="138"/>
      <c r="AZ189" s="138"/>
      <c r="BA189" s="138"/>
      <c r="BB189" s="138"/>
      <c r="BC189" s="6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</row>
    <row r="190" s="7" customFormat="1" ht="30" customHeight="1" spans="1:171">
      <c r="A190" s="119"/>
      <c r="B190" s="141" t="s">
        <v>13</v>
      </c>
      <c r="C190" s="69">
        <v>0.27136</v>
      </c>
      <c r="D190" s="69">
        <v>1.27136</v>
      </c>
      <c r="E190" s="69">
        <v>2.27136</v>
      </c>
      <c r="F190" s="69">
        <v>0.27136</v>
      </c>
      <c r="G190" s="69">
        <v>0.27136</v>
      </c>
      <c r="H190" s="69">
        <v>0.27136</v>
      </c>
      <c r="I190" s="69">
        <v>0.27136</v>
      </c>
      <c r="J190" s="69">
        <v>0.27136</v>
      </c>
      <c r="K190" s="69">
        <v>0.27136</v>
      </c>
      <c r="L190" s="69">
        <v>0.27136</v>
      </c>
      <c r="M190" s="69">
        <v>0.27136</v>
      </c>
      <c r="N190" s="69">
        <v>0.27136</v>
      </c>
      <c r="O190" s="69">
        <v>0.27136</v>
      </c>
      <c r="P190" s="69">
        <v>0.27136</v>
      </c>
      <c r="Q190" s="69">
        <v>0.27136</v>
      </c>
      <c r="R190" s="69">
        <v>0.27136</v>
      </c>
      <c r="S190" s="69">
        <v>0.27136</v>
      </c>
      <c r="T190" s="69">
        <v>0.27136</v>
      </c>
      <c r="U190" s="69">
        <v>0.27136</v>
      </c>
      <c r="V190" s="69">
        <v>0.27136</v>
      </c>
      <c r="W190" s="69">
        <v>0.27136</v>
      </c>
      <c r="X190" s="69">
        <v>0.27136</v>
      </c>
      <c r="Y190" s="69">
        <v>0.27136</v>
      </c>
      <c r="Z190" s="69">
        <v>0.27136</v>
      </c>
      <c r="AA190" s="69">
        <v>0.27136</v>
      </c>
      <c r="AB190" s="69">
        <v>0.27136</v>
      </c>
      <c r="AC190" s="69">
        <v>0.27136</v>
      </c>
      <c r="AD190" s="69">
        <v>0.27136</v>
      </c>
      <c r="AE190" s="69">
        <v>0.27136</v>
      </c>
      <c r="AF190" s="69">
        <v>0.27136</v>
      </c>
      <c r="AG190" s="69" t="e">
        <v>#DIV/0!</v>
      </c>
      <c r="AH190" s="69">
        <v>0.27136</v>
      </c>
      <c r="AI190" s="28"/>
      <c r="AJ190" s="1"/>
      <c r="AK190" s="24"/>
      <c r="AL190" s="132" t="s">
        <v>305</v>
      </c>
      <c r="AM190" s="132" t="s">
        <v>300</v>
      </c>
      <c r="AN190" s="134">
        <f t="array" ref="AN190">INDEX($C$204:$AH$204,1,$AM$176)</f>
        <v>1398</v>
      </c>
      <c r="AO190" s="134">
        <f t="array" ref="AO190">INDEX($C$204:$AH$204,1,($AM$176-1))</f>
        <v>1207</v>
      </c>
      <c r="AP190" s="134">
        <f t="array" ref="AP190">INDEX($C$203:$AH$203,1,$AM$176)</f>
        <v>1855</v>
      </c>
      <c r="AQ190" s="134">
        <f t="array" ref="AQ190">INDEX($C$205:$AH$205,1,$AM$176)</f>
        <v>2638.78877126921</v>
      </c>
      <c r="AR190" s="139">
        <f t="shared" si="159"/>
        <v>-457</v>
      </c>
      <c r="AS190" s="139">
        <f t="shared" si="160"/>
        <v>-1240.78877126921</v>
      </c>
      <c r="AT190" s="1"/>
      <c r="AU190" s="33"/>
      <c r="AV190" s="137"/>
      <c r="AW190" s="137"/>
      <c r="AX190" s="138"/>
      <c r="AY190" s="138"/>
      <c r="AZ190" s="138"/>
      <c r="BA190" s="138"/>
      <c r="BB190" s="138"/>
      <c r="BC190" s="6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</row>
    <row r="191" s="7" customFormat="1" ht="30" customHeight="1" spans="1:171">
      <c r="A191" s="119"/>
      <c r="B191" s="124" t="s">
        <v>14</v>
      </c>
      <c r="C191" s="69">
        <f t="shared" ref="C191:AG191" si="169">C189-C190</f>
        <v>9.55612015873016</v>
      </c>
      <c r="D191" s="69">
        <f t="shared" si="169"/>
        <v>-0.329458591549296</v>
      </c>
      <c r="E191" s="69">
        <f t="shared" si="169"/>
        <v>-1.78688944015444</v>
      </c>
      <c r="F191" s="69">
        <f t="shared" si="169"/>
        <v>0.304313604060914</v>
      </c>
      <c r="G191" s="69">
        <f t="shared" si="169"/>
        <v>0.404319775280899</v>
      </c>
      <c r="H191" s="69">
        <f t="shared" si="169"/>
        <v>0.422653392857143</v>
      </c>
      <c r="I191" s="69">
        <f t="shared" si="169"/>
        <v>0.378325433201058</v>
      </c>
      <c r="J191" s="69">
        <f t="shared" si="169"/>
        <v>0.156462580645161</v>
      </c>
      <c r="K191" s="69">
        <f t="shared" si="169"/>
        <v>0.0391179411764705</v>
      </c>
      <c r="L191" s="69">
        <f t="shared" si="169"/>
        <v>0.0201895562130178</v>
      </c>
      <c r="M191" s="69">
        <f t="shared" si="169"/>
        <v>0.0157392366412215</v>
      </c>
      <c r="N191" s="69">
        <f t="shared" si="169"/>
        <v>0.0171905481120585</v>
      </c>
      <c r="O191" s="69">
        <f t="shared" si="169"/>
        <v>0.0279744783168742</v>
      </c>
      <c r="P191" s="69">
        <f t="shared" si="169"/>
        <v>0.0235361937716263</v>
      </c>
      <c r="Q191" s="69">
        <f t="shared" si="169"/>
        <v>0.0260500087796313</v>
      </c>
      <c r="R191" s="69">
        <f t="shared" si="169"/>
        <v>0.024171914893617</v>
      </c>
      <c r="S191" s="69">
        <f t="shared" si="169"/>
        <v>0.00607951076841268</v>
      </c>
      <c r="T191" s="69">
        <f t="shared" si="169"/>
        <v>0.0332162711864407</v>
      </c>
      <c r="U191" s="69">
        <f t="shared" si="169"/>
        <v>0.0661915251442704</v>
      </c>
      <c r="V191" s="69">
        <f t="shared" si="169"/>
        <v>0.0647386547085202</v>
      </c>
      <c r="W191" s="69">
        <f t="shared" si="169"/>
        <v>0.00107613476490181</v>
      </c>
      <c r="X191" s="69">
        <f t="shared" si="169"/>
        <v>0.00630393442622945</v>
      </c>
      <c r="Y191" s="69">
        <f t="shared" si="169"/>
        <v>0.038911390878251</v>
      </c>
      <c r="Z191" s="69">
        <f t="shared" si="169"/>
        <v>0.0546166963673749</v>
      </c>
      <c r="AA191" s="69">
        <f t="shared" si="169"/>
        <v>0.0334868708388816</v>
      </c>
      <c r="AB191" s="69">
        <f t="shared" si="169"/>
        <v>0.0456080700762928</v>
      </c>
      <c r="AC191" s="69">
        <f t="shared" si="169"/>
        <v>0.0468141096664783</v>
      </c>
      <c r="AD191" s="69">
        <f t="shared" si="169"/>
        <v>0.0509233117723156</v>
      </c>
      <c r="AE191" s="69">
        <f t="shared" si="169"/>
        <v>0.0626565549862041</v>
      </c>
      <c r="AF191" s="69">
        <f t="shared" si="169"/>
        <v>0.0639257142857144</v>
      </c>
      <c r="AG191" s="69" t="e">
        <f t="shared" si="169"/>
        <v>#DIV/0!</v>
      </c>
      <c r="AH191" s="69" t="e">
        <f t="shared" ref="AH191:AH193" si="170">SUM(C191:AG191)</f>
        <v>#DIV/0!</v>
      </c>
      <c r="AI191" s="28"/>
      <c r="AJ191" s="1"/>
      <c r="AK191" s="24"/>
      <c r="AL191" s="132" t="s">
        <v>306</v>
      </c>
      <c r="AM191" s="132" t="s">
        <v>300</v>
      </c>
      <c r="AN191" s="140">
        <f ca="1">SUM($C$204:INDEX($C$204:$AH$204,1,$AM$176))</f>
        <v>34169</v>
      </c>
      <c r="AO191" s="140">
        <f ca="1">SUM($C$204:INDEX($C$204:$AH$204,1,($AM$176-1)))</f>
        <v>32771</v>
      </c>
      <c r="AP191" s="140">
        <f ca="1">SUM($C$203:INDEX($C$203:$AH$203,1,$AM$176))</f>
        <v>37380</v>
      </c>
      <c r="AQ191" s="140">
        <f ca="1">SUM($C$205:INDEX($C$205:$AH$205,1,$AM$176))</f>
        <v>43128.0028471534</v>
      </c>
      <c r="AR191" s="134">
        <f ca="1" t="shared" si="159"/>
        <v>-3211</v>
      </c>
      <c r="AS191" s="134">
        <f ca="1" t="shared" si="160"/>
        <v>-8959.00284715344</v>
      </c>
      <c r="AT191" s="1"/>
      <c r="AU191" s="33"/>
      <c r="AV191" s="137"/>
      <c r="AW191" s="137"/>
      <c r="AX191" s="138"/>
      <c r="AY191" s="138"/>
      <c r="AZ191" s="138"/>
      <c r="BA191" s="138"/>
      <c r="BB191" s="138"/>
      <c r="BC191" s="6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</row>
    <row r="192" s="7" customFormat="1" ht="30" customHeight="1" spans="1:171">
      <c r="A192" s="119"/>
      <c r="B192" s="125" t="s">
        <v>15</v>
      </c>
      <c r="C192" s="69">
        <f t="shared" ref="C192:AG192" si="171">C189-C188</f>
        <v>8.17822984307359</v>
      </c>
      <c r="D192" s="69">
        <f t="shared" si="171"/>
        <v>0.546394496008308</v>
      </c>
      <c r="E192" s="69">
        <f t="shared" si="171"/>
        <v>0.101418125388631</v>
      </c>
      <c r="F192" s="69">
        <f t="shared" si="171"/>
        <v>0.250201905947706</v>
      </c>
      <c r="G192" s="69">
        <f t="shared" si="171"/>
        <v>0.345529429892845</v>
      </c>
      <c r="H192" s="69">
        <f t="shared" si="171"/>
        <v>0.395555702152683</v>
      </c>
      <c r="I192" s="69">
        <f t="shared" si="171"/>
        <v>0.356426833692459</v>
      </c>
      <c r="J192" s="69">
        <f t="shared" si="171"/>
        <v>0.131509216589862</v>
      </c>
      <c r="K192" s="69">
        <f t="shared" si="171"/>
        <v>-0.0123632844502704</v>
      </c>
      <c r="L192" s="69">
        <f t="shared" si="171"/>
        <v>-0.014555094949773</v>
      </c>
      <c r="M192" s="69">
        <f t="shared" si="171"/>
        <v>-0.047938357343741</v>
      </c>
      <c r="N192" s="69">
        <f t="shared" si="171"/>
        <v>-0.0590648365033262</v>
      </c>
      <c r="O192" s="69">
        <f t="shared" si="171"/>
        <v>-0.0267733503389603</v>
      </c>
      <c r="P192" s="69">
        <f t="shared" si="171"/>
        <v>-0.0297719478212939</v>
      </c>
      <c r="Q192" s="69">
        <f t="shared" si="171"/>
        <v>-0.0262818516854851</v>
      </c>
      <c r="R192" s="69">
        <f t="shared" si="171"/>
        <v>-0.0137881591119334</v>
      </c>
      <c r="S192" s="69">
        <f t="shared" si="171"/>
        <v>-0.0371661553877895</v>
      </c>
      <c r="T192" s="69">
        <f t="shared" si="171"/>
        <v>-0.00464014672400709</v>
      </c>
      <c r="U192" s="69">
        <f t="shared" si="171"/>
        <v>0.017112726068058</v>
      </c>
      <c r="V192" s="69">
        <f t="shared" si="171"/>
        <v>0.00608686225569</v>
      </c>
      <c r="W192" s="69">
        <f t="shared" si="171"/>
        <v>-0.0573633106468476</v>
      </c>
      <c r="X192" s="69">
        <f t="shared" si="171"/>
        <v>-0.0355145851673845</v>
      </c>
      <c r="Y192" s="69">
        <f t="shared" si="171"/>
        <v>-0.0276578150080012</v>
      </c>
      <c r="Z192" s="69">
        <f t="shared" si="171"/>
        <v>-0.0153897632599543</v>
      </c>
      <c r="AA192" s="69">
        <f t="shared" si="171"/>
        <v>-0.0322762675555971</v>
      </c>
      <c r="AB192" s="69">
        <f t="shared" si="171"/>
        <v>-0.000319742763750797</v>
      </c>
      <c r="AC192" s="69">
        <f t="shared" si="171"/>
        <v>-0.0175517403065386</v>
      </c>
      <c r="AD192" s="69">
        <f t="shared" si="171"/>
        <v>-0.0207974131041259</v>
      </c>
      <c r="AE192" s="69">
        <f t="shared" si="171"/>
        <v>0.0108116031292577</v>
      </c>
      <c r="AF192" s="69">
        <f t="shared" si="171"/>
        <v>0.0194888172476326</v>
      </c>
      <c r="AG192" s="69" t="e">
        <f t="shared" si="171"/>
        <v>#DIV/0!</v>
      </c>
      <c r="AH192" s="69" t="e">
        <f t="shared" si="170"/>
        <v>#DIV/0!</v>
      </c>
      <c r="AI192" s="28"/>
      <c r="AJ192" s="1"/>
      <c r="AK192" s="24"/>
      <c r="AL192" s="132" t="s">
        <v>307</v>
      </c>
      <c r="AM192" s="132" t="s">
        <v>300</v>
      </c>
      <c r="AN192" s="134">
        <f t="array" ref="AN192">INDEX($C$209:$AH$209,1,$AM$176)</f>
        <v>947.327692097721</v>
      </c>
      <c r="AO192" s="134">
        <f t="array" ref="AO192">INDEX($C$209:$AH$209,1,($AM$176-1))</f>
        <v>878.027842227378</v>
      </c>
      <c r="AP192" s="134">
        <f t="array" ref="AP192">INDEX($C$208:$AH$208,1,$AM$176)</f>
        <v>1246.24505254538</v>
      </c>
      <c r="AQ192" s="134">
        <f t="array" ref="AQ192">INDEX($C$210:$AH$210,1,$AM$176)</f>
        <v>2066.34591850367</v>
      </c>
      <c r="AR192" s="134">
        <f t="shared" si="159"/>
        <v>-298.917360447659</v>
      </c>
      <c r="AS192" s="134">
        <f t="shared" si="160"/>
        <v>-1119.01822640595</v>
      </c>
      <c r="AT192" s="1"/>
      <c r="AU192" s="33"/>
      <c r="AV192" s="137"/>
      <c r="AW192" s="137"/>
      <c r="AX192" s="138"/>
      <c r="AY192" s="138"/>
      <c r="AZ192" s="138"/>
      <c r="BA192" s="138"/>
      <c r="BB192" s="138"/>
      <c r="BC192" s="6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</row>
    <row r="193" s="7" customFormat="1" ht="30" customHeight="1" spans="1:171">
      <c r="A193" s="119" t="s">
        <v>112</v>
      </c>
      <c r="B193" s="49">
        <v>2024</v>
      </c>
      <c r="C193" s="112">
        <v>0</v>
      </c>
      <c r="D193" s="112">
        <v>0</v>
      </c>
      <c r="E193" s="112">
        <v>0</v>
      </c>
      <c r="F193" s="112">
        <v>0</v>
      </c>
      <c r="G193" s="112">
        <v>0</v>
      </c>
      <c r="H193" s="112">
        <v>0</v>
      </c>
      <c r="I193" s="112">
        <v>0</v>
      </c>
      <c r="J193" s="112">
        <v>0</v>
      </c>
      <c r="K193" s="112">
        <v>0</v>
      </c>
      <c r="L193" s="112">
        <v>0</v>
      </c>
      <c r="M193" s="112">
        <v>0</v>
      </c>
      <c r="N193" s="112">
        <v>0</v>
      </c>
      <c r="O193" s="112">
        <v>0</v>
      </c>
      <c r="P193" s="112">
        <v>0</v>
      </c>
      <c r="Q193" s="112">
        <v>100</v>
      </c>
      <c r="R193" s="112">
        <v>194</v>
      </c>
      <c r="S193" s="112">
        <v>128</v>
      </c>
      <c r="T193" s="112">
        <v>192</v>
      </c>
      <c r="U193" s="112">
        <v>483</v>
      </c>
      <c r="V193" s="112">
        <v>784</v>
      </c>
      <c r="W193" s="112">
        <v>410</v>
      </c>
      <c r="X193" s="112">
        <v>360</v>
      </c>
      <c r="Y193" s="112">
        <v>360</v>
      </c>
      <c r="Z193" s="112">
        <v>481</v>
      </c>
      <c r="AA193" s="112">
        <v>864</v>
      </c>
      <c r="AB193" s="112">
        <v>1102</v>
      </c>
      <c r="AC193" s="112">
        <v>1129</v>
      </c>
      <c r="AD193" s="112">
        <v>1135</v>
      </c>
      <c r="AE193" s="112">
        <v>1078</v>
      </c>
      <c r="AF193" s="112">
        <v>941</v>
      </c>
      <c r="AG193" s="112"/>
      <c r="AH193" s="112">
        <f t="shared" si="170"/>
        <v>9741</v>
      </c>
      <c r="AI193" s="28"/>
      <c r="AJ193" s="1"/>
      <c r="AK193" s="40"/>
      <c r="AL193" s="132" t="s">
        <v>309</v>
      </c>
      <c r="AM193" s="132" t="s">
        <v>300</v>
      </c>
      <c r="AN193" s="140">
        <f ca="1">SUM($C$209:INDEX($C$209:$AH$209,1,$AM$176))</f>
        <v>24795.1811792002</v>
      </c>
      <c r="AO193" s="140">
        <f ca="1">SUM($C$209:INDEX($C$209:$AH$209,1,($AM$176-1)))</f>
        <v>23847.8534871025</v>
      </c>
      <c r="AP193" s="140">
        <f ca="1">SUM($C$208:INDEX($C$208:$AH$208,1,$AM$176))</f>
        <v>26081.7575406032</v>
      </c>
      <c r="AQ193" s="140">
        <f ca="1">SUM($C$210:INDEX($C$210:$AH$210,1,$AM$176))</f>
        <v>33772.0751379301</v>
      </c>
      <c r="AR193" s="134">
        <f ca="1" t="shared" si="159"/>
        <v>-1286.57636140303</v>
      </c>
      <c r="AS193" s="134">
        <f ca="1" t="shared" si="160"/>
        <v>-8976.89395872988</v>
      </c>
      <c r="AT193" s="1"/>
      <c r="AU193" s="33"/>
      <c r="AV193" s="137"/>
      <c r="AW193" s="137"/>
      <c r="AX193" s="138"/>
      <c r="AY193" s="138"/>
      <c r="AZ193" s="138"/>
      <c r="BA193" s="138"/>
      <c r="BB193" s="138"/>
      <c r="BC193" s="6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</row>
    <row r="194" s="8" customFormat="1" ht="30" customHeight="1" spans="1:171">
      <c r="A194" s="120"/>
      <c r="B194" s="114">
        <v>2025</v>
      </c>
      <c r="C194" s="151">
        <v>0</v>
      </c>
      <c r="D194" s="151">
        <v>0</v>
      </c>
      <c r="E194" s="151">
        <v>0</v>
      </c>
      <c r="F194" s="151">
        <v>0</v>
      </c>
      <c r="G194" s="151">
        <v>0</v>
      </c>
      <c r="H194" s="151">
        <v>0</v>
      </c>
      <c r="I194" s="151">
        <v>0</v>
      </c>
      <c r="J194" s="151">
        <v>0</v>
      </c>
      <c r="K194" s="151">
        <v>0</v>
      </c>
      <c r="L194" s="151">
        <v>0</v>
      </c>
      <c r="M194" s="151">
        <v>0</v>
      </c>
      <c r="N194" s="151">
        <v>0</v>
      </c>
      <c r="O194" s="151">
        <v>0</v>
      </c>
      <c r="P194" s="152">
        <v>272</v>
      </c>
      <c r="Q194" s="152">
        <v>436.8</v>
      </c>
      <c r="R194" s="152">
        <v>96.6</v>
      </c>
      <c r="S194" s="152">
        <v>217</v>
      </c>
      <c r="T194" s="152">
        <v>400.4</v>
      </c>
      <c r="U194" s="152">
        <v>315</v>
      </c>
      <c r="V194" s="152">
        <v>310.8</v>
      </c>
      <c r="W194" s="152">
        <v>585.2</v>
      </c>
      <c r="X194" s="151">
        <v>744</v>
      </c>
      <c r="Y194" s="151">
        <v>716</v>
      </c>
      <c r="Z194" s="151">
        <v>769</v>
      </c>
      <c r="AA194" s="151">
        <v>863</v>
      </c>
      <c r="AB194" s="151">
        <v>885</v>
      </c>
      <c r="AC194" s="151">
        <v>941</v>
      </c>
      <c r="AD194" s="151">
        <v>904</v>
      </c>
      <c r="AE194" s="151">
        <v>864</v>
      </c>
      <c r="AF194" s="151">
        <v>843</v>
      </c>
      <c r="AG194" s="151">
        <v>0</v>
      </c>
      <c r="AH194" s="153">
        <v>10162.8</v>
      </c>
      <c r="AI194" s="28">
        <v>843</v>
      </c>
      <c r="AJ194" s="2">
        <f>AF194-AI194</f>
        <v>0</v>
      </c>
      <c r="AK194"/>
      <c r="AL194" s="132" t="s">
        <v>310</v>
      </c>
      <c r="AM194" s="132" t="s">
        <v>300</v>
      </c>
      <c r="AN194" s="134">
        <f t="array" ref="AN194">INDEX($C$222:$AH$222,1,$AM$176)</f>
        <v>2932</v>
      </c>
      <c r="AO194" s="134">
        <f t="array" ref="AO194">INDEX($C$222:$AH$222,1,($AM$176-1))</f>
        <v>2463</v>
      </c>
      <c r="AP194" s="134">
        <f t="array" ref="AP194">INDEX($C$221:$AH$221,1,$AM$176)</f>
        <v>5840</v>
      </c>
      <c r="AQ194" s="134">
        <f t="array" ref="AQ194">INDEX($C$223:$AH$223,1,$AM$176)</f>
        <v>4493.53333333333</v>
      </c>
      <c r="AR194" s="139">
        <f t="shared" si="159"/>
        <v>-2908</v>
      </c>
      <c r="AS194" s="134">
        <f t="shared" si="160"/>
        <v>-1561.53333333333</v>
      </c>
      <c r="AT194" s="1">
        <f>AQ255</f>
        <v>-3497</v>
      </c>
      <c r="AU194" s="33"/>
      <c r="AV194" s="137"/>
      <c r="AW194" s="137"/>
      <c r="AX194" s="138"/>
      <c r="AY194" s="138"/>
      <c r="AZ194" s="138"/>
      <c r="BA194" s="138"/>
      <c r="BB194" s="138"/>
      <c r="BC194" s="6"/>
      <c r="BD194" s="1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</row>
    <row r="195" s="7" customFormat="1" ht="30" customHeight="1" spans="1:171">
      <c r="A195" s="119"/>
      <c r="B195" s="117" t="s">
        <v>13</v>
      </c>
      <c r="C195" s="70">
        <v>0</v>
      </c>
      <c r="D195" s="70">
        <v>0</v>
      </c>
      <c r="E195" s="70">
        <v>0</v>
      </c>
      <c r="F195" s="70">
        <v>0</v>
      </c>
      <c r="G195" s="70">
        <v>0</v>
      </c>
      <c r="H195" s="70">
        <v>0</v>
      </c>
      <c r="I195" s="70">
        <v>0</v>
      </c>
      <c r="J195" s="70">
        <v>0</v>
      </c>
      <c r="K195" s="70">
        <v>0</v>
      </c>
      <c r="L195" s="70">
        <v>0</v>
      </c>
      <c r="M195" s="70">
        <v>0</v>
      </c>
      <c r="N195" s="70">
        <v>0</v>
      </c>
      <c r="O195" s="70">
        <v>0</v>
      </c>
      <c r="P195" s="70">
        <v>0</v>
      </c>
      <c r="Q195" s="70">
        <v>100</v>
      </c>
      <c r="R195" s="70">
        <v>194</v>
      </c>
      <c r="S195" s="70">
        <v>128</v>
      </c>
      <c r="T195" s="70">
        <v>192</v>
      </c>
      <c r="U195" s="70">
        <v>483</v>
      </c>
      <c r="V195" s="70">
        <v>784</v>
      </c>
      <c r="W195" s="70">
        <v>410</v>
      </c>
      <c r="X195" s="70">
        <v>360</v>
      </c>
      <c r="Y195" s="70">
        <v>360</v>
      </c>
      <c r="Z195" s="70">
        <v>481</v>
      </c>
      <c r="AA195" s="70">
        <v>864</v>
      </c>
      <c r="AB195" s="70">
        <v>1102</v>
      </c>
      <c r="AC195" s="70">
        <v>1129</v>
      </c>
      <c r="AD195" s="70">
        <v>1135</v>
      </c>
      <c r="AE195" s="70">
        <v>1078</v>
      </c>
      <c r="AF195" s="70">
        <v>941</v>
      </c>
      <c r="AG195" s="70"/>
      <c r="AH195" s="70">
        <f t="shared" ref="AH195:AH199" si="172">SUM(C195:AG195)</f>
        <v>9741</v>
      </c>
      <c r="AI195" s="28"/>
      <c r="AJ195" s="1"/>
      <c r="AK195" s="40"/>
      <c r="AL195" s="132" t="s">
        <v>311</v>
      </c>
      <c r="AM195" s="132" t="s">
        <v>300</v>
      </c>
      <c r="AN195" s="134">
        <f t="array" ref="AN195">INDEX($C$227:$AH$227,1,$AM$176)</f>
        <v>3457</v>
      </c>
      <c r="AO195" s="134">
        <f t="array" ref="AO195">INDEX($C$227:$AH$227,1,($AM$176-1))</f>
        <v>3104</v>
      </c>
      <c r="AP195" s="134">
        <f t="array" ref="AP195">INDEX($C$226:$AH$226,1,$AM$176)</f>
        <v>3109</v>
      </c>
      <c r="AQ195" s="134" t="s">
        <v>312</v>
      </c>
      <c r="AR195" s="134">
        <f t="shared" si="159"/>
        <v>348</v>
      </c>
      <c r="AS195" s="134" t="s">
        <v>312</v>
      </c>
      <c r="AT195" s="2"/>
      <c r="AU195" s="33"/>
      <c r="AV195" s="137"/>
      <c r="AW195" s="137"/>
      <c r="AX195" s="138"/>
      <c r="AY195" s="138"/>
      <c r="AZ195" s="138"/>
      <c r="BA195" s="138"/>
      <c r="BB195" s="138"/>
      <c r="BC195" s="6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</row>
    <row r="196" s="7" customFormat="1" ht="30" customHeight="1" spans="1:171">
      <c r="A196" s="119"/>
      <c r="B196" s="124" t="s">
        <v>14</v>
      </c>
      <c r="C196" s="71">
        <f t="shared" ref="C196:AG196" si="173">C194-C195</f>
        <v>0</v>
      </c>
      <c r="D196" s="71">
        <f t="shared" si="173"/>
        <v>0</v>
      </c>
      <c r="E196" s="71">
        <f t="shared" si="173"/>
        <v>0</v>
      </c>
      <c r="F196" s="71">
        <f t="shared" si="173"/>
        <v>0</v>
      </c>
      <c r="G196" s="71">
        <f t="shared" si="173"/>
        <v>0</v>
      </c>
      <c r="H196" s="71">
        <f t="shared" si="173"/>
        <v>0</v>
      </c>
      <c r="I196" s="71">
        <f t="shared" si="173"/>
        <v>0</v>
      </c>
      <c r="J196" s="71">
        <f t="shared" si="173"/>
        <v>0</v>
      </c>
      <c r="K196" s="71">
        <f t="shared" si="173"/>
        <v>0</v>
      </c>
      <c r="L196" s="71">
        <f t="shared" si="173"/>
        <v>0</v>
      </c>
      <c r="M196" s="71">
        <f t="shared" si="173"/>
        <v>0</v>
      </c>
      <c r="N196" s="71">
        <f t="shared" si="173"/>
        <v>0</v>
      </c>
      <c r="O196" s="71">
        <f t="shared" si="173"/>
        <v>0</v>
      </c>
      <c r="P196" s="71">
        <f t="shared" si="173"/>
        <v>272</v>
      </c>
      <c r="Q196" s="71">
        <f t="shared" si="173"/>
        <v>336.8</v>
      </c>
      <c r="R196" s="71">
        <f t="shared" si="173"/>
        <v>-97.4</v>
      </c>
      <c r="S196" s="71">
        <f t="shared" si="173"/>
        <v>89</v>
      </c>
      <c r="T196" s="71">
        <f t="shared" si="173"/>
        <v>208.4</v>
      </c>
      <c r="U196" s="71">
        <f t="shared" si="173"/>
        <v>-168</v>
      </c>
      <c r="V196" s="71">
        <f t="shared" si="173"/>
        <v>-473.2</v>
      </c>
      <c r="W196" s="71">
        <f t="shared" si="173"/>
        <v>175.2</v>
      </c>
      <c r="X196" s="71">
        <f t="shared" si="173"/>
        <v>384</v>
      </c>
      <c r="Y196" s="71">
        <f t="shared" si="173"/>
        <v>356</v>
      </c>
      <c r="Z196" s="71">
        <f t="shared" si="173"/>
        <v>288</v>
      </c>
      <c r="AA196" s="71">
        <f t="shared" si="173"/>
        <v>-1</v>
      </c>
      <c r="AB196" s="71">
        <f t="shared" si="173"/>
        <v>-217</v>
      </c>
      <c r="AC196" s="71">
        <f t="shared" si="173"/>
        <v>-188</v>
      </c>
      <c r="AD196" s="71">
        <f t="shared" si="173"/>
        <v>-231</v>
      </c>
      <c r="AE196" s="71">
        <f t="shared" si="173"/>
        <v>-214</v>
      </c>
      <c r="AF196" s="71">
        <f t="shared" si="173"/>
        <v>-98</v>
      </c>
      <c r="AG196" s="71">
        <f t="shared" si="173"/>
        <v>0</v>
      </c>
      <c r="AH196" s="71">
        <f t="shared" si="172"/>
        <v>421.8</v>
      </c>
      <c r="AI196" s="28"/>
      <c r="AJ196" s="1"/>
      <c r="AK196" s="24"/>
      <c r="AL196" s="132" t="s">
        <v>313</v>
      </c>
      <c r="AM196" s="132" t="s">
        <v>300</v>
      </c>
      <c r="AN196" s="134">
        <f t="array" ref="AN196">INDEX($C$219:$AH$219,1,$AM$176)</f>
        <v>1060</v>
      </c>
      <c r="AO196" s="134">
        <f t="array" ref="AO196">INDEX($C$219:$AH$219,1,($AM$176-1))</f>
        <v>897</v>
      </c>
      <c r="AP196" s="134" t="s">
        <v>312</v>
      </c>
      <c r="AQ196" s="134" t="s">
        <v>312</v>
      </c>
      <c r="AR196" s="134" t="s">
        <v>312</v>
      </c>
      <c r="AS196" s="134" t="s">
        <v>312</v>
      </c>
      <c r="AT196" s="1"/>
      <c r="AU196" s="33"/>
      <c r="AV196" s="137"/>
      <c r="AW196" s="137"/>
      <c r="AX196" s="138"/>
      <c r="AY196" s="138"/>
      <c r="AZ196" s="138"/>
      <c r="BA196" s="138"/>
      <c r="BB196" s="138"/>
      <c r="BC196" s="6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</row>
    <row r="197" s="7" customFormat="1" ht="30" customHeight="1" spans="1:171">
      <c r="A197" s="119"/>
      <c r="B197" s="125" t="s">
        <v>15</v>
      </c>
      <c r="C197" s="60">
        <f t="shared" ref="C197:AG197" si="174">C194-C193</f>
        <v>0</v>
      </c>
      <c r="D197" s="60">
        <f t="shared" si="174"/>
        <v>0</v>
      </c>
      <c r="E197" s="60">
        <f t="shared" si="174"/>
        <v>0</v>
      </c>
      <c r="F197" s="60">
        <f t="shared" si="174"/>
        <v>0</v>
      </c>
      <c r="G197" s="60">
        <f t="shared" si="174"/>
        <v>0</v>
      </c>
      <c r="H197" s="60">
        <f t="shared" si="174"/>
        <v>0</v>
      </c>
      <c r="I197" s="60">
        <f t="shared" si="174"/>
        <v>0</v>
      </c>
      <c r="J197" s="60">
        <f t="shared" si="174"/>
        <v>0</v>
      </c>
      <c r="K197" s="60">
        <f t="shared" si="174"/>
        <v>0</v>
      </c>
      <c r="L197" s="60">
        <f t="shared" si="174"/>
        <v>0</v>
      </c>
      <c r="M197" s="60">
        <f t="shared" si="174"/>
        <v>0</v>
      </c>
      <c r="N197" s="60">
        <f t="shared" si="174"/>
        <v>0</v>
      </c>
      <c r="O197" s="60">
        <f t="shared" si="174"/>
        <v>0</v>
      </c>
      <c r="P197" s="60">
        <f t="shared" si="174"/>
        <v>272</v>
      </c>
      <c r="Q197" s="60">
        <f t="shared" si="174"/>
        <v>336.8</v>
      </c>
      <c r="R197" s="60">
        <f t="shared" si="174"/>
        <v>-97.4</v>
      </c>
      <c r="S197" s="60">
        <f t="shared" si="174"/>
        <v>89</v>
      </c>
      <c r="T197" s="60">
        <f t="shared" si="174"/>
        <v>208.4</v>
      </c>
      <c r="U197" s="60">
        <f t="shared" si="174"/>
        <v>-168</v>
      </c>
      <c r="V197" s="60">
        <f t="shared" si="174"/>
        <v>-473.2</v>
      </c>
      <c r="W197" s="60">
        <f t="shared" si="174"/>
        <v>175.2</v>
      </c>
      <c r="X197" s="60">
        <f t="shared" si="174"/>
        <v>384</v>
      </c>
      <c r="Y197" s="60">
        <f t="shared" si="174"/>
        <v>356</v>
      </c>
      <c r="Z197" s="60">
        <f t="shared" si="174"/>
        <v>288</v>
      </c>
      <c r="AA197" s="60">
        <f t="shared" si="174"/>
        <v>-1</v>
      </c>
      <c r="AB197" s="60">
        <f t="shared" si="174"/>
        <v>-217</v>
      </c>
      <c r="AC197" s="60">
        <f t="shared" si="174"/>
        <v>-188</v>
      </c>
      <c r="AD197" s="60">
        <f t="shared" si="174"/>
        <v>-231</v>
      </c>
      <c r="AE197" s="60">
        <f t="shared" si="174"/>
        <v>-214</v>
      </c>
      <c r="AF197" s="60">
        <f t="shared" si="174"/>
        <v>-98</v>
      </c>
      <c r="AG197" s="60">
        <f t="shared" si="174"/>
        <v>0</v>
      </c>
      <c r="AH197" s="60">
        <f t="shared" si="172"/>
        <v>421.8</v>
      </c>
      <c r="AI197" s="28"/>
      <c r="AJ197" s="1"/>
      <c r="AK197" s="24"/>
      <c r="AL197" s="132" t="s">
        <v>314</v>
      </c>
      <c r="AM197" s="132" t="s">
        <v>300</v>
      </c>
      <c r="AN197" s="140">
        <f ca="1">SUM($C$222:INDEX($C$222:$AH$222,1,$AM$176))</f>
        <v>102306</v>
      </c>
      <c r="AO197" s="140">
        <f ca="1">SUM($C$222:INDEX($C$222:$AH$222,1,($AM$176-1)))</f>
        <v>99374</v>
      </c>
      <c r="AP197" s="140">
        <f ca="1">SUM($C$221:INDEX($C$221:$AH$221,1,$AM$176))</f>
        <v>137297</v>
      </c>
      <c r="AQ197" s="140">
        <f ca="1">SUM($C$223:INDEX($C$223:$AH$223,1,$AM$176))</f>
        <v>116317</v>
      </c>
      <c r="AR197" s="134">
        <f ca="1" t="shared" ref="AR197:AR203" si="175">AN197-AP197</f>
        <v>-34991</v>
      </c>
      <c r="AS197" s="134">
        <f ca="1" t="shared" ref="AS197:AS203" si="176">AN197-AQ197</f>
        <v>-14010.9999999999</v>
      </c>
      <c r="AT197" s="1"/>
      <c r="AU197" s="33"/>
      <c r="AV197" s="137"/>
      <c r="AW197" s="137"/>
      <c r="AX197" s="138"/>
      <c r="AY197" s="138"/>
      <c r="AZ197" s="138"/>
      <c r="BA197" s="138"/>
      <c r="BB197" s="138"/>
      <c r="BC197" s="6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</row>
    <row r="198" s="7" customFormat="1" ht="30" customHeight="1" spans="1:171">
      <c r="A198" s="154" t="s">
        <v>118</v>
      </c>
      <c r="B198" s="49">
        <v>2024</v>
      </c>
      <c r="C198" s="112">
        <v>2793</v>
      </c>
      <c r="D198" s="112">
        <v>6895.1</v>
      </c>
      <c r="E198" s="112">
        <v>9348.9</v>
      </c>
      <c r="F198" s="112">
        <v>15906.6</v>
      </c>
      <c r="G198" s="112">
        <v>15896.2</v>
      </c>
      <c r="H198" s="112">
        <v>15568.1</v>
      </c>
      <c r="I198" s="112">
        <v>16013.6</v>
      </c>
      <c r="J198" s="112">
        <v>16148.1</v>
      </c>
      <c r="K198" s="112">
        <v>14674.1</v>
      </c>
      <c r="L198" s="112">
        <v>12689.4</v>
      </c>
      <c r="M198" s="112">
        <v>6895.82091137951</v>
      </c>
      <c r="N198" s="112">
        <v>6888.81412782063</v>
      </c>
      <c r="O198" s="112">
        <v>7715</v>
      </c>
      <c r="P198" s="112">
        <v>8031.65339985474</v>
      </c>
      <c r="Q198" s="112">
        <v>7877.1694</v>
      </c>
      <c r="R198" s="112">
        <v>13009.728636</v>
      </c>
      <c r="S198" s="112">
        <v>17714.816832</v>
      </c>
      <c r="T198" s="112">
        <v>17681.725248</v>
      </c>
      <c r="U198" s="112">
        <v>18636.468202</v>
      </c>
      <c r="V198" s="112">
        <v>19165.928096</v>
      </c>
      <c r="W198" s="112">
        <v>19238.19454</v>
      </c>
      <c r="X198" s="112">
        <v>22060.60984</v>
      </c>
      <c r="Y198" s="112">
        <v>20156.20984</v>
      </c>
      <c r="Z198" s="112">
        <v>18710.964814</v>
      </c>
      <c r="AA198" s="112">
        <v>22130.263616</v>
      </c>
      <c r="AB198" s="112">
        <v>27685.966788</v>
      </c>
      <c r="AC198" s="112">
        <v>27905.462526</v>
      </c>
      <c r="AD198" s="112">
        <v>27271.37269</v>
      </c>
      <c r="AE198" s="112">
        <v>26831.526132</v>
      </c>
      <c r="AF198" s="112">
        <v>25522.744054</v>
      </c>
      <c r="AG198" s="112"/>
      <c r="AH198" s="112">
        <f t="shared" si="172"/>
        <v>487063.539693055</v>
      </c>
      <c r="AI198" s="28"/>
      <c r="AJ198" s="1"/>
      <c r="AK198" s="24"/>
      <c r="AL198" s="131" t="s">
        <v>315</v>
      </c>
      <c r="AM198" s="131" t="s">
        <v>316</v>
      </c>
      <c r="AN198" s="134">
        <f t="array" ref="AN198">INDEX($C$288:$AH$288,1,$AM$176)</f>
        <v>132.34253709</v>
      </c>
      <c r="AO198" s="134">
        <f t="array" ref="AO198">INDEX($C$288:$AH$288,1,($AM$176-1))</f>
        <v>122.30181312</v>
      </c>
      <c r="AP198" s="134">
        <f t="array" ref="AP198">INDEX($C$287:$AH$287,1,$AM$176)</f>
        <v>173.46149147</v>
      </c>
      <c r="AQ198" s="134">
        <f t="array" ref="AQ198">INDEX($C$289:$AH$289,1,$AM$176)</f>
        <v>290.697514703338</v>
      </c>
      <c r="AR198" s="134">
        <f t="shared" si="175"/>
        <v>-41.11895438</v>
      </c>
      <c r="AS198" s="134">
        <f t="shared" si="176"/>
        <v>-158.354977613338</v>
      </c>
      <c r="AT198" s="1"/>
      <c r="AU198" s="33"/>
      <c r="AV198" s="137"/>
      <c r="AW198" s="137"/>
      <c r="AX198" s="138"/>
      <c r="AY198" s="138"/>
      <c r="AZ198" s="138"/>
      <c r="BA198" s="138"/>
      <c r="BB198" s="138"/>
      <c r="BC198" s="6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</row>
    <row r="199" s="7" customFormat="1" ht="30" customHeight="1" spans="1:171">
      <c r="A199" s="119"/>
      <c r="B199" s="155">
        <v>2025</v>
      </c>
      <c r="C199" s="156">
        <f t="shared" ref="C199:AG199" si="177">C46-C346</f>
        <v>2166.6</v>
      </c>
      <c r="D199" s="156">
        <f t="shared" si="177"/>
        <v>7941.8</v>
      </c>
      <c r="E199" s="156">
        <f t="shared" si="177"/>
        <v>8096.8</v>
      </c>
      <c r="F199" s="156">
        <f t="shared" si="177"/>
        <v>7418.6</v>
      </c>
      <c r="G199" s="156">
        <f t="shared" si="177"/>
        <v>7656.6</v>
      </c>
      <c r="H199" s="156">
        <f t="shared" si="177"/>
        <v>13424.4</v>
      </c>
      <c r="I199" s="156">
        <f t="shared" si="177"/>
        <v>7975.4</v>
      </c>
      <c r="J199" s="156">
        <f t="shared" si="177"/>
        <v>6515.2</v>
      </c>
      <c r="K199" s="156">
        <f t="shared" si="177"/>
        <v>12572.8</v>
      </c>
      <c r="L199" s="156">
        <f t="shared" si="177"/>
        <v>16499.4</v>
      </c>
      <c r="M199" s="156">
        <f t="shared" si="177"/>
        <v>17261.2</v>
      </c>
      <c r="N199" s="156">
        <f t="shared" si="177"/>
        <v>16212</v>
      </c>
      <c r="O199" s="156">
        <f t="shared" si="177"/>
        <v>15297.8</v>
      </c>
      <c r="P199" s="156">
        <f t="shared" si="177"/>
        <v>15779.660768</v>
      </c>
      <c r="Q199" s="156">
        <f t="shared" si="177"/>
        <v>15797.0999392</v>
      </c>
      <c r="R199" s="156">
        <f t="shared" si="177"/>
        <v>17754.7336404</v>
      </c>
      <c r="S199" s="156">
        <f t="shared" si="177"/>
        <v>24975.517598</v>
      </c>
      <c r="T199" s="156">
        <f t="shared" si="177"/>
        <v>25152.2582776</v>
      </c>
      <c r="U199" s="156">
        <f t="shared" si="177"/>
        <v>16647.38361</v>
      </c>
      <c r="V199" s="156">
        <f t="shared" si="177"/>
        <v>16389.7864952</v>
      </c>
      <c r="W199" s="156">
        <f t="shared" si="177"/>
        <v>19064.5313288</v>
      </c>
      <c r="X199" s="156">
        <f t="shared" si="177"/>
        <v>19635.860336</v>
      </c>
      <c r="Y199" s="156">
        <f t="shared" si="177"/>
        <v>19422.812904</v>
      </c>
      <c r="Z199" s="156">
        <f t="shared" si="177"/>
        <v>20258.052686</v>
      </c>
      <c r="AA199" s="156">
        <f t="shared" si="177"/>
        <v>26608.111922</v>
      </c>
      <c r="AB199" s="156">
        <f t="shared" si="177"/>
        <v>25041.04919</v>
      </c>
      <c r="AC199" s="156">
        <f t="shared" si="177"/>
        <v>24709.344054</v>
      </c>
      <c r="AD199" s="156">
        <f t="shared" si="177"/>
        <v>21881.531376</v>
      </c>
      <c r="AE199" s="156">
        <f t="shared" si="177"/>
        <v>18072.863616</v>
      </c>
      <c r="AF199" s="156">
        <f t="shared" si="177"/>
        <v>19432.278042</v>
      </c>
      <c r="AG199" s="156">
        <f t="shared" si="177"/>
        <v>0</v>
      </c>
      <c r="AH199" s="157">
        <f t="shared" si="172"/>
        <v>485661.4757832</v>
      </c>
      <c r="AI199" s="28"/>
      <c r="AJ199" s="1"/>
      <c r="AK199" s="24"/>
      <c r="AL199" s="53" t="s">
        <v>317</v>
      </c>
      <c r="AM199" s="53" t="s">
        <v>316</v>
      </c>
      <c r="AN199" s="140">
        <f ca="1">SUM($C$288:INDEX($C$288:$AH$288,1,$AM$176))</f>
        <v>3317.483127036</v>
      </c>
      <c r="AO199" s="140">
        <f ca="1">SUM($C$288:INDEX($C$288:$AH$288,1,($AM$176-1)))</f>
        <v>3185.140589946</v>
      </c>
      <c r="AP199" s="140">
        <f ca="1">SUM($C$287:INDEX($C$287:$AH$287,1,$AM$176))</f>
        <v>3347.90879458527</v>
      </c>
      <c r="AQ199" s="140">
        <f ca="1">SUM($C$289:INDEX($C$289:$AH$289,1,$AM$176))</f>
        <v>4751.12043005845</v>
      </c>
      <c r="AR199" s="134">
        <f ca="1" t="shared" si="175"/>
        <v>-30.4256675492743</v>
      </c>
      <c r="AS199" s="134">
        <f ca="1" t="shared" si="176"/>
        <v>-1433.63730302245</v>
      </c>
      <c r="AT199" s="1"/>
      <c r="AU199" s="33"/>
      <c r="AV199" s="137"/>
      <c r="AW199" s="137"/>
      <c r="AX199" s="138"/>
      <c r="AY199" s="138"/>
      <c r="AZ199" s="138"/>
      <c r="BA199" s="138"/>
      <c r="BB199" s="138"/>
      <c r="BC199" s="6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</row>
    <row r="200" s="7" customFormat="1" ht="30" customHeight="1" spans="1:171">
      <c r="A200" s="119"/>
      <c r="B200" s="117" t="s">
        <v>13</v>
      </c>
      <c r="C200" s="71">
        <v>7531</v>
      </c>
      <c r="D200" s="71">
        <v>9651</v>
      </c>
      <c r="E200" s="71">
        <v>13000</v>
      </c>
      <c r="F200" s="71">
        <v>20184</v>
      </c>
      <c r="G200" s="71">
        <v>19025</v>
      </c>
      <c r="H200" s="71">
        <v>19657</v>
      </c>
      <c r="I200" s="71">
        <v>16499</v>
      </c>
      <c r="J200" s="71">
        <v>10155</v>
      </c>
      <c r="K200" s="71">
        <v>12340</v>
      </c>
      <c r="L200" s="71">
        <v>20815</v>
      </c>
      <c r="M200" s="71">
        <v>19920</v>
      </c>
      <c r="N200" s="71">
        <v>22000</v>
      </c>
      <c r="O200" s="71">
        <v>22000</v>
      </c>
      <c r="P200" s="71">
        <v>17499</v>
      </c>
      <c r="Q200" s="71">
        <v>16604</v>
      </c>
      <c r="R200" s="71">
        <v>22710</v>
      </c>
      <c r="S200" s="71">
        <v>24000</v>
      </c>
      <c r="T200" s="71">
        <v>23185</v>
      </c>
      <c r="U200" s="71">
        <v>20920</v>
      </c>
      <c r="V200" s="71">
        <v>20552</v>
      </c>
      <c r="W200" s="71">
        <v>21184</v>
      </c>
      <c r="X200" s="71">
        <v>32817</v>
      </c>
      <c r="Y200" s="71">
        <v>29659</v>
      </c>
      <c r="Z200" s="71">
        <v>28764</v>
      </c>
      <c r="AA200" s="71">
        <v>29000</v>
      </c>
      <c r="AB200" s="71">
        <v>34555</v>
      </c>
      <c r="AC200" s="71">
        <v>37714</v>
      </c>
      <c r="AD200" s="71">
        <v>40872</v>
      </c>
      <c r="AE200" s="71">
        <v>43399</v>
      </c>
      <c r="AF200" s="71">
        <v>42767</v>
      </c>
      <c r="AG200" s="71"/>
      <c r="AH200" s="71"/>
      <c r="AI200" s="28"/>
      <c r="AJ200" s="1"/>
      <c r="AK200" s="24"/>
      <c r="AL200" s="131" t="s">
        <v>318</v>
      </c>
      <c r="AM200" s="131" t="s">
        <v>316</v>
      </c>
      <c r="AN200" s="134">
        <f t="array" ref="AN200">INDEX($C$277:$AH$277,1,$AM$176)</f>
        <v>98.344676</v>
      </c>
      <c r="AO200" s="134">
        <f t="array" ref="AO200">INDEX($C$277:$AH$277,1,($AM$176-1))</f>
        <v>80.579294</v>
      </c>
      <c r="AP200" s="134">
        <f t="array" ref="AP200">INDEX($C$276:$AH$276,1,$AM$176)</f>
        <v>138.05608576</v>
      </c>
      <c r="AQ200" s="134">
        <f t="array" ref="AQ200">INDEX($C$278:$AH$278,1,$AM$176)</f>
        <v>214.785398257348</v>
      </c>
      <c r="AR200" s="134">
        <f t="shared" si="175"/>
        <v>-39.71140976</v>
      </c>
      <c r="AS200" s="134">
        <f t="shared" si="176"/>
        <v>-116.440722257348</v>
      </c>
      <c r="AT200" s="1"/>
      <c r="AU200" s="33"/>
      <c r="AV200" s="137"/>
      <c r="AW200" s="137"/>
      <c r="AX200" s="138"/>
      <c r="AY200" s="138"/>
      <c r="AZ200" s="138"/>
      <c r="BA200" s="138"/>
      <c r="BB200" s="138"/>
      <c r="BC200" s="6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</row>
    <row r="201" s="7" customFormat="1" ht="30" customHeight="1" spans="1:171">
      <c r="A201" s="119"/>
      <c r="B201" s="124" t="s">
        <v>14</v>
      </c>
      <c r="C201" s="71">
        <f t="shared" ref="C201:AG201" si="178">C199-C200</f>
        <v>-5364.4</v>
      </c>
      <c r="D201" s="71">
        <f t="shared" si="178"/>
        <v>-1709.2</v>
      </c>
      <c r="E201" s="71">
        <f t="shared" si="178"/>
        <v>-4903.2</v>
      </c>
      <c r="F201" s="71">
        <f t="shared" si="178"/>
        <v>-12765.4</v>
      </c>
      <c r="G201" s="71">
        <f t="shared" si="178"/>
        <v>-11368.4</v>
      </c>
      <c r="H201" s="71">
        <f t="shared" si="178"/>
        <v>-6232.6</v>
      </c>
      <c r="I201" s="71">
        <f t="shared" si="178"/>
        <v>-8523.6</v>
      </c>
      <c r="J201" s="71">
        <f t="shared" si="178"/>
        <v>-3639.8</v>
      </c>
      <c r="K201" s="71">
        <f t="shared" si="178"/>
        <v>232.799999999999</v>
      </c>
      <c r="L201" s="71">
        <f t="shared" si="178"/>
        <v>-4315.6</v>
      </c>
      <c r="M201" s="71">
        <f t="shared" si="178"/>
        <v>-2658.8</v>
      </c>
      <c r="N201" s="71">
        <f t="shared" si="178"/>
        <v>-5788</v>
      </c>
      <c r="O201" s="71">
        <f t="shared" si="178"/>
        <v>-6702.2</v>
      </c>
      <c r="P201" s="71">
        <f t="shared" si="178"/>
        <v>-1719.339232</v>
      </c>
      <c r="Q201" s="71">
        <f t="shared" si="178"/>
        <v>-806.900060799999</v>
      </c>
      <c r="R201" s="71">
        <f t="shared" si="178"/>
        <v>-4955.2663596</v>
      </c>
      <c r="S201" s="71">
        <f t="shared" si="178"/>
        <v>975.517597999999</v>
      </c>
      <c r="T201" s="71">
        <f t="shared" si="178"/>
        <v>1967.2582776</v>
      </c>
      <c r="U201" s="71">
        <f t="shared" si="178"/>
        <v>-4272.61639</v>
      </c>
      <c r="V201" s="71">
        <f t="shared" si="178"/>
        <v>-4162.2135048</v>
      </c>
      <c r="W201" s="71">
        <f t="shared" si="178"/>
        <v>-2119.4686712</v>
      </c>
      <c r="X201" s="71">
        <f t="shared" si="178"/>
        <v>-13181.139664</v>
      </c>
      <c r="Y201" s="71">
        <f t="shared" si="178"/>
        <v>-10236.187096</v>
      </c>
      <c r="Z201" s="71">
        <f t="shared" si="178"/>
        <v>-8505.947314</v>
      </c>
      <c r="AA201" s="71">
        <f t="shared" si="178"/>
        <v>-2391.888078</v>
      </c>
      <c r="AB201" s="71">
        <f t="shared" si="178"/>
        <v>-9513.95080999999</v>
      </c>
      <c r="AC201" s="71">
        <f t="shared" si="178"/>
        <v>-13004.655946</v>
      </c>
      <c r="AD201" s="71">
        <f t="shared" si="178"/>
        <v>-18990.468624</v>
      </c>
      <c r="AE201" s="71">
        <f t="shared" si="178"/>
        <v>-25326.136384</v>
      </c>
      <c r="AF201" s="71">
        <f t="shared" si="178"/>
        <v>-23334.721958</v>
      </c>
      <c r="AG201" s="71">
        <f t="shared" si="178"/>
        <v>0</v>
      </c>
      <c r="AH201" s="71">
        <f t="shared" ref="AH201:AH203" si="179">SUM(C201:AG201)</f>
        <v>-213316.5242168</v>
      </c>
      <c r="AI201" s="28"/>
      <c r="AJ201" s="1"/>
      <c r="AK201" s="24"/>
      <c r="AL201" s="131" t="s">
        <v>319</v>
      </c>
      <c r="AM201" s="131" t="s">
        <v>316</v>
      </c>
      <c r="AN201" s="140">
        <f ca="1">SUM($C$277:INDEX($C$277:$AH$277,1,$AM$176))</f>
        <v>4916.30464365538</v>
      </c>
      <c r="AO201" s="140">
        <f ca="1">SUM($C$277:INDEX($C$277:$AH$277,1,($AM$176-1)))</f>
        <v>4817.95996765538</v>
      </c>
      <c r="AP201" s="140">
        <f ca="1">SUM($C$276:INDEX($C$276:$AH$276,1,$AM$176))</f>
        <v>3134.74921396943</v>
      </c>
      <c r="AQ201" s="140">
        <f ca="1">SUM($C$278:INDEX($C$278:$AH$278,1,$AM$176))</f>
        <v>3593.14543603789</v>
      </c>
      <c r="AR201" s="134">
        <f ca="1" t="shared" si="175"/>
        <v>1781.55542968595</v>
      </c>
      <c r="AS201" s="134">
        <f ca="1" t="shared" si="176"/>
        <v>1323.15920761749</v>
      </c>
      <c r="AT201" s="1"/>
      <c r="AU201" s="33"/>
      <c r="AV201" s="137"/>
      <c r="AW201" s="137"/>
      <c r="AX201" s="138"/>
      <c r="AY201" s="138"/>
      <c r="AZ201" s="138"/>
      <c r="BA201" s="138"/>
      <c r="BB201" s="138"/>
      <c r="BC201" s="6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</row>
    <row r="202" s="7" customFormat="1" ht="30" customHeight="1" spans="1:171">
      <c r="A202" s="119"/>
      <c r="B202" s="125" t="s">
        <v>15</v>
      </c>
      <c r="C202" s="71">
        <f t="shared" ref="C202:AG202" si="180">C199-C198</f>
        <v>-626.4</v>
      </c>
      <c r="D202" s="71">
        <f t="shared" si="180"/>
        <v>1046.7</v>
      </c>
      <c r="E202" s="71">
        <f t="shared" si="180"/>
        <v>-1252.1</v>
      </c>
      <c r="F202" s="71">
        <f t="shared" si="180"/>
        <v>-8488</v>
      </c>
      <c r="G202" s="71">
        <f t="shared" si="180"/>
        <v>-8239.6</v>
      </c>
      <c r="H202" s="71">
        <f t="shared" si="180"/>
        <v>-2143.7</v>
      </c>
      <c r="I202" s="71">
        <f t="shared" si="180"/>
        <v>-8038.2</v>
      </c>
      <c r="J202" s="71">
        <f t="shared" si="180"/>
        <v>-9632.9</v>
      </c>
      <c r="K202" s="71">
        <f t="shared" si="180"/>
        <v>-2101.3</v>
      </c>
      <c r="L202" s="71">
        <f t="shared" si="180"/>
        <v>3810</v>
      </c>
      <c r="M202" s="71">
        <f t="shared" si="180"/>
        <v>10365.3790886205</v>
      </c>
      <c r="N202" s="71">
        <f t="shared" si="180"/>
        <v>9323.18587217937</v>
      </c>
      <c r="O202" s="71">
        <f t="shared" si="180"/>
        <v>7582.8</v>
      </c>
      <c r="P202" s="71">
        <f t="shared" si="180"/>
        <v>7748.00736814526</v>
      </c>
      <c r="Q202" s="71">
        <f t="shared" si="180"/>
        <v>7919.9305392</v>
      </c>
      <c r="R202" s="71">
        <f t="shared" si="180"/>
        <v>4745.0050044</v>
      </c>
      <c r="S202" s="71">
        <f t="shared" si="180"/>
        <v>7260.700766</v>
      </c>
      <c r="T202" s="71">
        <f t="shared" si="180"/>
        <v>7470.5330296</v>
      </c>
      <c r="U202" s="71">
        <f t="shared" si="180"/>
        <v>-1989.084592</v>
      </c>
      <c r="V202" s="71">
        <f t="shared" si="180"/>
        <v>-2776.1416008</v>
      </c>
      <c r="W202" s="71">
        <f t="shared" si="180"/>
        <v>-173.663211200001</v>
      </c>
      <c r="X202" s="71">
        <f t="shared" si="180"/>
        <v>-2424.749504</v>
      </c>
      <c r="Y202" s="71">
        <f t="shared" si="180"/>
        <v>-733.396935999997</v>
      </c>
      <c r="Z202" s="71">
        <f t="shared" si="180"/>
        <v>1547.087872</v>
      </c>
      <c r="AA202" s="71">
        <f t="shared" si="180"/>
        <v>4477.848306</v>
      </c>
      <c r="AB202" s="71">
        <f t="shared" si="180"/>
        <v>-2644.917598</v>
      </c>
      <c r="AC202" s="71">
        <f t="shared" si="180"/>
        <v>-3196.118472</v>
      </c>
      <c r="AD202" s="71">
        <f t="shared" si="180"/>
        <v>-5389.841314</v>
      </c>
      <c r="AE202" s="71">
        <f t="shared" si="180"/>
        <v>-8758.662516</v>
      </c>
      <c r="AF202" s="71">
        <f t="shared" si="180"/>
        <v>-6090.466012</v>
      </c>
      <c r="AG202" s="71">
        <f t="shared" si="180"/>
        <v>0</v>
      </c>
      <c r="AH202" s="71">
        <f t="shared" si="179"/>
        <v>-1402.06390985487</v>
      </c>
      <c r="AI202" s="28"/>
      <c r="AJ202" s="1"/>
      <c r="AK202" s="24"/>
      <c r="AL202" s="131" t="s">
        <v>320</v>
      </c>
      <c r="AM202" s="131" t="s">
        <v>316</v>
      </c>
      <c r="AN202" s="134">
        <f t="array" ref="AN202">INDEX($C$293:$AH$293,1,$AM$176)</f>
        <v>33.99786109</v>
      </c>
      <c r="AO202" s="134">
        <f t="array" ref="AO202">INDEX($C$293:$AH$293,1,($AM$176-1))</f>
        <v>41.72251912</v>
      </c>
      <c r="AP202" s="134">
        <f t="array" ref="AP202">INDEX($C$292:$AH$292,1,$AM$176)</f>
        <v>35.40540571</v>
      </c>
      <c r="AQ202" s="134">
        <f t="array" ref="AQ202">INDEX($C$294:$AH$294,1,$AM$176)</f>
        <v>114.961998990869</v>
      </c>
      <c r="AR202" s="139">
        <f t="shared" si="175"/>
        <v>-1.40754461999998</v>
      </c>
      <c r="AS202" s="139">
        <f t="shared" si="176"/>
        <v>-80.9641379008694</v>
      </c>
      <c r="AT202" s="1"/>
      <c r="AU202" s="33"/>
      <c r="AV202" s="137"/>
      <c r="AW202" s="137"/>
      <c r="AX202" s="138"/>
      <c r="AY202" s="138"/>
      <c r="AZ202" s="138"/>
      <c r="BA202" s="138"/>
      <c r="BB202" s="138"/>
      <c r="BC202" s="6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</row>
    <row r="203" s="7" customFormat="1" ht="30" customHeight="1" spans="1:171">
      <c r="A203" s="119" t="s">
        <v>119</v>
      </c>
      <c r="B203" s="49">
        <v>2024</v>
      </c>
      <c r="C203" s="112">
        <v>732</v>
      </c>
      <c r="D203" s="112">
        <v>599</v>
      </c>
      <c r="E203" s="112">
        <v>1177</v>
      </c>
      <c r="F203" s="112">
        <v>1281</v>
      </c>
      <c r="G203" s="112">
        <v>1217</v>
      </c>
      <c r="H203" s="112">
        <v>1148</v>
      </c>
      <c r="I203" s="112">
        <v>1170</v>
      </c>
      <c r="J203" s="112">
        <v>1237</v>
      </c>
      <c r="K203" s="112">
        <v>1087</v>
      </c>
      <c r="L203" s="112">
        <v>814</v>
      </c>
      <c r="M203" s="112">
        <v>542</v>
      </c>
      <c r="N203" s="112">
        <v>536</v>
      </c>
      <c r="O203" s="112">
        <v>574</v>
      </c>
      <c r="P203" s="112">
        <v>611</v>
      </c>
      <c r="Q203" s="112">
        <v>709</v>
      </c>
      <c r="R203" s="112">
        <v>1125</v>
      </c>
      <c r="S203" s="112">
        <v>1250</v>
      </c>
      <c r="T203" s="112">
        <v>1212</v>
      </c>
      <c r="U203" s="112">
        <v>1466</v>
      </c>
      <c r="V203" s="112">
        <v>1371</v>
      </c>
      <c r="W203" s="112">
        <v>1750</v>
      </c>
      <c r="X203" s="112">
        <v>1594</v>
      </c>
      <c r="Y203" s="112">
        <v>1224</v>
      </c>
      <c r="Z203" s="112">
        <v>1310</v>
      </c>
      <c r="AA203" s="112">
        <v>1904</v>
      </c>
      <c r="AB203" s="112">
        <v>2008</v>
      </c>
      <c r="AC203" s="112">
        <v>2018</v>
      </c>
      <c r="AD203" s="112">
        <v>1914</v>
      </c>
      <c r="AE203" s="112">
        <v>1945</v>
      </c>
      <c r="AF203" s="112">
        <v>1855</v>
      </c>
      <c r="AG203" s="112"/>
      <c r="AH203" s="112">
        <f t="shared" si="179"/>
        <v>37380</v>
      </c>
      <c r="AI203" s="28"/>
      <c r="AJ203" s="1"/>
      <c r="AK203" s="24"/>
      <c r="AL203" s="131" t="s">
        <v>321</v>
      </c>
      <c r="AM203" s="131" t="s">
        <v>316</v>
      </c>
      <c r="AN203" s="140">
        <f ca="1">SUM($C$293:INDEX($C$293:$AH$293,1,$AM$176))</f>
        <v>-1598.82151661938</v>
      </c>
      <c r="AO203" s="140">
        <f ca="1">SUM($C$293:INDEX($C$293:$AH$293,1,($AM$176-1)))</f>
        <v>-1632.81937770938</v>
      </c>
      <c r="AP203" s="140">
        <f ca="1">SUM($C$292:INDEX($C$292:$AH$292,1,$AM$176))</f>
        <v>213.159580615843</v>
      </c>
      <c r="AQ203" s="140">
        <f ca="1">SUM($C$294:INDEX($C$294:$AH$294,1,$AM$176))</f>
        <v>1792.90010327799</v>
      </c>
      <c r="AR203" s="134">
        <f ca="1" t="shared" si="175"/>
        <v>-1811.98109723522</v>
      </c>
      <c r="AS203" s="134">
        <f ca="1" t="shared" si="176"/>
        <v>-3391.72161989737</v>
      </c>
      <c r="AT203" s="1"/>
      <c r="AU203" s="33"/>
      <c r="AV203" s="137"/>
      <c r="AW203" s="137"/>
      <c r="AX203" s="138"/>
      <c r="AY203" s="138"/>
      <c r="AZ203" s="138"/>
      <c r="BA203" s="138"/>
      <c r="BB203" s="138"/>
      <c r="BC203" s="6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</row>
    <row r="204" s="8" customFormat="1" ht="30" customHeight="1" spans="1:171">
      <c r="A204" s="120"/>
      <c r="B204" s="114">
        <v>2025</v>
      </c>
      <c r="C204" s="151">
        <v>292</v>
      </c>
      <c r="D204" s="151">
        <v>531</v>
      </c>
      <c r="E204" s="151">
        <v>585</v>
      </c>
      <c r="F204" s="151">
        <v>632</v>
      </c>
      <c r="G204" s="151">
        <v>716</v>
      </c>
      <c r="H204" s="151">
        <v>908</v>
      </c>
      <c r="I204" s="151">
        <v>609</v>
      </c>
      <c r="J204" s="151">
        <v>679</v>
      </c>
      <c r="K204" s="151">
        <v>984</v>
      </c>
      <c r="L204" s="151">
        <v>1074</v>
      </c>
      <c r="M204" s="151">
        <v>1170</v>
      </c>
      <c r="N204" s="151">
        <v>1097</v>
      </c>
      <c r="O204" s="151">
        <v>1066</v>
      </c>
      <c r="P204" s="151">
        <v>1061</v>
      </c>
      <c r="Q204" s="151">
        <v>1047</v>
      </c>
      <c r="R204" s="151">
        <v>1356</v>
      </c>
      <c r="S204" s="151">
        <v>1765</v>
      </c>
      <c r="T204" s="151">
        <v>1614</v>
      </c>
      <c r="U204" s="151">
        <v>1136</v>
      </c>
      <c r="V204" s="151">
        <v>1135</v>
      </c>
      <c r="W204" s="28">
        <v>1292</v>
      </c>
      <c r="X204" s="151">
        <v>1346</v>
      </c>
      <c r="Y204" s="28">
        <v>1315</v>
      </c>
      <c r="Z204" s="151">
        <v>1401</v>
      </c>
      <c r="AA204" s="151">
        <v>1884</v>
      </c>
      <c r="AB204" s="151">
        <v>1706</v>
      </c>
      <c r="AC204" s="28">
        <v>1691</v>
      </c>
      <c r="AD204" s="151">
        <v>1472</v>
      </c>
      <c r="AE204" s="28">
        <v>1207</v>
      </c>
      <c r="AF204" s="28">
        <v>1398</v>
      </c>
      <c r="AG204" s="151">
        <v>0</v>
      </c>
      <c r="AH204" s="153">
        <v>34169</v>
      </c>
      <c r="AI204" s="28">
        <v>1398</v>
      </c>
      <c r="AJ204" s="2">
        <f>AF204-AI204</f>
        <v>0</v>
      </c>
      <c r="AK204" s="158">
        <f>INDEX($C$235:$AH$235,1,$AM$176)</f>
        <v>0</v>
      </c>
      <c r="AL204" s="131" t="s">
        <v>322</v>
      </c>
      <c r="AM204" s="131" t="s">
        <v>298</v>
      </c>
      <c r="AN204" s="142" cm="1">
        <f t="array" ref="AN204">((AN183-AK204)*36+AN188)/(AN190*(INDEX($C$214:$AH$214,1,$AM$176)/1000)+(INDEX($C$230:$AH$230,1,$AM$176))*1.4571)</f>
        <v>0.815393302271696</v>
      </c>
      <c r="AO204" s="142" cm="1">
        <f t="array" ref="AO204">((AO183)*36+AO188)/(AO190*(INDEX($C$214:$AH$214,1,($AM$176-1))/1000))</f>
        <v>0.815773389437164</v>
      </c>
      <c r="AP204" s="142"/>
      <c r="AQ204" s="140"/>
      <c r="AR204" s="140"/>
      <c r="AS204" s="140"/>
      <c r="AT204" s="1"/>
      <c r="AU204" s="33"/>
      <c r="AV204" s="137"/>
      <c r="AW204" s="137"/>
      <c r="AX204" s="144"/>
      <c r="AY204" s="144"/>
      <c r="AZ204" s="138"/>
      <c r="BA204" s="138"/>
      <c r="BB204" s="138"/>
      <c r="BC204" s="6"/>
      <c r="BD204" s="1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</row>
    <row r="205" s="9" customFormat="1" ht="30" customHeight="1" spans="1:171">
      <c r="A205" s="159"/>
      <c r="B205" s="117" t="s">
        <v>13</v>
      </c>
      <c r="C205" s="71">
        <v>464.674123422929</v>
      </c>
      <c r="D205" s="71">
        <v>595.48133915213</v>
      </c>
      <c r="E205" s="71">
        <v>802.119719094155</v>
      </c>
      <c r="F205" s="71">
        <v>1245.38341616896</v>
      </c>
      <c r="G205" s="71">
        <v>1173.87135813587</v>
      </c>
      <c r="H205" s="71">
        <v>1212.86671678722</v>
      </c>
      <c r="I205" s="71">
        <v>1018.01332656419</v>
      </c>
      <c r="J205" s="71">
        <v>626.578903646242</v>
      </c>
      <c r="K205" s="71">
        <v>761.396717970913</v>
      </c>
      <c r="L205" s="71">
        <v>1284.31707330345</v>
      </c>
      <c r="M205" s="71">
        <v>1229.09421571966</v>
      </c>
      <c r="N205" s="71">
        <v>1357.43337077472</v>
      </c>
      <c r="O205" s="71">
        <v>1357.43337077472</v>
      </c>
      <c r="P205" s="71">
        <v>1079.71484341759</v>
      </c>
      <c r="Q205" s="71">
        <v>1024.4919858338</v>
      </c>
      <c r="R205" s="71">
        <v>1401.24144774064</v>
      </c>
      <c r="S205" s="71">
        <v>1480.83640448152</v>
      </c>
      <c r="T205" s="71">
        <v>1430.549668246</v>
      </c>
      <c r="U205" s="71">
        <v>1290.79573257306</v>
      </c>
      <c r="V205" s="71">
        <v>1268.08957437101</v>
      </c>
      <c r="W205" s="71">
        <v>1307.08493302235</v>
      </c>
      <c r="X205" s="71">
        <v>2024.85867857791</v>
      </c>
      <c r="Y205" s="71">
        <v>1830.00528835489</v>
      </c>
      <c r="Z205" s="71">
        <v>1774.7824307711</v>
      </c>
      <c r="AA205" s="71">
        <v>1789.3439887485</v>
      </c>
      <c r="AB205" s="71">
        <v>2132.09591486912</v>
      </c>
      <c r="AC205" s="71">
        <v>2327.011006609</v>
      </c>
      <c r="AD205" s="71">
        <v>2521.86439683202</v>
      </c>
      <c r="AE205" s="71">
        <v>2677.78412992056</v>
      </c>
      <c r="AF205" s="71">
        <v>2638.78877126921</v>
      </c>
      <c r="AG205" s="71">
        <v>0</v>
      </c>
      <c r="AH205" s="71">
        <v>43128.0028471534</v>
      </c>
      <c r="AI205" s="28"/>
      <c r="AJ205" s="6"/>
      <c r="AK205" s="88"/>
      <c r="AL205" s="131" t="s">
        <v>323</v>
      </c>
      <c r="AM205" s="131" t="s">
        <v>298</v>
      </c>
      <c r="AN205" s="143">
        <f t="array" ref="AN205">INDEX($C$338:$AH$338,1,$AM$176)</f>
        <v>0.91811155787145</v>
      </c>
      <c r="AO205" s="143">
        <f t="array" ref="AO205">INDEX($C$338:$AH$338,1,($AM$176-1))</f>
        <v>0.901381444388658</v>
      </c>
      <c r="AP205" s="140"/>
      <c r="AQ205" s="140"/>
      <c r="AR205" s="140"/>
      <c r="AS205" s="140"/>
      <c r="AT205" s="2"/>
      <c r="AU205" s="33"/>
      <c r="AV205" s="137"/>
      <c r="AW205" s="137"/>
      <c r="AX205" s="144"/>
      <c r="AY205" s="144"/>
      <c r="AZ205" s="138"/>
      <c r="BA205" s="138"/>
      <c r="BB205" s="138"/>
      <c r="BC205" s="6"/>
      <c r="BD205" s="1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</row>
    <row r="206" s="7" customFormat="1" ht="30" customHeight="1" spans="1:171">
      <c r="A206" s="119"/>
      <c r="B206" s="124" t="s">
        <v>14</v>
      </c>
      <c r="C206" s="71">
        <f t="shared" ref="C206:AG206" si="181">C204-C205</f>
        <v>-172.674123422929</v>
      </c>
      <c r="D206" s="71">
        <f t="shared" si="181"/>
        <v>-64.48133915213</v>
      </c>
      <c r="E206" s="71">
        <f t="shared" si="181"/>
        <v>-217.119719094155</v>
      </c>
      <c r="F206" s="71">
        <f t="shared" si="181"/>
        <v>-613.38341616896</v>
      </c>
      <c r="G206" s="71">
        <f t="shared" si="181"/>
        <v>-457.87135813587</v>
      </c>
      <c r="H206" s="71">
        <f t="shared" si="181"/>
        <v>-304.86671678722</v>
      </c>
      <c r="I206" s="71">
        <f t="shared" si="181"/>
        <v>-409.01332656419</v>
      </c>
      <c r="J206" s="71">
        <f t="shared" si="181"/>
        <v>52.421096353758</v>
      </c>
      <c r="K206" s="71">
        <f t="shared" si="181"/>
        <v>222.603282029087</v>
      </c>
      <c r="L206" s="71">
        <f t="shared" si="181"/>
        <v>-210.31707330345</v>
      </c>
      <c r="M206" s="71">
        <f t="shared" si="181"/>
        <v>-59.09421571966</v>
      </c>
      <c r="N206" s="71">
        <f t="shared" si="181"/>
        <v>-260.43337077472</v>
      </c>
      <c r="O206" s="71">
        <f t="shared" si="181"/>
        <v>-291.43337077472</v>
      </c>
      <c r="P206" s="71">
        <f t="shared" si="181"/>
        <v>-18.7148434175899</v>
      </c>
      <c r="Q206" s="71">
        <f t="shared" si="181"/>
        <v>22.5080141661999</v>
      </c>
      <c r="R206" s="71">
        <f t="shared" si="181"/>
        <v>-45.2414477406401</v>
      </c>
      <c r="S206" s="71">
        <f t="shared" si="181"/>
        <v>284.16359551848</v>
      </c>
      <c r="T206" s="71">
        <f t="shared" si="181"/>
        <v>183.450331754</v>
      </c>
      <c r="U206" s="71">
        <f t="shared" si="181"/>
        <v>-154.79573257306</v>
      </c>
      <c r="V206" s="71">
        <f t="shared" si="181"/>
        <v>-133.08957437101</v>
      </c>
      <c r="W206" s="71">
        <f t="shared" si="181"/>
        <v>-15.08493302235</v>
      </c>
      <c r="X206" s="71">
        <f t="shared" si="181"/>
        <v>-678.85867857791</v>
      </c>
      <c r="Y206" s="71">
        <f t="shared" si="181"/>
        <v>-515.00528835489</v>
      </c>
      <c r="Z206" s="71">
        <f t="shared" si="181"/>
        <v>-373.7824307711</v>
      </c>
      <c r="AA206" s="71">
        <f t="shared" si="181"/>
        <v>94.6560112515001</v>
      </c>
      <c r="AB206" s="71">
        <f t="shared" si="181"/>
        <v>-426.09591486912</v>
      </c>
      <c r="AC206" s="71">
        <f t="shared" si="181"/>
        <v>-636.011006609</v>
      </c>
      <c r="AD206" s="71">
        <f t="shared" si="181"/>
        <v>-1049.86439683202</v>
      </c>
      <c r="AE206" s="71">
        <f t="shared" si="181"/>
        <v>-1470.78412992056</v>
      </c>
      <c r="AF206" s="71">
        <f t="shared" si="181"/>
        <v>-1240.78877126921</v>
      </c>
      <c r="AG206" s="71">
        <f t="shared" si="181"/>
        <v>0</v>
      </c>
      <c r="AH206" s="71">
        <f t="shared" ref="AH206:AH209" si="182">SUM(C206:AG206)</f>
        <v>-8959.00284715344</v>
      </c>
      <c r="AI206" s="28"/>
      <c r="AJ206" s="1"/>
      <c r="AK206" s="24"/>
      <c r="AL206" s="160" t="s">
        <v>324</v>
      </c>
      <c r="AM206" s="160" t="s">
        <v>325</v>
      </c>
      <c r="AN206" s="161">
        <f>AN181/AN188*10000</f>
        <v>69.1632755097031</v>
      </c>
      <c r="AO206" s="161">
        <f>AO181/AO188*10000</f>
        <v>67.3805781902714</v>
      </c>
      <c r="AP206" s="162"/>
      <c r="AQ206" s="162"/>
      <c r="AR206" s="162"/>
      <c r="AS206" s="162"/>
      <c r="AT206" s="6"/>
      <c r="AU206" s="138"/>
      <c r="AV206" s="138"/>
      <c r="AW206" s="138"/>
      <c r="AX206" s="138"/>
      <c r="AY206" s="138"/>
      <c r="AZ206" s="138"/>
      <c r="BA206" s="138"/>
      <c r="BB206" s="138"/>
      <c r="BC206" s="6"/>
      <c r="BD206" s="6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</row>
    <row r="207" s="7" customFormat="1" ht="30" customHeight="1" spans="1:171">
      <c r="A207" s="119"/>
      <c r="B207" s="125" t="s">
        <v>15</v>
      </c>
      <c r="C207" s="71">
        <f t="shared" ref="C207:AG207" si="183">C204-C203</f>
        <v>-440</v>
      </c>
      <c r="D207" s="71">
        <f t="shared" si="183"/>
        <v>-68</v>
      </c>
      <c r="E207" s="71">
        <f t="shared" si="183"/>
        <v>-592</v>
      </c>
      <c r="F207" s="71">
        <f t="shared" si="183"/>
        <v>-649</v>
      </c>
      <c r="G207" s="71">
        <f t="shared" si="183"/>
        <v>-501</v>
      </c>
      <c r="H207" s="71">
        <f t="shared" si="183"/>
        <v>-240</v>
      </c>
      <c r="I207" s="71">
        <f t="shared" si="183"/>
        <v>-561</v>
      </c>
      <c r="J207" s="71">
        <f t="shared" si="183"/>
        <v>-558</v>
      </c>
      <c r="K207" s="71">
        <f t="shared" si="183"/>
        <v>-103</v>
      </c>
      <c r="L207" s="71">
        <f t="shared" si="183"/>
        <v>260</v>
      </c>
      <c r="M207" s="71">
        <f t="shared" si="183"/>
        <v>628</v>
      </c>
      <c r="N207" s="71">
        <f t="shared" si="183"/>
        <v>561</v>
      </c>
      <c r="O207" s="71">
        <f t="shared" si="183"/>
        <v>492</v>
      </c>
      <c r="P207" s="71">
        <f t="shared" si="183"/>
        <v>450</v>
      </c>
      <c r="Q207" s="71">
        <f t="shared" si="183"/>
        <v>338</v>
      </c>
      <c r="R207" s="71">
        <f t="shared" si="183"/>
        <v>231</v>
      </c>
      <c r="S207" s="71">
        <f t="shared" si="183"/>
        <v>515</v>
      </c>
      <c r="T207" s="71">
        <f t="shared" si="183"/>
        <v>402</v>
      </c>
      <c r="U207" s="71">
        <f t="shared" si="183"/>
        <v>-330</v>
      </c>
      <c r="V207" s="71">
        <f t="shared" si="183"/>
        <v>-236</v>
      </c>
      <c r="W207" s="71">
        <f t="shared" si="183"/>
        <v>-458</v>
      </c>
      <c r="X207" s="71">
        <f t="shared" si="183"/>
        <v>-248</v>
      </c>
      <c r="Y207" s="71">
        <f t="shared" si="183"/>
        <v>91</v>
      </c>
      <c r="Z207" s="71">
        <f t="shared" si="183"/>
        <v>91</v>
      </c>
      <c r="AA207" s="71">
        <f t="shared" si="183"/>
        <v>-20</v>
      </c>
      <c r="AB207" s="71">
        <f t="shared" si="183"/>
        <v>-302</v>
      </c>
      <c r="AC207" s="71">
        <f t="shared" si="183"/>
        <v>-327</v>
      </c>
      <c r="AD207" s="71">
        <f t="shared" si="183"/>
        <v>-442</v>
      </c>
      <c r="AE207" s="71">
        <f t="shared" si="183"/>
        <v>-738</v>
      </c>
      <c r="AF207" s="71">
        <f t="shared" si="183"/>
        <v>-457</v>
      </c>
      <c r="AG207" s="71">
        <f t="shared" si="183"/>
        <v>0</v>
      </c>
      <c r="AH207" s="71">
        <f t="shared" si="182"/>
        <v>-3211</v>
      </c>
      <c r="AI207" s="28"/>
      <c r="AJ207" s="1"/>
      <c r="AK207" s="24"/>
      <c r="AL207" s="66" t="s">
        <v>326</v>
      </c>
      <c r="AM207" s="66" t="s">
        <v>325</v>
      </c>
      <c r="AN207" s="161">
        <f ca="1">AN182/AN189*10000</f>
        <v>68.7679004107562</v>
      </c>
      <c r="AO207" s="161">
        <f ca="1">AO182/AO189*10000</f>
        <v>68.7514213080084</v>
      </c>
      <c r="AP207" s="163"/>
      <c r="AQ207" s="163"/>
      <c r="AR207" s="163"/>
      <c r="AS207" s="163"/>
      <c r="AT207" s="1"/>
      <c r="AU207" s="33"/>
      <c r="AV207" s="137"/>
      <c r="AW207" s="137"/>
      <c r="AX207" s="138"/>
      <c r="AY207" s="138"/>
      <c r="AZ207" s="138"/>
      <c r="BA207" s="138"/>
      <c r="BB207" s="138"/>
      <c r="BC207" s="6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</row>
    <row r="208" s="7" customFormat="1" ht="30" customHeight="1" spans="1:171">
      <c r="A208" s="119" t="s">
        <v>471</v>
      </c>
      <c r="B208" s="149">
        <v>2024</v>
      </c>
      <c r="C208" s="70">
        <f t="shared" ref="C208:AG208" si="184">(C213/29308)*C203</f>
        <v>523.49938583322</v>
      </c>
      <c r="D208" s="70">
        <f t="shared" si="184"/>
        <v>414.484782311997</v>
      </c>
      <c r="E208" s="70">
        <f t="shared" si="184"/>
        <v>824.478299440426</v>
      </c>
      <c r="F208" s="70">
        <f t="shared" si="184"/>
        <v>903.885628497339</v>
      </c>
      <c r="G208" s="70">
        <f t="shared" si="184"/>
        <v>848.760747918657</v>
      </c>
      <c r="H208" s="70">
        <f t="shared" si="184"/>
        <v>788.104271871161</v>
      </c>
      <c r="I208" s="70">
        <f t="shared" si="184"/>
        <v>803.207315408762</v>
      </c>
      <c r="J208" s="70">
        <f t="shared" si="184"/>
        <v>893.098130203357</v>
      </c>
      <c r="K208" s="70">
        <f t="shared" si="184"/>
        <v>788.508939538693</v>
      </c>
      <c r="L208" s="70">
        <f t="shared" si="184"/>
        <v>546.869796642555</v>
      </c>
      <c r="M208" s="70">
        <f t="shared" si="184"/>
        <v>368.940221100041</v>
      </c>
      <c r="N208" s="70">
        <f t="shared" si="184"/>
        <v>388.448205268186</v>
      </c>
      <c r="O208" s="70">
        <f t="shared" si="184"/>
        <v>422.058823529412</v>
      </c>
      <c r="P208" s="70">
        <f t="shared" si="184"/>
        <v>419.03575815477</v>
      </c>
      <c r="Q208" s="70">
        <f t="shared" si="184"/>
        <v>475.601883444793</v>
      </c>
      <c r="R208" s="70">
        <f t="shared" si="184"/>
        <v>794.578272144125</v>
      </c>
      <c r="S208" s="70">
        <f t="shared" si="184"/>
        <v>919.970656476047</v>
      </c>
      <c r="T208" s="70">
        <f t="shared" si="184"/>
        <v>893.244165415586</v>
      </c>
      <c r="U208" s="70">
        <f t="shared" si="184"/>
        <v>993.406578408626</v>
      </c>
      <c r="V208" s="70">
        <f t="shared" si="184"/>
        <v>965.0515217688</v>
      </c>
      <c r="W208" s="70">
        <f t="shared" si="184"/>
        <v>1221.08298075611</v>
      </c>
      <c r="X208" s="70">
        <f t="shared" si="184"/>
        <v>1057.84427460079</v>
      </c>
      <c r="Y208" s="70">
        <f t="shared" si="184"/>
        <v>854.477958236659</v>
      </c>
      <c r="Z208" s="70">
        <f t="shared" si="184"/>
        <v>862.665483826942</v>
      </c>
      <c r="AA208" s="70">
        <f t="shared" si="184"/>
        <v>1375.313225058</v>
      </c>
      <c r="AB208" s="70">
        <f t="shared" si="184"/>
        <v>1376.44056230381</v>
      </c>
      <c r="AC208" s="70">
        <f t="shared" si="184"/>
        <v>1381.22969837587</v>
      </c>
      <c r="AD208" s="70">
        <f t="shared" si="184"/>
        <v>1372.08748464583</v>
      </c>
      <c r="AE208" s="70">
        <f t="shared" si="184"/>
        <v>1359.1374368773</v>
      </c>
      <c r="AF208" s="70">
        <f t="shared" si="184"/>
        <v>1246.24505254538</v>
      </c>
      <c r="AG208" s="70">
        <f t="shared" si="184"/>
        <v>0</v>
      </c>
      <c r="AH208" s="70">
        <f t="shared" si="182"/>
        <v>26081.7575406032</v>
      </c>
      <c r="AI208" s="28"/>
      <c r="AJ208" s="1"/>
      <c r="AK208" s="24"/>
      <c r="AL208" s="66" t="s">
        <v>327</v>
      </c>
      <c r="AM208" s="66" t="s">
        <v>300</v>
      </c>
      <c r="AN208" s="134">
        <f t="array" ref="AN208">INDEX($C$528:$AH$528,1,$AM$176)</f>
        <v>1398</v>
      </c>
      <c r="AO208" s="134" cm="1">
        <f t="array" ref="AO208">INDEX($C$528:$AH$528,1,($AM$176-1))</f>
        <v>1477</v>
      </c>
      <c r="AP208" s="164"/>
      <c r="AQ208" s="134"/>
      <c r="AR208" s="164"/>
      <c r="AS208" s="164"/>
      <c r="AT208" s="1"/>
      <c r="AU208" s="1"/>
      <c r="AV208" s="1"/>
      <c r="AW208" s="1"/>
      <c r="AX208" s="6"/>
      <c r="AY208" s="6"/>
      <c r="AZ208" s="6"/>
      <c r="BA208" s="6"/>
      <c r="BB208" s="6"/>
      <c r="BC208" s="6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</row>
    <row r="209" s="7" customFormat="1" ht="30" customHeight="1" spans="1:171">
      <c r="A209" s="119"/>
      <c r="B209" s="150">
        <v>2025</v>
      </c>
      <c r="C209" s="79">
        <f t="shared" ref="C209:AG209" si="185">(C214/29308)*C204</f>
        <v>213.809198853555</v>
      </c>
      <c r="D209" s="79">
        <f t="shared" si="185"/>
        <v>387.361130066876</v>
      </c>
      <c r="E209" s="79">
        <f t="shared" si="185"/>
        <v>432.143100859834</v>
      </c>
      <c r="F209" s="79">
        <f t="shared" si="185"/>
        <v>468.587416405077</v>
      </c>
      <c r="G209" s="79">
        <f t="shared" si="185"/>
        <v>507.170738364952</v>
      </c>
      <c r="H209" s="79">
        <f t="shared" si="185"/>
        <v>646.579773440699</v>
      </c>
      <c r="I209" s="79">
        <f t="shared" si="185"/>
        <v>455.482462126382</v>
      </c>
      <c r="J209" s="79">
        <f t="shared" si="185"/>
        <v>496.021222874301</v>
      </c>
      <c r="K209" s="79">
        <f t="shared" si="185"/>
        <v>718.493244165416</v>
      </c>
      <c r="L209" s="79">
        <f t="shared" si="185"/>
        <v>831.481506755835</v>
      </c>
      <c r="M209" s="79">
        <f t="shared" si="185"/>
        <v>871.471953050362</v>
      </c>
      <c r="N209" s="79">
        <f t="shared" si="185"/>
        <v>803.997543332878</v>
      </c>
      <c r="O209" s="79">
        <f t="shared" si="185"/>
        <v>772.548109731131</v>
      </c>
      <c r="P209" s="79">
        <f t="shared" si="185"/>
        <v>778.69899003685</v>
      </c>
      <c r="Q209" s="79">
        <f t="shared" si="185"/>
        <v>783.070833902006</v>
      </c>
      <c r="R209" s="79">
        <f t="shared" si="185"/>
        <v>968.37314043947</v>
      </c>
      <c r="S209" s="79">
        <f t="shared" si="185"/>
        <v>1244.79834857377</v>
      </c>
      <c r="T209" s="79">
        <f t="shared" si="185"/>
        <v>1226.41531322506</v>
      </c>
      <c r="U209" s="79">
        <f t="shared" si="185"/>
        <v>830.255220417633</v>
      </c>
      <c r="V209" s="79">
        <f t="shared" si="185"/>
        <v>832.622492152313</v>
      </c>
      <c r="W209" s="79">
        <f t="shared" si="185"/>
        <v>957.494199535963</v>
      </c>
      <c r="X209" s="79">
        <f t="shared" si="185"/>
        <v>969.039170192439</v>
      </c>
      <c r="Y209" s="79">
        <f t="shared" si="185"/>
        <v>935.055275010236</v>
      </c>
      <c r="Z209" s="79">
        <f t="shared" si="185"/>
        <v>1012.46007915927</v>
      </c>
      <c r="AA209" s="79">
        <f t="shared" si="185"/>
        <v>1304.94063054456</v>
      </c>
      <c r="AB209" s="79">
        <f t="shared" si="185"/>
        <v>1237.53104954279</v>
      </c>
      <c r="AC209" s="79">
        <f t="shared" si="185"/>
        <v>1219.14937900914</v>
      </c>
      <c r="AD209" s="79">
        <f t="shared" si="185"/>
        <v>1064.77412310632</v>
      </c>
      <c r="AE209" s="79">
        <f t="shared" si="185"/>
        <v>878.027842227378</v>
      </c>
      <c r="AF209" s="79">
        <f t="shared" si="185"/>
        <v>947.327692097721</v>
      </c>
      <c r="AG209" s="79">
        <f t="shared" si="185"/>
        <v>0</v>
      </c>
      <c r="AH209" s="79">
        <f t="shared" si="182"/>
        <v>24795.1811792002</v>
      </c>
      <c r="AI209" s="165"/>
      <c r="AJ209" s="1"/>
      <c r="AK209" s="24"/>
      <c r="AL209" s="66" t="s">
        <v>328</v>
      </c>
      <c r="AM209" s="66" t="s">
        <v>300</v>
      </c>
      <c r="AN209" s="134">
        <f ca="1">SUM($C$528:INDEX($C$528:$AH$528,1,$AM$176))</f>
        <v>35422</v>
      </c>
      <c r="AO209" s="134">
        <f ca="1">SUM($C$528:INDEX($C$528:$AH$528,1,($AM$176-1)))</f>
        <v>34024</v>
      </c>
      <c r="AP209" s="164"/>
      <c r="AQ209" s="134"/>
      <c r="AR209" s="164"/>
      <c r="AS209" s="164"/>
      <c r="AT209" s="19"/>
      <c r="AU209" s="19"/>
      <c r="AV209" s="19"/>
      <c r="AW209" s="19"/>
      <c r="AX209" s="19"/>
      <c r="AY209" s="19"/>
      <c r="AZ209" s="19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</row>
    <row r="210" s="7" customFormat="1" ht="30" customHeight="1" spans="1:171">
      <c r="A210" s="119"/>
      <c r="B210" s="141" t="s">
        <v>13</v>
      </c>
      <c r="C210" s="71">
        <v>363.870533641619</v>
      </c>
      <c r="D210" s="71">
        <v>466.301224296277</v>
      </c>
      <c r="E210" s="71">
        <v>628.112725712528</v>
      </c>
      <c r="F210" s="71">
        <v>975.217481213974</v>
      </c>
      <c r="G210" s="71">
        <v>919.218815898526</v>
      </c>
      <c r="H210" s="71">
        <v>949.754757640858</v>
      </c>
      <c r="I210" s="71">
        <v>797.17168165623</v>
      </c>
      <c r="J210" s="71">
        <v>490.652671508517</v>
      </c>
      <c r="K210" s="71">
        <v>596.223925791738</v>
      </c>
      <c r="L210" s="71">
        <v>1005.70510659279</v>
      </c>
      <c r="M210" s="71">
        <v>962.461961245658</v>
      </c>
      <c r="N210" s="71">
        <v>1062.95999735966</v>
      </c>
      <c r="O210" s="71">
        <v>1062.95999735966</v>
      </c>
      <c r="P210" s="71">
        <v>845.488045172579</v>
      </c>
      <c r="Q210" s="71">
        <v>802.244899825447</v>
      </c>
      <c r="R210" s="71">
        <v>1097.26461545627</v>
      </c>
      <c r="S210" s="71">
        <v>1159.59272439236</v>
      </c>
      <c r="T210" s="71">
        <v>1120.21488812654</v>
      </c>
      <c r="U210" s="71">
        <v>1010.77832476201</v>
      </c>
      <c r="V210" s="71">
        <v>992.99790298799</v>
      </c>
      <c r="W210" s="71">
        <v>1023.53384473032</v>
      </c>
      <c r="X210" s="71">
        <v>1585.598101516</v>
      </c>
      <c r="Y210" s="71">
        <v>1433.01502553137</v>
      </c>
      <c r="Z210" s="71">
        <v>1389.77188018424</v>
      </c>
      <c r="AA210" s="71">
        <v>1401.1745419741</v>
      </c>
      <c r="AB210" s="71">
        <v>1669.57194130742</v>
      </c>
      <c r="AC210" s="71">
        <v>1822.20333365556</v>
      </c>
      <c r="AD210" s="71">
        <v>1974.78640964019</v>
      </c>
      <c r="AE210" s="71">
        <v>2096.881860246</v>
      </c>
      <c r="AF210" s="71">
        <v>2066.34591850367</v>
      </c>
      <c r="AG210" s="71">
        <v>0</v>
      </c>
      <c r="AH210" s="71">
        <v>33772.0751379301</v>
      </c>
      <c r="AI210" s="28"/>
      <c r="AJ210" s="1"/>
      <c r="AK210" s="24"/>
      <c r="AL210" s="166" t="s">
        <v>472</v>
      </c>
      <c r="AM210" s="166"/>
      <c r="AN210" s="166"/>
      <c r="AO210" s="166"/>
      <c r="AP210" s="166"/>
      <c r="AQ210" s="166"/>
      <c r="AR210" s="166"/>
      <c r="AS210" s="166"/>
      <c r="AT210" s="19"/>
      <c r="AU210" s="166" t="str">
        <f>"简要分析：
1：与同期相比，受运行方式影响，发电量"&amp;IF(AR181&gt;0,"增加","减少")&amp;" "&amp;ROUND(ABS(AR181),0)&amp;" 万千瓦时，售电量 "&amp;IF(AR183&gt;0,"增加","减少")&amp;" "&amp;ROUND(ABS(AR183),0)&amp;"  万千瓦时，供热量"&amp;IF(AR188&gt;0,"增加","减少")&amp;" "&amp;ROUND(ABS(AR188),0)&amp;"  吉焦，耗原煤量"&amp;IF(AR190&gt;0,"增加","减少")&amp;" "&amp;ROUND(ABS(AR190),0)&amp;"   吨，利润同比"&amp;IF(AR202&gt;0,"增加","减少")&amp;" "&amp;ROUND(ABS(AR202),0)&amp;" 万元。                                                                                                     
2：与计划比：发电量"&amp;IF(AS181&gt;0,"增加","减少")&amp;" "&amp;ROUND(ABS(AS181),0)&amp;" 万千瓦时，售电量"&amp;IF(AS183&gt;0,"增加","减少")&amp;" "&amp;ROUND(ABS(AS183),0)&amp;"  万千瓦时，供热量"&amp;IF(AS188&gt;0,"增加","减少")&amp;" "&amp;ROUND(ABS(AS188),0)&amp;"  吉焦，耗原煤量"&amp;IF(AS190&gt;0,"增加","减少")&amp;" "&amp;ROUND(ABS(AS190),0)&amp;"   吨，利润"&amp;IF(AS202&gt;0,"增加","减少")&amp;" "&amp;ROUND(ABS(AS202),0)&amp;" 万元。 "</f>
        <v>简要分析：
1：与同期相比，受运行方式影响，发电量减少 36 万千瓦时，售电量 减少 27  万千瓦时，供热量减少 6090  吉焦，耗原煤量减少 457   吨，利润同比减少 1 万元。                                                                                                     
2：与计划比：发电量减少 133 万千瓦时，售电量减少 106  万千瓦时，供热量减少 23335  吉焦，耗原煤量减少 1241   吨，利润减少 81 万元。 </v>
      </c>
      <c r="AV210" s="166"/>
      <c r="AW210" s="166"/>
      <c r="AX210" s="166"/>
      <c r="AY210" s="166"/>
      <c r="AZ210" s="166"/>
      <c r="BA210" s="166"/>
      <c r="BB210" s="166"/>
      <c r="BC210" s="167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</row>
    <row r="211" s="7" customFormat="1" ht="30" customHeight="1" spans="1:171">
      <c r="A211" s="119"/>
      <c r="B211" s="124" t="s">
        <v>14</v>
      </c>
      <c r="C211" s="71">
        <f t="shared" ref="C211:AG211" si="186">C209-C210</f>
        <v>-150.061334788064</v>
      </c>
      <c r="D211" s="71">
        <f t="shared" si="186"/>
        <v>-78.940094229401</v>
      </c>
      <c r="E211" s="71">
        <f t="shared" si="186"/>
        <v>-195.969624852694</v>
      </c>
      <c r="F211" s="71">
        <f t="shared" si="186"/>
        <v>-506.630064808897</v>
      </c>
      <c r="G211" s="71">
        <f t="shared" si="186"/>
        <v>-412.048077533574</v>
      </c>
      <c r="H211" s="71">
        <f t="shared" si="186"/>
        <v>-303.174984200159</v>
      </c>
      <c r="I211" s="71">
        <f t="shared" si="186"/>
        <v>-341.689219529848</v>
      </c>
      <c r="J211" s="71">
        <f t="shared" si="186"/>
        <v>5.36855136578356</v>
      </c>
      <c r="K211" s="71">
        <f t="shared" si="186"/>
        <v>122.269318373678</v>
      </c>
      <c r="L211" s="71">
        <f t="shared" si="186"/>
        <v>-174.223599836955</v>
      </c>
      <c r="M211" s="71">
        <f t="shared" si="186"/>
        <v>-90.9900081952964</v>
      </c>
      <c r="N211" s="71">
        <f t="shared" si="186"/>
        <v>-258.962454026782</v>
      </c>
      <c r="O211" s="71">
        <f t="shared" si="186"/>
        <v>-290.411887628529</v>
      </c>
      <c r="P211" s="71">
        <f t="shared" si="186"/>
        <v>-66.7890551357289</v>
      </c>
      <c r="Q211" s="71">
        <f t="shared" si="186"/>
        <v>-19.1740659234406</v>
      </c>
      <c r="R211" s="71">
        <f t="shared" si="186"/>
        <v>-128.891475016799</v>
      </c>
      <c r="S211" s="71">
        <f t="shared" si="186"/>
        <v>85.2056241814084</v>
      </c>
      <c r="T211" s="71">
        <f t="shared" si="186"/>
        <v>106.200425098518</v>
      </c>
      <c r="U211" s="71">
        <f t="shared" si="186"/>
        <v>-180.523104344377</v>
      </c>
      <c r="V211" s="71">
        <f t="shared" si="186"/>
        <v>-160.375410835677</v>
      </c>
      <c r="W211" s="71">
        <f t="shared" si="186"/>
        <v>-66.0396451943571</v>
      </c>
      <c r="X211" s="71">
        <f t="shared" si="186"/>
        <v>-616.558931323561</v>
      </c>
      <c r="Y211" s="71">
        <f t="shared" si="186"/>
        <v>-497.959750521134</v>
      </c>
      <c r="Z211" s="71">
        <f t="shared" si="186"/>
        <v>-377.311801024966</v>
      </c>
      <c r="AA211" s="71">
        <f t="shared" si="186"/>
        <v>-96.2339114295387</v>
      </c>
      <c r="AB211" s="71">
        <f t="shared" si="186"/>
        <v>-432.040891764633</v>
      </c>
      <c r="AC211" s="71">
        <f t="shared" si="186"/>
        <v>-603.053954646416</v>
      </c>
      <c r="AD211" s="71">
        <f t="shared" si="186"/>
        <v>-910.012286533871</v>
      </c>
      <c r="AE211" s="71">
        <f t="shared" si="186"/>
        <v>-1218.85401801862</v>
      </c>
      <c r="AF211" s="71">
        <f t="shared" si="186"/>
        <v>-1119.01822640595</v>
      </c>
      <c r="AG211" s="71">
        <f t="shared" si="186"/>
        <v>0</v>
      </c>
      <c r="AH211" s="71">
        <f t="shared" ref="AH211:AH213" si="187">SUM(C211:AG211)</f>
        <v>-8976.89395872988</v>
      </c>
      <c r="AI211" s="165"/>
      <c r="AJ211" s="1"/>
      <c r="AK211" s="24"/>
      <c r="AL211" s="166"/>
      <c r="AM211" s="166"/>
      <c r="AN211" s="166"/>
      <c r="AO211" s="166"/>
      <c r="AP211" s="166"/>
      <c r="AQ211" s="166"/>
      <c r="AR211" s="166"/>
      <c r="AS211" s="166"/>
      <c r="AT211" s="19"/>
      <c r="AU211" s="166"/>
      <c r="AV211" s="166"/>
      <c r="AW211" s="166"/>
      <c r="AX211" s="166"/>
      <c r="AY211" s="166"/>
      <c r="AZ211" s="166"/>
      <c r="BA211" s="166"/>
      <c r="BB211" s="166"/>
      <c r="BC211" s="167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</row>
    <row r="212" s="7" customFormat="1" ht="30" customHeight="1" spans="1:171">
      <c r="A212" s="119"/>
      <c r="B212" s="125" t="s">
        <v>15</v>
      </c>
      <c r="C212" s="71">
        <f t="shared" ref="C212:AG212" si="188">C209-C208</f>
        <v>-309.690186979664</v>
      </c>
      <c r="D212" s="71">
        <f t="shared" si="188"/>
        <v>-27.1236522451208</v>
      </c>
      <c r="E212" s="71">
        <f t="shared" si="188"/>
        <v>-392.335198580592</v>
      </c>
      <c r="F212" s="71">
        <f t="shared" si="188"/>
        <v>-435.298212092261</v>
      </c>
      <c r="G212" s="71">
        <f t="shared" si="188"/>
        <v>-341.590009553706</v>
      </c>
      <c r="H212" s="71">
        <f t="shared" si="188"/>
        <v>-141.524498430463</v>
      </c>
      <c r="I212" s="71">
        <f t="shared" si="188"/>
        <v>-347.72485328238</v>
      </c>
      <c r="J212" s="71">
        <f t="shared" si="188"/>
        <v>-397.076907329057</v>
      </c>
      <c r="K212" s="71">
        <f t="shared" si="188"/>
        <v>-70.0156953732769</v>
      </c>
      <c r="L212" s="71">
        <f t="shared" si="188"/>
        <v>284.61171011328</v>
      </c>
      <c r="M212" s="71">
        <f t="shared" si="188"/>
        <v>502.531731950321</v>
      </c>
      <c r="N212" s="71">
        <f t="shared" si="188"/>
        <v>415.549338064692</v>
      </c>
      <c r="O212" s="71">
        <f t="shared" si="188"/>
        <v>350.48928620172</v>
      </c>
      <c r="P212" s="71">
        <f t="shared" si="188"/>
        <v>359.66323188208</v>
      </c>
      <c r="Q212" s="71">
        <f t="shared" si="188"/>
        <v>307.468950457213</v>
      </c>
      <c r="R212" s="71">
        <f t="shared" si="188"/>
        <v>173.794868295346</v>
      </c>
      <c r="S212" s="71">
        <f t="shared" si="188"/>
        <v>324.827692097721</v>
      </c>
      <c r="T212" s="71">
        <f t="shared" si="188"/>
        <v>333.171147809472</v>
      </c>
      <c r="U212" s="71">
        <f t="shared" si="188"/>
        <v>-163.151357990992</v>
      </c>
      <c r="V212" s="71">
        <f t="shared" si="188"/>
        <v>-132.429029616487</v>
      </c>
      <c r="W212" s="71">
        <f t="shared" si="188"/>
        <v>-263.588781220145</v>
      </c>
      <c r="X212" s="71">
        <f t="shared" si="188"/>
        <v>-88.8051044083526</v>
      </c>
      <c r="Y212" s="71">
        <f t="shared" si="188"/>
        <v>80.5773167735772</v>
      </c>
      <c r="Z212" s="71">
        <f t="shared" si="188"/>
        <v>149.794595332332</v>
      </c>
      <c r="AA212" s="71">
        <f t="shared" si="188"/>
        <v>-70.3725945134433</v>
      </c>
      <c r="AB212" s="71">
        <f t="shared" si="188"/>
        <v>-138.909512761021</v>
      </c>
      <c r="AC212" s="71">
        <f t="shared" si="188"/>
        <v>-162.080319366726</v>
      </c>
      <c r="AD212" s="71">
        <f t="shared" si="188"/>
        <v>-307.313361539511</v>
      </c>
      <c r="AE212" s="71">
        <f t="shared" si="188"/>
        <v>-481.109594649925</v>
      </c>
      <c r="AF212" s="71">
        <f t="shared" si="188"/>
        <v>-298.917360447659</v>
      </c>
      <c r="AG212" s="71">
        <f t="shared" si="188"/>
        <v>0</v>
      </c>
      <c r="AH212" s="71">
        <f t="shared" si="187"/>
        <v>-1286.57636140303</v>
      </c>
      <c r="AI212" s="165"/>
      <c r="AJ212" s="1"/>
      <c r="AK212" s="24"/>
      <c r="AL212" s="166"/>
      <c r="AM212" s="166"/>
      <c r="AN212" s="166"/>
      <c r="AO212" s="166"/>
      <c r="AP212" s="166"/>
      <c r="AQ212" s="166"/>
      <c r="AR212" s="166"/>
      <c r="AS212" s="166"/>
      <c r="AT212" s="19"/>
      <c r="AU212" s="166"/>
      <c r="AV212" s="166"/>
      <c r="AW212" s="166"/>
      <c r="AX212" s="166"/>
      <c r="AY212" s="166"/>
      <c r="AZ212" s="166"/>
      <c r="BA212" s="166"/>
      <c r="BB212" s="166"/>
      <c r="BC212" s="167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</row>
    <row r="213" s="7" customFormat="1" ht="30" customHeight="1" spans="1:171">
      <c r="A213" s="119" t="s">
        <v>121</v>
      </c>
      <c r="B213" s="49">
        <v>2024</v>
      </c>
      <c r="C213" s="112">
        <v>20960</v>
      </c>
      <c r="D213" s="112">
        <v>20280</v>
      </c>
      <c r="E213" s="112">
        <v>20530</v>
      </c>
      <c r="F213" s="112">
        <v>20680</v>
      </c>
      <c r="G213" s="112">
        <v>20440</v>
      </c>
      <c r="H213" s="112">
        <v>20120</v>
      </c>
      <c r="I213" s="112">
        <v>20120</v>
      </c>
      <c r="J213" s="112">
        <v>21160</v>
      </c>
      <c r="K213" s="112">
        <v>21260</v>
      </c>
      <c r="L213" s="112">
        <v>19690</v>
      </c>
      <c r="M213" s="112">
        <v>19950</v>
      </c>
      <c r="N213" s="112">
        <v>21240</v>
      </c>
      <c r="O213" s="112">
        <v>21550</v>
      </c>
      <c r="P213" s="112">
        <v>20100</v>
      </c>
      <c r="Q213" s="112">
        <v>19660</v>
      </c>
      <c r="R213" s="112">
        <v>20700</v>
      </c>
      <c r="S213" s="112">
        <v>21570</v>
      </c>
      <c r="T213" s="112">
        <v>21600</v>
      </c>
      <c r="U213" s="112">
        <v>19860</v>
      </c>
      <c r="V213" s="112">
        <v>20630</v>
      </c>
      <c r="W213" s="112">
        <v>20450</v>
      </c>
      <c r="X213" s="112">
        <v>19450</v>
      </c>
      <c r="Y213" s="112">
        <v>20460</v>
      </c>
      <c r="Z213" s="112">
        <v>19300</v>
      </c>
      <c r="AA213" s="112">
        <v>21170</v>
      </c>
      <c r="AB213" s="112">
        <v>20090</v>
      </c>
      <c r="AC213" s="112">
        <v>20060</v>
      </c>
      <c r="AD213" s="112">
        <v>21010</v>
      </c>
      <c r="AE213" s="112">
        <v>20480</v>
      </c>
      <c r="AF213" s="112">
        <v>19690</v>
      </c>
      <c r="AG213" s="112"/>
      <c r="AH213" s="112">
        <f t="shared" si="187"/>
        <v>614260</v>
      </c>
      <c r="AI213" s="165"/>
      <c r="AJ213" s="1"/>
      <c r="AK213" s="1"/>
      <c r="AL213" s="166"/>
      <c r="AM213" s="166"/>
      <c r="AN213" s="166"/>
      <c r="AO213" s="166"/>
      <c r="AP213" s="166"/>
      <c r="AQ213" s="166"/>
      <c r="AR213" s="166"/>
      <c r="AS213" s="166"/>
      <c r="AT213" s="19"/>
      <c r="AU213" s="166"/>
      <c r="AV213" s="166"/>
      <c r="AW213" s="166"/>
      <c r="AX213" s="166"/>
      <c r="AY213" s="166"/>
      <c r="AZ213" s="166"/>
      <c r="BA213" s="166"/>
      <c r="BB213" s="166"/>
      <c r="BC213" s="167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</row>
    <row r="214" s="8" customFormat="1" ht="30" customHeight="1" spans="1:171">
      <c r="A214" s="120"/>
      <c r="B214" s="114">
        <v>2025</v>
      </c>
      <c r="C214" s="168">
        <v>21460</v>
      </c>
      <c r="D214" s="168">
        <v>21380</v>
      </c>
      <c r="E214" s="168">
        <v>21650</v>
      </c>
      <c r="F214" s="168">
        <v>21730</v>
      </c>
      <c r="G214" s="168">
        <v>20760</v>
      </c>
      <c r="H214" s="168">
        <v>20870</v>
      </c>
      <c r="I214" s="168">
        <v>21920</v>
      </c>
      <c r="J214" s="168">
        <v>21410</v>
      </c>
      <c r="K214" s="168">
        <v>21400</v>
      </c>
      <c r="L214" s="168">
        <v>22690</v>
      </c>
      <c r="M214" s="168">
        <v>21830</v>
      </c>
      <c r="N214" s="168">
        <v>21480</v>
      </c>
      <c r="O214" s="168">
        <v>21240</v>
      </c>
      <c r="P214" s="168">
        <v>21510</v>
      </c>
      <c r="Q214" s="168">
        <v>21920</v>
      </c>
      <c r="R214" s="168">
        <v>20930</v>
      </c>
      <c r="S214" s="168">
        <v>20670</v>
      </c>
      <c r="T214" s="168">
        <v>22270</v>
      </c>
      <c r="U214" s="168">
        <v>21420</v>
      </c>
      <c r="V214" s="168">
        <v>21500</v>
      </c>
      <c r="W214" s="168">
        <v>21720</v>
      </c>
      <c r="X214" s="168">
        <v>21100</v>
      </c>
      <c r="Y214" s="168">
        <v>20840</v>
      </c>
      <c r="Z214" s="168">
        <v>21180</v>
      </c>
      <c r="AA214" s="168">
        <v>20300</v>
      </c>
      <c r="AB214" s="168">
        <v>21260</v>
      </c>
      <c r="AC214" s="168">
        <v>21130</v>
      </c>
      <c r="AD214" s="168">
        <v>21200</v>
      </c>
      <c r="AE214" s="168">
        <v>21320</v>
      </c>
      <c r="AF214" s="168">
        <v>19860</v>
      </c>
      <c r="AG214" s="168">
        <v>0</v>
      </c>
      <c r="AH214" s="168">
        <v>639950</v>
      </c>
      <c r="AI214" s="169">
        <v>21.32</v>
      </c>
      <c r="AJ214" s="2"/>
      <c r="AK214" s="2"/>
      <c r="AL214" s="166"/>
      <c r="AM214" s="166"/>
      <c r="AN214" s="166"/>
      <c r="AO214" s="166"/>
      <c r="AP214" s="166"/>
      <c r="AQ214" s="166"/>
      <c r="AR214" s="166"/>
      <c r="AS214" s="166"/>
      <c r="AT214" s="19"/>
      <c r="AU214" s="166"/>
      <c r="AV214" s="166"/>
      <c r="AW214" s="166"/>
      <c r="AX214" s="166"/>
      <c r="AY214" s="166"/>
      <c r="AZ214" s="166"/>
      <c r="BA214" s="166"/>
      <c r="BB214" s="166"/>
      <c r="BC214" s="167"/>
      <c r="BD214" s="1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</row>
    <row r="215" s="7" customFormat="1" ht="30" customHeight="1" spans="1:171">
      <c r="A215" s="119"/>
      <c r="B215" s="117" t="s">
        <v>13</v>
      </c>
      <c r="C215" s="170">
        <v>22950.1</v>
      </c>
      <c r="D215" s="170">
        <v>22950.1</v>
      </c>
      <c r="E215" s="170">
        <v>22950.1</v>
      </c>
      <c r="F215" s="170">
        <v>22950.1</v>
      </c>
      <c r="G215" s="170">
        <v>22950.1</v>
      </c>
      <c r="H215" s="170">
        <v>22950.1</v>
      </c>
      <c r="I215" s="170">
        <v>22950.1</v>
      </c>
      <c r="J215" s="170">
        <v>22950.1</v>
      </c>
      <c r="K215" s="170">
        <v>22950.1</v>
      </c>
      <c r="L215" s="170">
        <v>22950.1</v>
      </c>
      <c r="M215" s="170">
        <v>22950.1</v>
      </c>
      <c r="N215" s="170">
        <v>22950.1</v>
      </c>
      <c r="O215" s="170">
        <v>22950.1</v>
      </c>
      <c r="P215" s="170">
        <v>22950.1</v>
      </c>
      <c r="Q215" s="170">
        <v>22950.1</v>
      </c>
      <c r="R215" s="170">
        <v>22950.1</v>
      </c>
      <c r="S215" s="170">
        <v>22950.1</v>
      </c>
      <c r="T215" s="170">
        <v>22950.1</v>
      </c>
      <c r="U215" s="170">
        <v>22950.1</v>
      </c>
      <c r="V215" s="170">
        <v>22950.1</v>
      </c>
      <c r="W215" s="170">
        <v>22950.1</v>
      </c>
      <c r="X215" s="170">
        <v>22950.1</v>
      </c>
      <c r="Y215" s="170">
        <v>22950.1</v>
      </c>
      <c r="Z215" s="170">
        <v>22950.1</v>
      </c>
      <c r="AA215" s="170">
        <v>22950.1</v>
      </c>
      <c r="AB215" s="170">
        <v>22950.1</v>
      </c>
      <c r="AC215" s="170">
        <v>22950.1</v>
      </c>
      <c r="AD215" s="170">
        <v>22950.1</v>
      </c>
      <c r="AE215" s="170">
        <v>22950.1</v>
      </c>
      <c r="AF215" s="170">
        <v>22950.1</v>
      </c>
      <c r="AG215" s="170">
        <v>22950.1</v>
      </c>
      <c r="AH215" s="171">
        <v>22950.1</v>
      </c>
      <c r="AI215" s="28"/>
      <c r="AJ215" s="1"/>
      <c r="AK215" s="24"/>
      <c r="AL215" s="166"/>
      <c r="AM215" s="166"/>
      <c r="AN215" s="166"/>
      <c r="AO215" s="166"/>
      <c r="AP215" s="166"/>
      <c r="AQ215" s="166"/>
      <c r="AR215" s="166"/>
      <c r="AS215" s="166"/>
      <c r="AT215" s="2"/>
      <c r="AU215" s="166"/>
      <c r="AV215" s="166"/>
      <c r="AW215" s="166"/>
      <c r="AX215" s="166"/>
      <c r="AY215" s="166"/>
      <c r="AZ215" s="166"/>
      <c r="BA215" s="166"/>
      <c r="BB215" s="166"/>
      <c r="BC215" s="172"/>
      <c r="BD215" s="2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</row>
    <row r="216" s="7" customFormat="1" ht="30" customHeight="1" spans="1:171">
      <c r="A216" s="119"/>
      <c r="B216" s="124" t="s">
        <v>14</v>
      </c>
      <c r="C216" s="60">
        <f t="shared" ref="C216:AG216" si="189">C214-C215</f>
        <v>-1490.1</v>
      </c>
      <c r="D216" s="60">
        <f t="shared" si="189"/>
        <v>-1570.1</v>
      </c>
      <c r="E216" s="60">
        <f t="shared" si="189"/>
        <v>-1300.1</v>
      </c>
      <c r="F216" s="60">
        <f t="shared" si="189"/>
        <v>-1220.1</v>
      </c>
      <c r="G216" s="60">
        <f t="shared" si="189"/>
        <v>-2190.1</v>
      </c>
      <c r="H216" s="60">
        <f t="shared" si="189"/>
        <v>-2080.1</v>
      </c>
      <c r="I216" s="60">
        <f t="shared" si="189"/>
        <v>-1030.1</v>
      </c>
      <c r="J216" s="60">
        <f t="shared" si="189"/>
        <v>-1540.1</v>
      </c>
      <c r="K216" s="60">
        <f t="shared" si="189"/>
        <v>-1550.1</v>
      </c>
      <c r="L216" s="60">
        <f t="shared" si="189"/>
        <v>-260.099999999999</v>
      </c>
      <c r="M216" s="60">
        <f t="shared" si="189"/>
        <v>-1120.1</v>
      </c>
      <c r="N216" s="60">
        <f t="shared" si="189"/>
        <v>-1470.1</v>
      </c>
      <c r="O216" s="60">
        <f t="shared" si="189"/>
        <v>-1710.1</v>
      </c>
      <c r="P216" s="60">
        <f t="shared" si="189"/>
        <v>-1440.1</v>
      </c>
      <c r="Q216" s="60">
        <f t="shared" si="189"/>
        <v>-1030.1</v>
      </c>
      <c r="R216" s="60">
        <f t="shared" si="189"/>
        <v>-2020.1</v>
      </c>
      <c r="S216" s="60">
        <f t="shared" si="189"/>
        <v>-2280.1</v>
      </c>
      <c r="T216" s="60">
        <f t="shared" si="189"/>
        <v>-680.099999999999</v>
      </c>
      <c r="U216" s="60">
        <f t="shared" si="189"/>
        <v>-1530.1</v>
      </c>
      <c r="V216" s="60">
        <f t="shared" si="189"/>
        <v>-1450.1</v>
      </c>
      <c r="W216" s="60">
        <f t="shared" si="189"/>
        <v>-1230.1</v>
      </c>
      <c r="X216" s="60">
        <f t="shared" si="189"/>
        <v>-1850.1</v>
      </c>
      <c r="Y216" s="60">
        <f t="shared" si="189"/>
        <v>-2110.1</v>
      </c>
      <c r="Z216" s="60">
        <f t="shared" si="189"/>
        <v>-1770.1</v>
      </c>
      <c r="AA216" s="60">
        <f t="shared" si="189"/>
        <v>-2650.1</v>
      </c>
      <c r="AB216" s="60">
        <f t="shared" si="189"/>
        <v>-1690.1</v>
      </c>
      <c r="AC216" s="60">
        <f t="shared" si="189"/>
        <v>-1820.1</v>
      </c>
      <c r="AD216" s="60">
        <f t="shared" si="189"/>
        <v>-1750.1</v>
      </c>
      <c r="AE216" s="60">
        <f t="shared" si="189"/>
        <v>-1630.1</v>
      </c>
      <c r="AF216" s="60">
        <f t="shared" si="189"/>
        <v>-3090.1</v>
      </c>
      <c r="AG216" s="60">
        <f t="shared" si="189"/>
        <v>-22950.1</v>
      </c>
      <c r="AH216" s="60">
        <f t="shared" ref="AH216:AH222" si="190">SUM(C216:AG216)</f>
        <v>-71503.0999999999</v>
      </c>
      <c r="AI216" s="28"/>
      <c r="AJ216" s="1"/>
      <c r="AK216" s="24"/>
      <c r="AL216" s="173"/>
      <c r="AM216" s="173"/>
      <c r="AN216" s="173"/>
      <c r="AO216" s="173"/>
      <c r="AP216" s="173"/>
      <c r="AQ216" s="173"/>
      <c r="AR216" s="173"/>
      <c r="AS216" s="173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</row>
    <row r="217" s="7" customFormat="1" ht="30" customHeight="1" spans="1:171">
      <c r="A217" s="111"/>
      <c r="B217" s="174" t="s">
        <v>15</v>
      </c>
      <c r="C217" s="60">
        <f t="shared" ref="C217:AG217" si="191">C214-C213</f>
        <v>500</v>
      </c>
      <c r="D217" s="60">
        <f t="shared" si="191"/>
        <v>1100</v>
      </c>
      <c r="E217" s="60">
        <f t="shared" si="191"/>
        <v>1120</v>
      </c>
      <c r="F217" s="60">
        <f t="shared" si="191"/>
        <v>1050</v>
      </c>
      <c r="G217" s="60">
        <f t="shared" si="191"/>
        <v>320</v>
      </c>
      <c r="H217" s="60">
        <f t="shared" si="191"/>
        <v>750</v>
      </c>
      <c r="I217" s="60">
        <f t="shared" si="191"/>
        <v>1800</v>
      </c>
      <c r="J217" s="60">
        <f t="shared" si="191"/>
        <v>250</v>
      </c>
      <c r="K217" s="60">
        <f t="shared" si="191"/>
        <v>140</v>
      </c>
      <c r="L217" s="60">
        <f t="shared" si="191"/>
        <v>3000</v>
      </c>
      <c r="M217" s="60">
        <f t="shared" si="191"/>
        <v>1880</v>
      </c>
      <c r="N217" s="60">
        <f t="shared" si="191"/>
        <v>240</v>
      </c>
      <c r="O217" s="60">
        <f t="shared" si="191"/>
        <v>-310</v>
      </c>
      <c r="P217" s="60">
        <f t="shared" si="191"/>
        <v>1410</v>
      </c>
      <c r="Q217" s="60">
        <f t="shared" si="191"/>
        <v>2260</v>
      </c>
      <c r="R217" s="60">
        <f t="shared" si="191"/>
        <v>230</v>
      </c>
      <c r="S217" s="60">
        <f t="shared" si="191"/>
        <v>-900</v>
      </c>
      <c r="T217" s="60">
        <f t="shared" si="191"/>
        <v>670</v>
      </c>
      <c r="U217" s="60">
        <f t="shared" si="191"/>
        <v>1560</v>
      </c>
      <c r="V217" s="60">
        <f t="shared" si="191"/>
        <v>870</v>
      </c>
      <c r="W217" s="60">
        <f t="shared" si="191"/>
        <v>1270</v>
      </c>
      <c r="X217" s="60">
        <f t="shared" si="191"/>
        <v>1650</v>
      </c>
      <c r="Y217" s="60">
        <f t="shared" si="191"/>
        <v>380</v>
      </c>
      <c r="Z217" s="60">
        <f t="shared" si="191"/>
        <v>1880</v>
      </c>
      <c r="AA217" s="60">
        <f t="shared" si="191"/>
        <v>-870</v>
      </c>
      <c r="AB217" s="60">
        <f t="shared" si="191"/>
        <v>1170</v>
      </c>
      <c r="AC217" s="60">
        <f t="shared" si="191"/>
        <v>1070</v>
      </c>
      <c r="AD217" s="60">
        <f t="shared" si="191"/>
        <v>190</v>
      </c>
      <c r="AE217" s="60">
        <f t="shared" si="191"/>
        <v>840</v>
      </c>
      <c r="AF217" s="60">
        <f t="shared" si="191"/>
        <v>170</v>
      </c>
      <c r="AG217" s="60">
        <f t="shared" si="191"/>
        <v>0</v>
      </c>
      <c r="AH217" s="60">
        <f t="shared" si="190"/>
        <v>25690</v>
      </c>
      <c r="AI217" s="28"/>
      <c r="AJ217" s="1"/>
      <c r="AK217" s="24"/>
      <c r="AL217" s="173" t="s">
        <v>473</v>
      </c>
      <c r="AM217" s="173"/>
      <c r="AN217" s="173"/>
      <c r="AO217" s="173"/>
      <c r="AP217" s="173"/>
      <c r="AQ217" s="173"/>
      <c r="AR217" s="173"/>
      <c r="AS217" s="173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</row>
    <row r="218" s="7" customFormat="1" ht="30" customHeight="1" spans="1:171">
      <c r="A218" s="111" t="s">
        <v>122</v>
      </c>
      <c r="B218" s="174">
        <v>2024</v>
      </c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  <c r="AC218" s="171"/>
      <c r="AD218" s="171"/>
      <c r="AE218" s="171"/>
      <c r="AF218" s="171"/>
      <c r="AG218" s="171"/>
      <c r="AH218" s="171"/>
      <c r="AI218" s="28"/>
      <c r="AJ218" s="1"/>
      <c r="AK218" s="24"/>
      <c r="AL218" s="173"/>
      <c r="AM218" s="173"/>
      <c r="AN218" s="173"/>
      <c r="AO218" s="173"/>
      <c r="AP218" s="173"/>
      <c r="AQ218" s="173"/>
      <c r="AR218" s="173"/>
      <c r="AS218" s="173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</row>
    <row r="219" s="8" customFormat="1" ht="30" customHeight="1" outlineLevel="1" spans="1:171">
      <c r="A219" s="119"/>
      <c r="B219" s="175">
        <v>2025</v>
      </c>
      <c r="C219" s="151">
        <v>3542</v>
      </c>
      <c r="D219" s="151">
        <v>2524</v>
      </c>
      <c r="E219" s="151">
        <v>1058</v>
      </c>
      <c r="F219" s="151">
        <v>2039</v>
      </c>
      <c r="G219" s="151">
        <v>2087</v>
      </c>
      <c r="H219" s="151">
        <v>2802</v>
      </c>
      <c r="I219" s="151">
        <v>1948</v>
      </c>
      <c r="J219" s="151">
        <v>2326</v>
      </c>
      <c r="K219" s="151">
        <v>1480</v>
      </c>
      <c r="L219" s="151">
        <v>1458</v>
      </c>
      <c r="M219" s="151">
        <v>1261</v>
      </c>
      <c r="N219" s="151">
        <v>1842</v>
      </c>
      <c r="O219" s="151">
        <v>1400</v>
      </c>
      <c r="P219" s="151">
        <v>1349</v>
      </c>
      <c r="Q219" s="151">
        <v>1337</v>
      </c>
      <c r="R219" s="151">
        <v>1581</v>
      </c>
      <c r="S219" s="151">
        <v>1991</v>
      </c>
      <c r="T219" s="151">
        <v>1997</v>
      </c>
      <c r="U219" s="151">
        <v>1276</v>
      </c>
      <c r="V219" s="151">
        <v>1720</v>
      </c>
      <c r="W219" s="151">
        <v>1686</v>
      </c>
      <c r="X219" s="151">
        <v>2011</v>
      </c>
      <c r="Y219" s="151">
        <v>1276</v>
      </c>
      <c r="Z219" s="151">
        <v>2284</v>
      </c>
      <c r="AA219" s="151">
        <v>2855</v>
      </c>
      <c r="AB219" s="151">
        <v>2716</v>
      </c>
      <c r="AC219" s="151">
        <v>2307</v>
      </c>
      <c r="AD219" s="151">
        <v>1680</v>
      </c>
      <c r="AE219" s="151">
        <v>897</v>
      </c>
      <c r="AF219" s="151">
        <v>1060</v>
      </c>
      <c r="AG219" s="151">
        <v>0</v>
      </c>
      <c r="AH219" s="153">
        <v>55790</v>
      </c>
      <c r="AI219" s="28">
        <v>1060</v>
      </c>
      <c r="AJ219" s="2">
        <v>0</v>
      </c>
      <c r="AK219" s="40"/>
      <c r="AL219" s="19"/>
      <c r="AM219" s="19"/>
      <c r="AN219" s="19"/>
      <c r="AO219" s="19"/>
      <c r="AP219" s="19"/>
      <c r="AQ219" s="19"/>
      <c r="AR219" s="19"/>
      <c r="AS219" s="19"/>
      <c r="AT219" s="1"/>
      <c r="AU219" s="1"/>
      <c r="AV219" s="1"/>
      <c r="AW219" s="1"/>
      <c r="AX219" s="1"/>
      <c r="AY219" s="2"/>
      <c r="AZ219" s="1"/>
      <c r="BA219" s="2"/>
      <c r="BB219" s="1"/>
      <c r="BC219" s="1"/>
      <c r="BD219" s="1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</row>
    <row r="220" s="8" customFormat="1" ht="30" customHeight="1" outlineLevel="1" spans="1:171">
      <c r="A220" s="119" t="s">
        <v>123</v>
      </c>
      <c r="B220" s="175">
        <v>2025</v>
      </c>
      <c r="C220" s="151">
        <v>833</v>
      </c>
      <c r="D220" s="151">
        <v>440</v>
      </c>
      <c r="E220" s="151">
        <v>219</v>
      </c>
      <c r="F220" s="151">
        <v>312</v>
      </c>
      <c r="G220" s="151">
        <v>307</v>
      </c>
      <c r="H220" s="151">
        <v>563</v>
      </c>
      <c r="I220" s="151">
        <v>502</v>
      </c>
      <c r="J220" s="151">
        <v>515</v>
      </c>
      <c r="K220" s="151">
        <v>252</v>
      </c>
      <c r="L220" s="151">
        <v>370</v>
      </c>
      <c r="M220" s="151">
        <v>456</v>
      </c>
      <c r="N220" s="151">
        <v>329</v>
      </c>
      <c r="O220" s="151">
        <v>523</v>
      </c>
      <c r="P220" s="151">
        <v>430</v>
      </c>
      <c r="Q220" s="151">
        <v>568</v>
      </c>
      <c r="R220" s="151">
        <v>342</v>
      </c>
      <c r="S220" s="151">
        <v>635</v>
      </c>
      <c r="T220" s="151">
        <v>464</v>
      </c>
      <c r="U220" s="151">
        <v>275</v>
      </c>
      <c r="V220" s="151">
        <v>290</v>
      </c>
      <c r="W220" s="151">
        <v>273</v>
      </c>
      <c r="X220" s="151">
        <v>242</v>
      </c>
      <c r="Y220" s="151">
        <v>275</v>
      </c>
      <c r="Z220" s="151">
        <v>286</v>
      </c>
      <c r="AA220" s="151">
        <v>326</v>
      </c>
      <c r="AB220" s="151">
        <v>320</v>
      </c>
      <c r="AC220" s="151">
        <v>558</v>
      </c>
      <c r="AD220" s="151">
        <v>366</v>
      </c>
      <c r="AE220" s="151">
        <v>331</v>
      </c>
      <c r="AF220" s="151">
        <v>407</v>
      </c>
      <c r="AG220" s="151">
        <v>0</v>
      </c>
      <c r="AH220" s="153">
        <v>12009</v>
      </c>
      <c r="AI220" s="28">
        <v>407</v>
      </c>
      <c r="AJ220" s="2"/>
      <c r="AK220" s="40"/>
      <c r="AL220" s="19"/>
      <c r="AM220" s="19"/>
      <c r="AN220" s="19"/>
      <c r="AO220" s="19"/>
      <c r="AP220" s="19"/>
      <c r="AQ220" s="19"/>
      <c r="AR220" s="19"/>
      <c r="AS220" s="19"/>
      <c r="AT220" s="2"/>
      <c r="AU220" s="2"/>
      <c r="AV220" s="2"/>
      <c r="AW220" s="2"/>
      <c r="AX220" s="2"/>
      <c r="AY220" s="2"/>
      <c r="AZ220" s="2"/>
      <c r="BA220" s="1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</row>
    <row r="221" s="7" customFormat="1" ht="30" customHeight="1" outlineLevel="1" spans="1:171">
      <c r="A221" s="176" t="s">
        <v>31</v>
      </c>
      <c r="B221" s="49">
        <v>2024</v>
      </c>
      <c r="C221" s="112">
        <v>3404</v>
      </c>
      <c r="D221" s="112">
        <v>5243</v>
      </c>
      <c r="E221" s="112">
        <v>4770</v>
      </c>
      <c r="F221" s="112">
        <v>4396</v>
      </c>
      <c r="G221" s="112">
        <v>4671</v>
      </c>
      <c r="H221" s="112">
        <v>5017</v>
      </c>
      <c r="I221" s="112">
        <v>5880</v>
      </c>
      <c r="J221" s="112">
        <v>1481</v>
      </c>
      <c r="K221" s="112">
        <v>2853</v>
      </c>
      <c r="L221" s="112">
        <v>3793</v>
      </c>
      <c r="M221" s="112">
        <v>3015</v>
      </c>
      <c r="N221" s="112">
        <v>2169</v>
      </c>
      <c r="O221" s="112">
        <v>2761</v>
      </c>
      <c r="P221" s="112">
        <v>2613</v>
      </c>
      <c r="Q221" s="112">
        <v>3087</v>
      </c>
      <c r="R221" s="112">
        <v>4463</v>
      </c>
      <c r="S221" s="112">
        <v>5256</v>
      </c>
      <c r="T221" s="112">
        <v>4799</v>
      </c>
      <c r="U221" s="112">
        <v>6138</v>
      </c>
      <c r="V221" s="112">
        <v>5077</v>
      </c>
      <c r="W221" s="112">
        <v>6381</v>
      </c>
      <c r="X221" s="112">
        <v>5566</v>
      </c>
      <c r="Y221" s="112">
        <v>6020</v>
      </c>
      <c r="Z221" s="112">
        <v>5663</v>
      </c>
      <c r="AA221" s="112">
        <v>4981</v>
      </c>
      <c r="AB221" s="112">
        <v>5255</v>
      </c>
      <c r="AC221" s="112">
        <v>5425</v>
      </c>
      <c r="AD221" s="112">
        <v>5831</v>
      </c>
      <c r="AE221" s="112">
        <v>5449</v>
      </c>
      <c r="AF221" s="112">
        <v>5840</v>
      </c>
      <c r="AG221" s="112"/>
      <c r="AH221" s="112">
        <f t="shared" si="190"/>
        <v>137297</v>
      </c>
      <c r="AI221" s="28"/>
      <c r="AJ221" s="1"/>
      <c r="AK221" s="24"/>
      <c r="AL221" s="19"/>
      <c r="AM221" s="19"/>
      <c r="AN221" s="19"/>
      <c r="AO221" s="19"/>
      <c r="AP221" s="19"/>
      <c r="AQ221" s="19"/>
      <c r="AR221" s="19"/>
      <c r="AS221" s="19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</row>
    <row r="222" s="7" customFormat="1" ht="30" customHeight="1" outlineLevel="1" spans="1:171">
      <c r="A222" s="159"/>
      <c r="B222" s="114">
        <v>2025</v>
      </c>
      <c r="C222" s="71">
        <f t="shared" ref="C222:AG222" si="192">C219+C227-C466-C482-C489</f>
        <v>3233</v>
      </c>
      <c r="D222" s="71">
        <f t="shared" si="192"/>
        <v>3882</v>
      </c>
      <c r="E222" s="71">
        <f t="shared" si="192"/>
        <v>1806</v>
      </c>
      <c r="F222" s="71">
        <f t="shared" si="192"/>
        <v>2623</v>
      </c>
      <c r="G222" s="71">
        <f t="shared" si="192"/>
        <v>3059</v>
      </c>
      <c r="H222" s="71">
        <f t="shared" si="192"/>
        <v>4297</v>
      </c>
      <c r="I222" s="71">
        <f t="shared" si="192"/>
        <v>3004</v>
      </c>
      <c r="J222" s="71">
        <f t="shared" si="192"/>
        <v>4308</v>
      </c>
      <c r="K222" s="71">
        <f t="shared" si="192"/>
        <v>3256</v>
      </c>
      <c r="L222" s="71">
        <f t="shared" si="192"/>
        <v>2990</v>
      </c>
      <c r="M222" s="71">
        <f t="shared" si="192"/>
        <v>3158</v>
      </c>
      <c r="N222" s="71">
        <f t="shared" si="192"/>
        <v>2504</v>
      </c>
      <c r="O222" s="71">
        <f t="shared" si="192"/>
        <v>3370</v>
      </c>
      <c r="P222" s="71">
        <f t="shared" si="192"/>
        <v>2921</v>
      </c>
      <c r="Q222" s="71">
        <f t="shared" si="192"/>
        <v>2755</v>
      </c>
      <c r="R222" s="71">
        <f t="shared" si="192"/>
        <v>3191</v>
      </c>
      <c r="S222" s="71">
        <f t="shared" si="192"/>
        <v>3670</v>
      </c>
      <c r="T222" s="71">
        <f t="shared" si="192"/>
        <v>4145</v>
      </c>
      <c r="U222" s="71">
        <f t="shared" si="192"/>
        <v>3163</v>
      </c>
      <c r="V222" s="71">
        <f t="shared" si="192"/>
        <v>3176</v>
      </c>
      <c r="W222" s="71">
        <f t="shared" si="192"/>
        <v>3425</v>
      </c>
      <c r="X222" s="71">
        <f t="shared" si="192"/>
        <v>3845</v>
      </c>
      <c r="Y222" s="71">
        <f t="shared" si="192"/>
        <v>2972</v>
      </c>
      <c r="Z222" s="71">
        <f t="shared" si="192"/>
        <v>3999</v>
      </c>
      <c r="AA222" s="71">
        <f t="shared" si="192"/>
        <v>5093</v>
      </c>
      <c r="AB222" s="71">
        <f t="shared" si="192"/>
        <v>5026</v>
      </c>
      <c r="AC222" s="71">
        <f t="shared" si="192"/>
        <v>4547</v>
      </c>
      <c r="AD222" s="71">
        <f t="shared" si="192"/>
        <v>3493</v>
      </c>
      <c r="AE222" s="71">
        <f t="shared" si="192"/>
        <v>2463</v>
      </c>
      <c r="AF222" s="71">
        <f t="shared" si="192"/>
        <v>2932</v>
      </c>
      <c r="AG222" s="71">
        <f t="shared" si="192"/>
        <v>0</v>
      </c>
      <c r="AH222" s="71">
        <f t="shared" si="190"/>
        <v>102306</v>
      </c>
      <c r="AI222" s="28">
        <v>2932</v>
      </c>
      <c r="AJ222" s="1"/>
      <c r="AK222" s="24"/>
      <c r="AL222" s="19"/>
      <c r="AM222" s="19"/>
      <c r="AN222" s="19"/>
      <c r="AO222" s="19"/>
      <c r="AP222" s="19"/>
      <c r="AQ222" s="19"/>
      <c r="AR222" s="19"/>
      <c r="AS222" s="19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</row>
    <row r="223" s="7" customFormat="1" ht="30" customHeight="1" outlineLevel="1" spans="1:171">
      <c r="A223" s="159"/>
      <c r="B223" s="117" t="s">
        <v>13</v>
      </c>
      <c r="C223" s="71">
        <v>3552.53333333333</v>
      </c>
      <c r="D223" s="71">
        <v>3552.53333333333</v>
      </c>
      <c r="E223" s="71">
        <v>3552.53333333333</v>
      </c>
      <c r="F223" s="71">
        <v>3552.53333333333</v>
      </c>
      <c r="G223" s="71">
        <v>3552.53333333333</v>
      </c>
      <c r="H223" s="71">
        <v>3552.53333333333</v>
      </c>
      <c r="I223" s="71">
        <v>3552.53333333333</v>
      </c>
      <c r="J223" s="71">
        <v>3552.53333333333</v>
      </c>
      <c r="K223" s="71">
        <v>3552.53333333333</v>
      </c>
      <c r="L223" s="71">
        <v>3552.53333333333</v>
      </c>
      <c r="M223" s="71">
        <v>3552.53333333333</v>
      </c>
      <c r="N223" s="71">
        <v>3552.53333333333</v>
      </c>
      <c r="O223" s="71">
        <v>3552.53333333333</v>
      </c>
      <c r="P223" s="71">
        <v>3552.53333333333</v>
      </c>
      <c r="Q223" s="71">
        <v>3652.53333333333</v>
      </c>
      <c r="R223" s="71">
        <v>3746.53333333333</v>
      </c>
      <c r="S223" s="71">
        <v>3680.53333333333</v>
      </c>
      <c r="T223" s="71">
        <v>3744.53333333333</v>
      </c>
      <c r="U223" s="71">
        <v>4035.53333333333</v>
      </c>
      <c r="V223" s="71">
        <v>4336.53333333333</v>
      </c>
      <c r="W223" s="71">
        <v>3962.53333333333</v>
      </c>
      <c r="X223" s="71">
        <v>3912.53333333333</v>
      </c>
      <c r="Y223" s="71">
        <v>3912.53333333333</v>
      </c>
      <c r="Z223" s="71">
        <v>4033.53333333333</v>
      </c>
      <c r="AA223" s="71">
        <v>4416.53333333333</v>
      </c>
      <c r="AB223" s="71">
        <v>4654.53333333333</v>
      </c>
      <c r="AC223" s="71">
        <v>4681.53333333333</v>
      </c>
      <c r="AD223" s="71">
        <v>4687.53333333333</v>
      </c>
      <c r="AE223" s="71">
        <v>4630.53333333333</v>
      </c>
      <c r="AF223" s="71">
        <v>4493.53333333333</v>
      </c>
      <c r="AG223" s="71"/>
      <c r="AH223" s="71"/>
      <c r="AI223" s="28"/>
      <c r="AJ223" s="1"/>
      <c r="AK223" s="24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</row>
    <row r="224" s="7" customFormat="1" ht="30" customHeight="1" outlineLevel="1" spans="1:171">
      <c r="A224" s="159"/>
      <c r="B224" s="124" t="s">
        <v>14</v>
      </c>
      <c r="C224" s="67">
        <f t="shared" ref="C224:AG224" si="193">C222-C223</f>
        <v>-319.53333333333</v>
      </c>
      <c r="D224" s="67">
        <f t="shared" si="193"/>
        <v>329.46666666667</v>
      </c>
      <c r="E224" s="67">
        <f t="shared" si="193"/>
        <v>-1746.53333333333</v>
      </c>
      <c r="F224" s="67">
        <f t="shared" si="193"/>
        <v>-929.53333333333</v>
      </c>
      <c r="G224" s="67">
        <f t="shared" si="193"/>
        <v>-493.53333333333</v>
      </c>
      <c r="H224" s="67">
        <f t="shared" si="193"/>
        <v>744.46666666667</v>
      </c>
      <c r="I224" s="67">
        <f t="shared" si="193"/>
        <v>-548.53333333333</v>
      </c>
      <c r="J224" s="67">
        <f t="shared" si="193"/>
        <v>755.46666666667</v>
      </c>
      <c r="K224" s="67">
        <f t="shared" si="193"/>
        <v>-296.53333333333</v>
      </c>
      <c r="L224" s="67">
        <f t="shared" si="193"/>
        <v>-562.53333333333</v>
      </c>
      <c r="M224" s="67">
        <f t="shared" si="193"/>
        <v>-394.53333333333</v>
      </c>
      <c r="N224" s="67">
        <f t="shared" si="193"/>
        <v>-1048.53333333333</v>
      </c>
      <c r="O224" s="67">
        <f t="shared" si="193"/>
        <v>-182.53333333333</v>
      </c>
      <c r="P224" s="67">
        <f t="shared" si="193"/>
        <v>-631.53333333333</v>
      </c>
      <c r="Q224" s="67">
        <f t="shared" si="193"/>
        <v>-897.53333333333</v>
      </c>
      <c r="R224" s="67">
        <f t="shared" si="193"/>
        <v>-555.53333333333</v>
      </c>
      <c r="S224" s="67">
        <f t="shared" si="193"/>
        <v>-10.5333333333301</v>
      </c>
      <c r="T224" s="67">
        <f t="shared" si="193"/>
        <v>400.46666666667</v>
      </c>
      <c r="U224" s="67">
        <f t="shared" si="193"/>
        <v>-872.53333333333</v>
      </c>
      <c r="V224" s="67">
        <f t="shared" si="193"/>
        <v>-1160.53333333333</v>
      </c>
      <c r="W224" s="67">
        <f t="shared" si="193"/>
        <v>-537.53333333333</v>
      </c>
      <c r="X224" s="67">
        <f t="shared" si="193"/>
        <v>-67.5333333333301</v>
      </c>
      <c r="Y224" s="67">
        <f t="shared" si="193"/>
        <v>-940.53333333333</v>
      </c>
      <c r="Z224" s="67">
        <f t="shared" si="193"/>
        <v>-34.5333333333301</v>
      </c>
      <c r="AA224" s="67">
        <f t="shared" si="193"/>
        <v>676.46666666667</v>
      </c>
      <c r="AB224" s="67">
        <f t="shared" si="193"/>
        <v>371.46666666667</v>
      </c>
      <c r="AC224" s="67">
        <f t="shared" si="193"/>
        <v>-134.53333333333</v>
      </c>
      <c r="AD224" s="67">
        <f t="shared" si="193"/>
        <v>-1194.53333333333</v>
      </c>
      <c r="AE224" s="67">
        <f t="shared" si="193"/>
        <v>-2167.53333333333</v>
      </c>
      <c r="AF224" s="67">
        <f t="shared" si="193"/>
        <v>-1561.53333333333</v>
      </c>
      <c r="AG224" s="67">
        <f t="shared" si="193"/>
        <v>0</v>
      </c>
      <c r="AH224" s="67">
        <f t="shared" ref="AH224:AH226" si="194">SUM(C224:AG224)</f>
        <v>-14010.9999999999</v>
      </c>
      <c r="AI224" s="28"/>
      <c r="AJ224" s="1"/>
      <c r="AK224" s="24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</row>
    <row r="225" s="7" customFormat="1" ht="30" customHeight="1" outlineLevel="1" spans="1:171">
      <c r="A225" s="159"/>
      <c r="B225" s="177" t="s">
        <v>15</v>
      </c>
      <c r="C225" s="60">
        <f t="shared" ref="C225:AG225" si="195">C222-C221</f>
        <v>-171</v>
      </c>
      <c r="D225" s="60">
        <f t="shared" si="195"/>
        <v>-1361</v>
      </c>
      <c r="E225" s="60">
        <f t="shared" si="195"/>
        <v>-2964</v>
      </c>
      <c r="F225" s="60">
        <f t="shared" si="195"/>
        <v>-1773</v>
      </c>
      <c r="G225" s="60">
        <f t="shared" si="195"/>
        <v>-1612</v>
      </c>
      <c r="H225" s="60">
        <f t="shared" si="195"/>
        <v>-720</v>
      </c>
      <c r="I225" s="60">
        <f t="shared" si="195"/>
        <v>-2876</v>
      </c>
      <c r="J225" s="60">
        <f t="shared" si="195"/>
        <v>2827</v>
      </c>
      <c r="K225" s="60">
        <f t="shared" si="195"/>
        <v>403</v>
      </c>
      <c r="L225" s="60">
        <f t="shared" si="195"/>
        <v>-803</v>
      </c>
      <c r="M225" s="60">
        <f t="shared" si="195"/>
        <v>143</v>
      </c>
      <c r="N225" s="60">
        <f t="shared" si="195"/>
        <v>335</v>
      </c>
      <c r="O225" s="60">
        <f t="shared" si="195"/>
        <v>609</v>
      </c>
      <c r="P225" s="60">
        <f t="shared" si="195"/>
        <v>308</v>
      </c>
      <c r="Q225" s="60">
        <f t="shared" si="195"/>
        <v>-332</v>
      </c>
      <c r="R225" s="60">
        <f t="shared" si="195"/>
        <v>-1272</v>
      </c>
      <c r="S225" s="60">
        <f t="shared" si="195"/>
        <v>-1586</v>
      </c>
      <c r="T225" s="60">
        <f t="shared" si="195"/>
        <v>-654</v>
      </c>
      <c r="U225" s="60">
        <f t="shared" si="195"/>
        <v>-2975</v>
      </c>
      <c r="V225" s="60">
        <f t="shared" si="195"/>
        <v>-1901</v>
      </c>
      <c r="W225" s="60">
        <f t="shared" si="195"/>
        <v>-2956</v>
      </c>
      <c r="X225" s="60">
        <f t="shared" si="195"/>
        <v>-1721</v>
      </c>
      <c r="Y225" s="60">
        <f t="shared" si="195"/>
        <v>-3048</v>
      </c>
      <c r="Z225" s="60">
        <f t="shared" si="195"/>
        <v>-1664</v>
      </c>
      <c r="AA225" s="60">
        <f t="shared" si="195"/>
        <v>112</v>
      </c>
      <c r="AB225" s="60">
        <f t="shared" si="195"/>
        <v>-229</v>
      </c>
      <c r="AC225" s="60">
        <f t="shared" si="195"/>
        <v>-878</v>
      </c>
      <c r="AD225" s="60">
        <f t="shared" si="195"/>
        <v>-2338</v>
      </c>
      <c r="AE225" s="60">
        <f t="shared" si="195"/>
        <v>-2986</v>
      </c>
      <c r="AF225" s="60">
        <f t="shared" si="195"/>
        <v>-2908</v>
      </c>
      <c r="AG225" s="60">
        <f t="shared" si="195"/>
        <v>0</v>
      </c>
      <c r="AH225" s="60">
        <f t="shared" si="194"/>
        <v>-34991</v>
      </c>
      <c r="AI225" s="28"/>
      <c r="AJ225" s="1"/>
      <c r="AK225" s="24"/>
      <c r="AL225" s="126"/>
      <c r="AM225" s="127"/>
      <c r="AN225" s="128">
        <f t="array" ref="AN225">INDEX($C$1:$AH$1,1,$AM$176)</f>
        <v>45991</v>
      </c>
      <c r="AO225" s="178" t="s">
        <v>331</v>
      </c>
      <c r="AP225" s="127"/>
      <c r="AQ225" s="127"/>
      <c r="AR225" s="127"/>
      <c r="AS225" s="130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</row>
    <row r="226" s="7" customFormat="1" ht="30" customHeight="1" outlineLevel="1" spans="1:171">
      <c r="A226" s="119" t="s">
        <v>124</v>
      </c>
      <c r="B226" s="49">
        <v>2024</v>
      </c>
      <c r="C226" s="112">
        <v>2987</v>
      </c>
      <c r="D226" s="112">
        <v>3716</v>
      </c>
      <c r="E226" s="112">
        <v>3432</v>
      </c>
      <c r="F226" s="112">
        <v>3117</v>
      </c>
      <c r="G226" s="112">
        <v>2885</v>
      </c>
      <c r="H226" s="112">
        <v>3169</v>
      </c>
      <c r="I226" s="112">
        <v>3197</v>
      </c>
      <c r="J226" s="112">
        <v>1661</v>
      </c>
      <c r="K226" s="112">
        <v>3223</v>
      </c>
      <c r="L226" s="112">
        <v>3257</v>
      </c>
      <c r="M226" s="112">
        <v>3254</v>
      </c>
      <c r="N226" s="112">
        <v>3272</v>
      </c>
      <c r="O226" s="112">
        <v>3329</v>
      </c>
      <c r="P226" s="112">
        <v>2764</v>
      </c>
      <c r="Q226" s="112">
        <v>2919</v>
      </c>
      <c r="R226" s="112">
        <v>2889</v>
      </c>
      <c r="S226" s="112">
        <v>3140</v>
      </c>
      <c r="T226" s="112">
        <v>2872</v>
      </c>
      <c r="U226" s="112">
        <v>3406</v>
      </c>
      <c r="V226" s="112">
        <v>2809</v>
      </c>
      <c r="W226" s="112">
        <v>3070</v>
      </c>
      <c r="X226" s="112">
        <v>3200</v>
      </c>
      <c r="Y226" s="112">
        <v>3347</v>
      </c>
      <c r="Z226" s="112">
        <v>3342</v>
      </c>
      <c r="AA226" s="112">
        <v>3028</v>
      </c>
      <c r="AB226" s="112">
        <v>3510</v>
      </c>
      <c r="AC226" s="112">
        <v>3610</v>
      </c>
      <c r="AD226" s="112">
        <v>3610</v>
      </c>
      <c r="AE226" s="112">
        <v>2694</v>
      </c>
      <c r="AF226" s="112">
        <v>3109</v>
      </c>
      <c r="AG226" s="112"/>
      <c r="AH226" s="112">
        <f t="shared" si="194"/>
        <v>93818</v>
      </c>
      <c r="AI226" s="28"/>
      <c r="AJ226" s="1"/>
      <c r="AK226" s="24"/>
      <c r="AL226" s="131" t="s">
        <v>280</v>
      </c>
      <c r="AM226" s="131" t="s">
        <v>281</v>
      </c>
      <c r="AN226" s="131" t="s">
        <v>282</v>
      </c>
      <c r="AO226" s="131" t="s">
        <v>283</v>
      </c>
      <c r="AP226" s="53" t="s">
        <v>284</v>
      </c>
      <c r="AQ226" s="53" t="s">
        <v>285</v>
      </c>
      <c r="AR226" s="131" t="s">
        <v>286</v>
      </c>
      <c r="AS226" s="66" t="s">
        <v>287</v>
      </c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</row>
    <row r="227" s="8" customFormat="1" ht="30" customHeight="1" outlineLevel="1" spans="1:171">
      <c r="A227" s="120"/>
      <c r="B227" s="114">
        <v>2025</v>
      </c>
      <c r="C227" s="151">
        <v>3431</v>
      </c>
      <c r="D227" s="151">
        <v>3267</v>
      </c>
      <c r="E227" s="151">
        <v>2743</v>
      </c>
      <c r="F227" s="151">
        <v>2546</v>
      </c>
      <c r="G227" s="151">
        <v>3091</v>
      </c>
      <c r="H227" s="151">
        <v>3443</v>
      </c>
      <c r="I227" s="151">
        <v>2498</v>
      </c>
      <c r="J227" s="151">
        <v>3319</v>
      </c>
      <c r="K227" s="151">
        <v>3420</v>
      </c>
      <c r="L227" s="151">
        <v>2875</v>
      </c>
      <c r="M227" s="151">
        <v>2986</v>
      </c>
      <c r="N227" s="151">
        <v>1963</v>
      </c>
      <c r="O227" s="151">
        <v>3222</v>
      </c>
      <c r="P227" s="151">
        <v>3103</v>
      </c>
      <c r="Q227" s="151">
        <v>2407</v>
      </c>
      <c r="R227" s="151">
        <v>3106</v>
      </c>
      <c r="S227" s="151">
        <v>3384</v>
      </c>
      <c r="T227" s="151">
        <v>3675</v>
      </c>
      <c r="U227" s="151">
        <v>3295</v>
      </c>
      <c r="V227" s="151">
        <v>2714</v>
      </c>
      <c r="W227" s="151">
        <v>3414</v>
      </c>
      <c r="X227" s="151">
        <v>3351</v>
      </c>
      <c r="Y227" s="151">
        <v>2934</v>
      </c>
      <c r="Z227" s="151">
        <v>3103</v>
      </c>
      <c r="AA227" s="151">
        <v>3747</v>
      </c>
      <c r="AB227" s="151">
        <v>3782</v>
      </c>
      <c r="AC227" s="151">
        <v>3659</v>
      </c>
      <c r="AD227" s="151">
        <v>3445</v>
      </c>
      <c r="AE227" s="151">
        <v>3104</v>
      </c>
      <c r="AF227" s="151">
        <v>3457</v>
      </c>
      <c r="AG227" s="151">
        <v>0</v>
      </c>
      <c r="AH227" s="153">
        <v>94484</v>
      </c>
      <c r="AI227" s="28">
        <v>3457</v>
      </c>
      <c r="AJ227" s="2">
        <v>0</v>
      </c>
      <c r="AK227" s="40"/>
      <c r="AL227" s="132" t="s">
        <v>470</v>
      </c>
      <c r="AM227" s="132" t="s">
        <v>289</v>
      </c>
      <c r="AN227" s="179" t="str">
        <f>INDEX($C$343:$AH$343,1,$AM$176)</f>
        <v>#2水炉</v>
      </c>
      <c r="AO227" s="134" t="str">
        <f t="array" ref="AO227">INDEX($C$343:$AH$343,1,($AM$176-1))</f>
        <v>#2水炉</v>
      </c>
      <c r="AP227" s="133" t="str">
        <f t="array" ref="AP227">INDEX($C$342:$AH$342,1,$AM$176)</f>
        <v>#3水炉</v>
      </c>
      <c r="AQ227" s="179">
        <f t="array" ref="AQ227">INDEX($C$344:$AH$344,1,$AM$176)</f>
        <v>0</v>
      </c>
      <c r="AR227" s="134" t="s">
        <v>290</v>
      </c>
      <c r="AS227" s="134" t="s">
        <v>290</v>
      </c>
      <c r="AT227" s="1"/>
      <c r="AU227" s="180"/>
      <c r="AV227" s="180"/>
      <c r="AW227" s="180"/>
      <c r="AX227" s="180"/>
      <c r="AY227" s="180"/>
      <c r="AZ227" s="180"/>
      <c r="BA227" s="180"/>
      <c r="BB227" s="180"/>
      <c r="BC227" s="180"/>
      <c r="BD227" s="180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</row>
    <row r="228" s="7" customFormat="1" ht="30" customHeight="1" outlineLevel="1" spans="1:171">
      <c r="A228" s="119"/>
      <c r="B228" s="125" t="s">
        <v>15</v>
      </c>
      <c r="C228" s="71">
        <f t="shared" ref="C228:AG228" si="196">C227-C226</f>
        <v>444</v>
      </c>
      <c r="D228" s="71">
        <f t="shared" si="196"/>
        <v>-449</v>
      </c>
      <c r="E228" s="71">
        <f t="shared" si="196"/>
        <v>-689</v>
      </c>
      <c r="F228" s="71">
        <f t="shared" si="196"/>
        <v>-571</v>
      </c>
      <c r="G228" s="71">
        <f t="shared" si="196"/>
        <v>206</v>
      </c>
      <c r="H228" s="71">
        <f t="shared" si="196"/>
        <v>274</v>
      </c>
      <c r="I228" s="71">
        <f t="shared" si="196"/>
        <v>-699</v>
      </c>
      <c r="J228" s="71">
        <f t="shared" si="196"/>
        <v>1658</v>
      </c>
      <c r="K228" s="71">
        <f t="shared" si="196"/>
        <v>197</v>
      </c>
      <c r="L228" s="71">
        <f t="shared" si="196"/>
        <v>-382</v>
      </c>
      <c r="M228" s="71">
        <f t="shared" si="196"/>
        <v>-268</v>
      </c>
      <c r="N228" s="71">
        <f t="shared" si="196"/>
        <v>-1309</v>
      </c>
      <c r="O228" s="71">
        <f t="shared" si="196"/>
        <v>-107</v>
      </c>
      <c r="P228" s="71">
        <f t="shared" si="196"/>
        <v>339</v>
      </c>
      <c r="Q228" s="71">
        <f t="shared" si="196"/>
        <v>-512</v>
      </c>
      <c r="R228" s="71">
        <f t="shared" si="196"/>
        <v>217</v>
      </c>
      <c r="S228" s="71">
        <f t="shared" si="196"/>
        <v>244</v>
      </c>
      <c r="T228" s="71">
        <f t="shared" si="196"/>
        <v>803</v>
      </c>
      <c r="U228" s="71">
        <f t="shared" si="196"/>
        <v>-111</v>
      </c>
      <c r="V228" s="71">
        <f t="shared" si="196"/>
        <v>-95</v>
      </c>
      <c r="W228" s="71">
        <f t="shared" si="196"/>
        <v>344</v>
      </c>
      <c r="X228" s="71">
        <f t="shared" si="196"/>
        <v>151</v>
      </c>
      <c r="Y228" s="71">
        <f t="shared" si="196"/>
        <v>-413</v>
      </c>
      <c r="Z228" s="71">
        <f t="shared" si="196"/>
        <v>-239</v>
      </c>
      <c r="AA228" s="71">
        <f t="shared" si="196"/>
        <v>719</v>
      </c>
      <c r="AB228" s="71">
        <f t="shared" si="196"/>
        <v>272</v>
      </c>
      <c r="AC228" s="71">
        <f t="shared" si="196"/>
        <v>49</v>
      </c>
      <c r="AD228" s="71">
        <f t="shared" si="196"/>
        <v>-165</v>
      </c>
      <c r="AE228" s="71">
        <f t="shared" si="196"/>
        <v>410</v>
      </c>
      <c r="AF228" s="71">
        <f t="shared" si="196"/>
        <v>348</v>
      </c>
      <c r="AG228" s="71">
        <f t="shared" si="196"/>
        <v>0</v>
      </c>
      <c r="AH228" s="71">
        <f t="shared" ref="AH228:AH234" si="197">SUM(C228:AG228)</f>
        <v>666</v>
      </c>
      <c r="AI228" s="28"/>
      <c r="AJ228" s="1"/>
      <c r="AK228" s="24"/>
      <c r="AL228" s="132" t="s">
        <v>302</v>
      </c>
      <c r="AM228" s="132" t="s">
        <v>303</v>
      </c>
      <c r="AN228" s="134">
        <f t="array" ref="AN228">INDEX($C$346:$AH$346,1,$AM$176)</f>
        <v>8932</v>
      </c>
      <c r="AO228" s="134">
        <f t="array" ref="AO228">INDEX($C$346:$AH$346,1,($AM$176-1))</f>
        <v>8863</v>
      </c>
      <c r="AP228" s="134">
        <f t="array" ref="AP228">INDEX($C$345:$AH$345,1,$AM$176)</f>
        <v>9024</v>
      </c>
      <c r="AQ228" s="134">
        <f t="array" ref="AQ228">INDEX($C$347:$AH$347,1,$AM$176)</f>
        <v>0.0642572595243109</v>
      </c>
      <c r="AR228" s="181">
        <f t="shared" ref="AR228:AR243" si="198">AN228-AP228</f>
        <v>-92</v>
      </c>
      <c r="AS228" s="134">
        <f t="shared" ref="AS228:AS235" si="199">AN228-AQ228</f>
        <v>8931.93574274048</v>
      </c>
      <c r="AT228" s="2"/>
      <c r="AU228" s="182"/>
      <c r="AV228" s="182"/>
      <c r="AW228" s="183"/>
      <c r="AX228" s="183"/>
      <c r="AY228" s="183"/>
      <c r="AZ228" s="183"/>
      <c r="BA228" s="184"/>
      <c r="BB228" s="184"/>
      <c r="BC228" s="182"/>
      <c r="BD228" s="182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</row>
    <row r="229" s="7" customFormat="1" ht="30" customHeight="1" outlineLevel="1" spans="1:171">
      <c r="A229" s="119" t="s">
        <v>32</v>
      </c>
      <c r="B229" s="49">
        <v>2024</v>
      </c>
      <c r="C229" s="112">
        <v>26.1</v>
      </c>
      <c r="D229" s="112">
        <v>0</v>
      </c>
      <c r="E229" s="112">
        <v>13.5</v>
      </c>
      <c r="F229" s="112">
        <v>0</v>
      </c>
      <c r="G229" s="112">
        <v>0</v>
      </c>
      <c r="H229" s="112">
        <v>0</v>
      </c>
      <c r="I229" s="112">
        <v>0</v>
      </c>
      <c r="J229" s="112">
        <v>0</v>
      </c>
      <c r="K229" s="112">
        <v>0</v>
      </c>
      <c r="L229" s="112">
        <v>3.6</v>
      </c>
      <c r="M229" s="112">
        <v>0</v>
      </c>
      <c r="N229" s="112">
        <v>0</v>
      </c>
      <c r="O229" s="112">
        <v>0</v>
      </c>
      <c r="P229" s="112">
        <v>0</v>
      </c>
      <c r="Q229" s="112">
        <v>0</v>
      </c>
      <c r="R229" s="112">
        <v>9</v>
      </c>
      <c r="S229" s="112">
        <v>0</v>
      </c>
      <c r="T229" s="112">
        <v>0</v>
      </c>
      <c r="U229" s="112">
        <v>0</v>
      </c>
      <c r="V229" s="112">
        <v>0</v>
      </c>
      <c r="W229" s="112">
        <v>7.2</v>
      </c>
      <c r="X229" s="112">
        <v>0</v>
      </c>
      <c r="Y229" s="112">
        <v>1.8</v>
      </c>
      <c r="Z229" s="112">
        <v>0</v>
      </c>
      <c r="AA229" s="112">
        <v>9.9</v>
      </c>
      <c r="AB229" s="112">
        <v>0</v>
      </c>
      <c r="AC229" s="112">
        <v>0</v>
      </c>
      <c r="AD229" s="112">
        <v>0</v>
      </c>
      <c r="AE229" s="112">
        <v>0</v>
      </c>
      <c r="AF229" s="112">
        <v>0</v>
      </c>
      <c r="AG229" s="112"/>
      <c r="AH229" s="112">
        <f t="shared" si="197"/>
        <v>71.1</v>
      </c>
      <c r="AI229" s="28"/>
      <c r="AJ229" s="1"/>
      <c r="AK229" s="24"/>
      <c r="AL229" s="131" t="s">
        <v>304</v>
      </c>
      <c r="AM229" s="132" t="s">
        <v>303</v>
      </c>
      <c r="AN229" s="140">
        <f ca="1">SUM($C$346:INDEX($C$346:$AH$346,1,$AM$176))</f>
        <v>172777</v>
      </c>
      <c r="AO229" s="140">
        <f ca="1">SUM($C$346:INDEX($C$346:$AH$346,1,($AM$176-1)))</f>
        <v>163845</v>
      </c>
      <c r="AP229" s="140">
        <f ca="1">SUM($C$345:INDEX($C$345:$AH$345,1,$AM$176))</f>
        <v>191533</v>
      </c>
      <c r="AQ229" s="140">
        <f ca="1">SUM($C$347:INDEX($C$347:$AH$347,1,$AM$176))</f>
        <v>28084.1010932287</v>
      </c>
      <c r="AR229" s="134">
        <f ca="1" t="shared" si="198"/>
        <v>-18756</v>
      </c>
      <c r="AS229" s="134">
        <f ca="1" t="shared" si="199"/>
        <v>144692.898906771</v>
      </c>
      <c r="AT229" s="1"/>
      <c r="AU229" s="180"/>
      <c r="AV229" s="180"/>
      <c r="AW229" s="183"/>
      <c r="AX229" s="183"/>
      <c r="AY229" s="183"/>
      <c r="AZ229" s="183"/>
      <c r="BA229" s="184"/>
      <c r="BB229" s="184"/>
      <c r="BC229" s="180"/>
      <c r="BD229" s="180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</row>
    <row r="230" s="8" customFormat="1" ht="30" customHeight="1" outlineLevel="1" spans="1:171">
      <c r="A230" s="120"/>
      <c r="B230" s="114">
        <v>2025</v>
      </c>
      <c r="C230" s="151">
        <v>42.3</v>
      </c>
      <c r="D230" s="151">
        <v>0</v>
      </c>
      <c r="E230" s="151">
        <v>0.9</v>
      </c>
      <c r="F230" s="151">
        <v>7.2</v>
      </c>
      <c r="G230" s="151">
        <v>27.9</v>
      </c>
      <c r="H230" s="151">
        <v>10.8</v>
      </c>
      <c r="I230" s="151">
        <v>0</v>
      </c>
      <c r="J230" s="151">
        <v>16.2</v>
      </c>
      <c r="K230" s="151">
        <v>1.8</v>
      </c>
      <c r="L230" s="151">
        <v>0</v>
      </c>
      <c r="M230" s="151">
        <v>0</v>
      </c>
      <c r="N230" s="151">
        <v>0</v>
      </c>
      <c r="O230" s="151">
        <v>0</v>
      </c>
      <c r="P230" s="151">
        <v>0</v>
      </c>
      <c r="Q230" s="151">
        <v>2.7</v>
      </c>
      <c r="R230" s="151">
        <v>11.7</v>
      </c>
      <c r="S230" s="151">
        <v>0</v>
      </c>
      <c r="T230" s="151">
        <v>3.6</v>
      </c>
      <c r="U230" s="151">
        <v>0</v>
      </c>
      <c r="V230" s="151">
        <v>13.5</v>
      </c>
      <c r="W230" s="151">
        <v>0</v>
      </c>
      <c r="X230" s="151">
        <v>0</v>
      </c>
      <c r="Y230" s="151">
        <v>2.7</v>
      </c>
      <c r="Z230" s="151">
        <v>11.7</v>
      </c>
      <c r="AA230" s="151">
        <v>2.7</v>
      </c>
      <c r="AB230" s="151">
        <v>0</v>
      </c>
      <c r="AC230" s="151">
        <v>16.2</v>
      </c>
      <c r="AD230" s="151">
        <v>0</v>
      </c>
      <c r="AE230" s="151">
        <v>0</v>
      </c>
      <c r="AF230" s="151">
        <v>8.1</v>
      </c>
      <c r="AG230" s="151">
        <v>0</v>
      </c>
      <c r="AH230" s="153">
        <v>180</v>
      </c>
      <c r="AI230" s="28">
        <v>8.1</v>
      </c>
      <c r="AJ230" s="2">
        <v>0</v>
      </c>
      <c r="AK230"/>
      <c r="AL230" s="53" t="s">
        <v>305</v>
      </c>
      <c r="AM230" s="53" t="s">
        <v>300</v>
      </c>
      <c r="AN230" s="134">
        <f t="array" ref="AN230">INDEX($C$351:$AH$351,1,$AM$176)</f>
        <v>496</v>
      </c>
      <c r="AO230" s="134">
        <f t="array" ref="AO230">INDEX($C$351:$AH$351,1,($AM$176-1))</f>
        <v>506</v>
      </c>
      <c r="AP230" s="134">
        <f t="array" ref="AP230">INDEX($C$350:$AH$350,1,$AM$176)</f>
        <v>568</v>
      </c>
      <c r="AQ230" s="134">
        <f t="array" ref="AQ230">INDEX($C$352:$AH$352,1,$AM$176)</f>
        <v>0.00378687257722408</v>
      </c>
      <c r="AR230" s="181">
        <f t="shared" si="198"/>
        <v>-72</v>
      </c>
      <c r="AS230" s="134">
        <f t="shared" si="199"/>
        <v>495.996213127423</v>
      </c>
      <c r="AT230" s="1"/>
      <c r="AU230" s="180"/>
      <c r="AV230" s="180"/>
      <c r="AW230" s="183"/>
      <c r="AX230" s="183"/>
      <c r="AY230" s="183"/>
      <c r="AZ230" s="183"/>
      <c r="BA230" s="184"/>
      <c r="BB230" s="184"/>
      <c r="BC230" s="180"/>
      <c r="BD230" s="180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</row>
    <row r="231" s="7" customFormat="1" ht="30" customHeight="1" outlineLevel="1" spans="1:171">
      <c r="A231" s="119"/>
      <c r="B231" s="117" t="s">
        <v>13</v>
      </c>
      <c r="C231" s="60">
        <v>29</v>
      </c>
      <c r="D231" s="60"/>
      <c r="E231" s="60">
        <v>11.5</v>
      </c>
      <c r="F231" s="60"/>
      <c r="G231" s="60"/>
      <c r="H231" s="60"/>
      <c r="I231" s="60">
        <v>4.5</v>
      </c>
      <c r="J231" s="60"/>
      <c r="K231" s="60">
        <v>9</v>
      </c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>
        <v>9</v>
      </c>
      <c r="Y231" s="60"/>
      <c r="Z231" s="60"/>
      <c r="AA231" s="60"/>
      <c r="AB231" s="60">
        <v>9</v>
      </c>
      <c r="AC231" s="60"/>
      <c r="AD231" s="60"/>
      <c r="AE231" s="60"/>
      <c r="AF231" s="60"/>
      <c r="AG231" s="60"/>
      <c r="AH231" s="60">
        <v>72</v>
      </c>
      <c r="AI231" s="28"/>
      <c r="AJ231" s="1"/>
      <c r="AK231" s="24"/>
      <c r="AL231" s="131" t="s">
        <v>332</v>
      </c>
      <c r="AM231" s="53" t="s">
        <v>300</v>
      </c>
      <c r="AN231" s="140">
        <f ca="1">SUM($C$351:INDEX($C$351:$AH$351,1,$AM$176))</f>
        <v>9019</v>
      </c>
      <c r="AO231" s="140">
        <f ca="1">SUM($C$351:INDEX($C$351:$AH$351,1,($AM$176-1)))</f>
        <v>8523</v>
      </c>
      <c r="AP231" s="140">
        <f ca="1">SUM($C$350:INDEX($C$350:$AH$350,1,$AM$176))</f>
        <v>11212</v>
      </c>
      <c r="AQ231" s="140">
        <f ca="1">SUM($C$352:INDEX($C$352:$AH$352,1,$AM$176))</f>
        <v>1655.08011193194</v>
      </c>
      <c r="AR231" s="134">
        <f ca="1" t="shared" si="198"/>
        <v>-2193</v>
      </c>
      <c r="AS231" s="134">
        <f ca="1" t="shared" si="199"/>
        <v>7363.91988806806</v>
      </c>
      <c r="AT231" s="2"/>
      <c r="AU231" s="182"/>
      <c r="AV231" s="182"/>
      <c r="AW231" s="183"/>
      <c r="AX231" s="183"/>
      <c r="AY231" s="183"/>
      <c r="AZ231" s="183"/>
      <c r="BA231" s="184"/>
      <c r="BB231" s="184"/>
      <c r="BC231" s="182"/>
      <c r="BD231" s="182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</row>
    <row r="232" s="7" customFormat="1" ht="30" customHeight="1" outlineLevel="1" spans="1:171">
      <c r="A232" s="119"/>
      <c r="B232" s="185" t="s">
        <v>14</v>
      </c>
      <c r="C232" s="60">
        <f t="shared" ref="C232:AG232" si="200">C230-C231</f>
        <v>13.3</v>
      </c>
      <c r="D232" s="60">
        <f t="shared" si="200"/>
        <v>0</v>
      </c>
      <c r="E232" s="60">
        <f t="shared" si="200"/>
        <v>-10.6</v>
      </c>
      <c r="F232" s="60">
        <f t="shared" si="200"/>
        <v>7.2</v>
      </c>
      <c r="G232" s="60">
        <f t="shared" si="200"/>
        <v>27.9</v>
      </c>
      <c r="H232" s="60">
        <f t="shared" si="200"/>
        <v>10.8</v>
      </c>
      <c r="I232" s="60">
        <f t="shared" si="200"/>
        <v>-4.5</v>
      </c>
      <c r="J232" s="60">
        <f t="shared" si="200"/>
        <v>16.2</v>
      </c>
      <c r="K232" s="60">
        <f t="shared" si="200"/>
        <v>-7.2</v>
      </c>
      <c r="L232" s="60">
        <f t="shared" si="200"/>
        <v>0</v>
      </c>
      <c r="M232" s="60">
        <f t="shared" si="200"/>
        <v>0</v>
      </c>
      <c r="N232" s="60">
        <f t="shared" si="200"/>
        <v>0</v>
      </c>
      <c r="O232" s="60">
        <f t="shared" si="200"/>
        <v>0</v>
      </c>
      <c r="P232" s="60">
        <f t="shared" si="200"/>
        <v>0</v>
      </c>
      <c r="Q232" s="60">
        <f t="shared" si="200"/>
        <v>2.7</v>
      </c>
      <c r="R232" s="60">
        <f t="shared" si="200"/>
        <v>11.7</v>
      </c>
      <c r="S232" s="60">
        <f t="shared" si="200"/>
        <v>0</v>
      </c>
      <c r="T232" s="60">
        <f t="shared" si="200"/>
        <v>3.6</v>
      </c>
      <c r="U232" s="60">
        <f t="shared" si="200"/>
        <v>0</v>
      </c>
      <c r="V232" s="60">
        <f t="shared" si="200"/>
        <v>13.5</v>
      </c>
      <c r="W232" s="60">
        <f t="shared" si="200"/>
        <v>0</v>
      </c>
      <c r="X232" s="60">
        <f t="shared" si="200"/>
        <v>-9</v>
      </c>
      <c r="Y232" s="60">
        <f t="shared" si="200"/>
        <v>2.7</v>
      </c>
      <c r="Z232" s="60">
        <f t="shared" si="200"/>
        <v>11.7</v>
      </c>
      <c r="AA232" s="60">
        <f t="shared" si="200"/>
        <v>2.7</v>
      </c>
      <c r="AB232" s="60">
        <f t="shared" si="200"/>
        <v>-9</v>
      </c>
      <c r="AC232" s="60">
        <f t="shared" si="200"/>
        <v>16.2</v>
      </c>
      <c r="AD232" s="60">
        <f t="shared" si="200"/>
        <v>0</v>
      </c>
      <c r="AE232" s="60">
        <f t="shared" si="200"/>
        <v>0</v>
      </c>
      <c r="AF232" s="60">
        <f t="shared" si="200"/>
        <v>8.1</v>
      </c>
      <c r="AG232" s="60">
        <f t="shared" si="200"/>
        <v>0</v>
      </c>
      <c r="AH232" s="60">
        <f t="shared" si="197"/>
        <v>108</v>
      </c>
      <c r="AI232" s="28"/>
      <c r="AJ232" s="1"/>
      <c r="AK232" s="24"/>
      <c r="AL232" s="131" t="s">
        <v>307</v>
      </c>
      <c r="AM232" s="53" t="s">
        <v>300</v>
      </c>
      <c r="AN232" s="134">
        <f t="array" ref="AN232">INDEX($C$356:$AH$356,1,$AM$176)</f>
        <v>336.951003139075</v>
      </c>
      <c r="AO232" s="134">
        <f t="array" ref="AO232">INDEX($C$356:$AH$356,1,($AM$176-1))</f>
        <v>329.75979254811</v>
      </c>
      <c r="AP232" s="134">
        <f t="array" ref="AP232">INDEX($C$355:$AH$355,1,$AM$176)</f>
        <v>344.970656476048</v>
      </c>
      <c r="AQ232" s="134">
        <f t="array" ref="AQ232">INDEX($C$357:$AH$357,1,$AM$176)</f>
        <v>0.00243068946781559</v>
      </c>
      <c r="AR232" s="134">
        <f t="shared" si="198"/>
        <v>-8.01965333697302</v>
      </c>
      <c r="AS232" s="134">
        <f t="shared" si="199"/>
        <v>336.948572449607</v>
      </c>
      <c r="AT232" s="1"/>
      <c r="AU232" s="180"/>
      <c r="AV232" s="180"/>
      <c r="AW232" s="183"/>
      <c r="AX232" s="183"/>
      <c r="AY232" s="183"/>
      <c r="AZ232" s="183"/>
      <c r="BA232" s="184"/>
      <c r="BB232" s="184"/>
      <c r="BC232" s="180"/>
      <c r="BD232" s="180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</row>
    <row r="233" s="7" customFormat="1" ht="30" customHeight="1" outlineLevel="1" spans="1:171">
      <c r="A233" s="119"/>
      <c r="B233" s="125" t="s">
        <v>15</v>
      </c>
      <c r="C233" s="60">
        <f t="shared" ref="C233:AG233" si="201">C230-C229</f>
        <v>16.2</v>
      </c>
      <c r="D233" s="60">
        <f t="shared" si="201"/>
        <v>0</v>
      </c>
      <c r="E233" s="60">
        <f t="shared" si="201"/>
        <v>-12.6</v>
      </c>
      <c r="F233" s="60">
        <f t="shared" si="201"/>
        <v>7.2</v>
      </c>
      <c r="G233" s="60">
        <f t="shared" si="201"/>
        <v>27.9</v>
      </c>
      <c r="H233" s="60">
        <f t="shared" si="201"/>
        <v>10.8</v>
      </c>
      <c r="I233" s="60">
        <f t="shared" si="201"/>
        <v>0</v>
      </c>
      <c r="J233" s="60">
        <f t="shared" si="201"/>
        <v>16.2</v>
      </c>
      <c r="K233" s="60">
        <f t="shared" si="201"/>
        <v>1.8</v>
      </c>
      <c r="L233" s="60">
        <f t="shared" si="201"/>
        <v>-3.6</v>
      </c>
      <c r="M233" s="60">
        <f t="shared" si="201"/>
        <v>0</v>
      </c>
      <c r="N233" s="60">
        <f t="shared" si="201"/>
        <v>0</v>
      </c>
      <c r="O233" s="60">
        <f t="shared" si="201"/>
        <v>0</v>
      </c>
      <c r="P233" s="60">
        <f t="shared" si="201"/>
        <v>0</v>
      </c>
      <c r="Q233" s="60">
        <f t="shared" si="201"/>
        <v>2.7</v>
      </c>
      <c r="R233" s="60">
        <f t="shared" si="201"/>
        <v>2.7</v>
      </c>
      <c r="S233" s="60">
        <f t="shared" si="201"/>
        <v>0</v>
      </c>
      <c r="T233" s="60">
        <f t="shared" si="201"/>
        <v>3.6</v>
      </c>
      <c r="U233" s="60">
        <f t="shared" si="201"/>
        <v>0</v>
      </c>
      <c r="V233" s="60">
        <f t="shared" si="201"/>
        <v>13.5</v>
      </c>
      <c r="W233" s="60">
        <f t="shared" si="201"/>
        <v>-7.2</v>
      </c>
      <c r="X233" s="60">
        <f t="shared" si="201"/>
        <v>0</v>
      </c>
      <c r="Y233" s="60">
        <f t="shared" si="201"/>
        <v>0.9</v>
      </c>
      <c r="Z233" s="60">
        <f t="shared" si="201"/>
        <v>11.7</v>
      </c>
      <c r="AA233" s="60">
        <f t="shared" si="201"/>
        <v>-7.2</v>
      </c>
      <c r="AB233" s="60">
        <f t="shared" si="201"/>
        <v>0</v>
      </c>
      <c r="AC233" s="60">
        <f t="shared" si="201"/>
        <v>16.2</v>
      </c>
      <c r="AD233" s="60">
        <f t="shared" si="201"/>
        <v>0</v>
      </c>
      <c r="AE233" s="60">
        <f t="shared" si="201"/>
        <v>0</v>
      </c>
      <c r="AF233" s="60">
        <f t="shared" si="201"/>
        <v>8.1</v>
      </c>
      <c r="AG233" s="60">
        <f t="shared" si="201"/>
        <v>0</v>
      </c>
      <c r="AH233" s="60">
        <f t="shared" si="197"/>
        <v>108.9</v>
      </c>
      <c r="AI233" s="28"/>
      <c r="AJ233" s="1"/>
      <c r="AK233" s="24"/>
      <c r="AL233" s="131" t="s">
        <v>309</v>
      </c>
      <c r="AM233" s="53" t="s">
        <v>300</v>
      </c>
      <c r="AN233" s="140">
        <f ca="1">SUM($C$356:INDEX($C$356:$AH$356,1,$AM$176))</f>
        <v>6534.07806742186</v>
      </c>
      <c r="AO233" s="140">
        <f ca="1">SUM($C$356:INDEX($C$356:$AH$356,1,($AM$176-1)))</f>
        <v>6197.12706428279</v>
      </c>
      <c r="AP233" s="140">
        <f ca="1">SUM($C$355:INDEX($C$355:$AH$355,1,$AM$176))</f>
        <v>7223.43558072881</v>
      </c>
      <c r="AQ233" s="140">
        <f ca="1">SUM($C$357:INDEX($C$357:$AH$357,1,$AM$176))</f>
        <v>1062.35045262944</v>
      </c>
      <c r="AR233" s="134">
        <f ca="1" t="shared" si="198"/>
        <v>-689.357513306948</v>
      </c>
      <c r="AS233" s="134">
        <f ca="1" t="shared" si="199"/>
        <v>5471.72761479242</v>
      </c>
      <c r="AT233" s="1"/>
      <c r="AU233" s="180"/>
      <c r="AV233" s="180"/>
      <c r="AW233" s="183"/>
      <c r="AX233" s="183"/>
      <c r="AY233" s="183"/>
      <c r="AZ233" s="183"/>
      <c r="BA233" s="184"/>
      <c r="BB233" s="184"/>
      <c r="BC233" s="180"/>
      <c r="BD233" s="180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</row>
    <row r="234" s="7" customFormat="1" ht="30" customHeight="1" outlineLevel="1" spans="1:171">
      <c r="A234" s="186" t="s">
        <v>333</v>
      </c>
      <c r="B234" s="49">
        <v>2024</v>
      </c>
      <c r="C234" s="112">
        <v>18.3649</v>
      </c>
      <c r="D234" s="112">
        <v>0</v>
      </c>
      <c r="E234" s="112">
        <v>0</v>
      </c>
      <c r="F234" s="112">
        <v>0</v>
      </c>
      <c r="G234" s="112">
        <v>0</v>
      </c>
      <c r="H234" s="112">
        <v>0</v>
      </c>
      <c r="I234" s="112">
        <v>0</v>
      </c>
      <c r="J234" s="112">
        <v>0</v>
      </c>
      <c r="K234" s="112">
        <v>0</v>
      </c>
      <c r="L234" s="112">
        <v>0</v>
      </c>
      <c r="M234" s="112">
        <v>0</v>
      </c>
      <c r="N234" s="112">
        <v>0</v>
      </c>
      <c r="O234" s="112">
        <v>0</v>
      </c>
      <c r="P234" s="112">
        <v>0</v>
      </c>
      <c r="Q234" s="112">
        <v>0</v>
      </c>
      <c r="R234" s="112">
        <v>0</v>
      </c>
      <c r="S234" s="112">
        <v>0</v>
      </c>
      <c r="T234" s="112">
        <v>0</v>
      </c>
      <c r="U234" s="112">
        <v>0</v>
      </c>
      <c r="V234" s="112">
        <v>0</v>
      </c>
      <c r="W234" s="112">
        <v>0</v>
      </c>
      <c r="X234" s="112">
        <v>0</v>
      </c>
      <c r="Y234" s="112">
        <v>0</v>
      </c>
      <c r="Z234" s="112">
        <v>0</v>
      </c>
      <c r="AA234" s="112">
        <v>0</v>
      </c>
      <c r="AB234" s="112">
        <v>0</v>
      </c>
      <c r="AC234" s="112">
        <v>0</v>
      </c>
      <c r="AD234" s="112">
        <v>0</v>
      </c>
      <c r="AE234" s="112">
        <v>0</v>
      </c>
      <c r="AF234" s="112">
        <v>0</v>
      </c>
      <c r="AG234" s="112"/>
      <c r="AH234" s="112">
        <f t="shared" si="197"/>
        <v>18.3649</v>
      </c>
      <c r="AI234" s="28"/>
      <c r="AJ234" s="1"/>
      <c r="AK234" s="24"/>
      <c r="AL234" s="132" t="s">
        <v>334</v>
      </c>
      <c r="AM234" s="53" t="s">
        <v>292</v>
      </c>
      <c r="AN234" s="134">
        <f t="array" ref="AN234">INDEX($C$379:$AH$379,1,$AM$176)</f>
        <v>6.24328</v>
      </c>
      <c r="AO234" s="134">
        <f t="array" ref="AO234">INDEX($C$379:$AH$379,1,($AM$176-1))</f>
        <v>6.602</v>
      </c>
      <c r="AP234" s="134">
        <f t="array" ref="AP234">INDEX($C$378:$AH$378,1,$AM$176)</f>
        <v>6.90341</v>
      </c>
      <c r="AQ234" s="134">
        <f t="array" ref="AQ234">INDEX($C$380:$AH$380,1,$AM$176)</f>
        <v>4.62652268575038e-5</v>
      </c>
      <c r="AR234" s="134">
        <f t="shared" si="198"/>
        <v>-0.66013</v>
      </c>
      <c r="AS234" s="134">
        <f t="shared" si="199"/>
        <v>6.24323373477314</v>
      </c>
      <c r="AT234" s="1"/>
      <c r="AU234" s="180"/>
      <c r="AV234" s="180"/>
      <c r="AW234" s="183"/>
      <c r="AX234" s="183"/>
      <c r="AY234" s="183"/>
      <c r="AZ234" s="183"/>
      <c r="BA234" s="184"/>
      <c r="BB234" s="184"/>
      <c r="BC234" s="180"/>
      <c r="BD234" s="180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</row>
    <row r="235" s="8" customFormat="1" ht="30" customHeight="1" outlineLevel="1" spans="1:171">
      <c r="A235" s="187"/>
      <c r="B235" s="114">
        <v>2025</v>
      </c>
      <c r="C235" s="188">
        <v>19.4333</v>
      </c>
      <c r="D235" s="188">
        <v>12.7694</v>
      </c>
      <c r="E235" s="188">
        <v>7.073352</v>
      </c>
      <c r="F235" s="188">
        <v>8.449848</v>
      </c>
      <c r="G235" s="188">
        <v>2.975544</v>
      </c>
      <c r="H235" s="188">
        <v>7.15176</v>
      </c>
      <c r="I235" s="188">
        <v>0.90288</v>
      </c>
      <c r="J235" s="188">
        <v>0</v>
      </c>
      <c r="K235" s="188">
        <v>0</v>
      </c>
      <c r="L235" s="188">
        <v>0</v>
      </c>
      <c r="M235" s="188">
        <v>0</v>
      </c>
      <c r="N235" s="188">
        <v>0</v>
      </c>
      <c r="O235" s="188">
        <v>0</v>
      </c>
      <c r="P235" s="188">
        <v>0</v>
      </c>
      <c r="Q235" s="188">
        <v>0</v>
      </c>
      <c r="R235" s="188">
        <v>0</v>
      </c>
      <c r="S235" s="188">
        <v>0</v>
      </c>
      <c r="T235" s="188">
        <v>0</v>
      </c>
      <c r="U235" s="188">
        <v>0</v>
      </c>
      <c r="V235" s="188">
        <v>0</v>
      </c>
      <c r="W235" s="188">
        <v>0</v>
      </c>
      <c r="X235" s="188">
        <v>0</v>
      </c>
      <c r="Y235" s="188">
        <v>0</v>
      </c>
      <c r="Z235" s="188">
        <v>0</v>
      </c>
      <c r="AA235" s="188">
        <v>0</v>
      </c>
      <c r="AB235" s="188">
        <v>0</v>
      </c>
      <c r="AC235" s="188">
        <v>0</v>
      </c>
      <c r="AD235" s="188">
        <v>0</v>
      </c>
      <c r="AE235" s="188">
        <v>0</v>
      </c>
      <c r="AF235" s="188">
        <v>0</v>
      </c>
      <c r="AG235" s="188">
        <v>0</v>
      </c>
      <c r="AH235" s="188">
        <v>58.756084</v>
      </c>
      <c r="AI235" s="87">
        <v>0</v>
      </c>
      <c r="AJ235" s="2"/>
      <c r="AK235" s="40"/>
      <c r="AL235" s="132" t="s">
        <v>336</v>
      </c>
      <c r="AM235" s="53" t="s">
        <v>292</v>
      </c>
      <c r="AN235" s="140">
        <f ca="1">SUM($C$379:INDEX($C$379:$AH$379,1,$AM$176))</f>
        <v>135.42364</v>
      </c>
      <c r="AO235" s="140">
        <f ca="1">SUM($C$379:INDEX($C$379:$AH$379,1,($AM$176-1)))</f>
        <v>129.18036</v>
      </c>
      <c r="AP235" s="140">
        <f ca="1">SUM($C$378:INDEX($C$378:$AH$378,1,$AM$176))</f>
        <v>143.24378</v>
      </c>
      <c r="AQ235" s="140">
        <f ca="1">SUM($C$380:INDEX($C$380:$AH$380,1,$AM$176))</f>
        <v>16.9794749102232</v>
      </c>
      <c r="AR235" s="134">
        <f ca="1" t="shared" si="198"/>
        <v>-7.82014000000001</v>
      </c>
      <c r="AS235" s="134">
        <f ca="1" t="shared" si="199"/>
        <v>118.444165089777</v>
      </c>
      <c r="AT235" s="1"/>
      <c r="AU235" s="180"/>
      <c r="AV235" s="180"/>
      <c r="AW235" s="183"/>
      <c r="AX235" s="183"/>
      <c r="AY235" s="183"/>
      <c r="AZ235" s="183"/>
      <c r="BA235" s="184"/>
      <c r="BB235" s="184"/>
      <c r="BC235" s="180"/>
      <c r="BD235" s="180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</row>
    <row r="236" s="7" customFormat="1" ht="30" customHeight="1" outlineLevel="1" spans="1:171">
      <c r="A236" s="186"/>
      <c r="B236" s="117" t="s">
        <v>13</v>
      </c>
      <c r="C236" s="60"/>
      <c r="D236" s="60">
        <v>0</v>
      </c>
      <c r="E236" s="60">
        <v>0</v>
      </c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>
        <f t="shared" ref="AH236:AH241" si="202">SUM(C236:AG236)</f>
        <v>0</v>
      </c>
      <c r="AI236" s="28"/>
      <c r="AJ236" s="1"/>
      <c r="AK236" s="24"/>
      <c r="AL236" s="131" t="s">
        <v>337</v>
      </c>
      <c r="AM236" s="131" t="s">
        <v>300</v>
      </c>
      <c r="AN236" s="134" cm="1">
        <f t="array" ref="AN236">INDEX($C$366:$AH$366,1,$AM$176)</f>
        <v>83</v>
      </c>
      <c r="AO236" s="134" cm="1">
        <f t="array" ref="AO236">INDEX($C$366:$AH$366,1,($AM$176-1))</f>
        <v>82</v>
      </c>
      <c r="AP236" s="134">
        <f t="array" ref="AP236">INDEX($C$370:$AH$370,1,$AM$176)</f>
        <v>124</v>
      </c>
      <c r="AQ236" s="134" t="s">
        <v>312</v>
      </c>
      <c r="AR236" s="134">
        <f t="shared" si="198"/>
        <v>-41</v>
      </c>
      <c r="AS236" s="134" t="s">
        <v>312</v>
      </c>
      <c r="AT236" s="2"/>
      <c r="AU236" s="182"/>
      <c r="AV236" s="182"/>
      <c r="AW236" s="183"/>
      <c r="AX236" s="183"/>
      <c r="AY236" s="183"/>
      <c r="AZ236" s="183"/>
      <c r="BA236" s="184"/>
      <c r="BB236" s="184"/>
      <c r="BC236" s="182"/>
      <c r="BD236" s="182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</row>
    <row r="237" s="7" customFormat="1" ht="30" customHeight="1" outlineLevel="1" spans="1:171">
      <c r="A237" s="186"/>
      <c r="B237" s="124" t="s">
        <v>14</v>
      </c>
      <c r="C237" s="60">
        <f t="shared" ref="C237:AG237" si="203">C235-C236</f>
        <v>19.4333</v>
      </c>
      <c r="D237" s="60">
        <f t="shared" si="203"/>
        <v>12.7694</v>
      </c>
      <c r="E237" s="60">
        <f t="shared" si="203"/>
        <v>7.073352</v>
      </c>
      <c r="F237" s="60">
        <f t="shared" si="203"/>
        <v>8.449848</v>
      </c>
      <c r="G237" s="60">
        <f t="shared" si="203"/>
        <v>2.975544</v>
      </c>
      <c r="H237" s="60">
        <f t="shared" si="203"/>
        <v>7.15176</v>
      </c>
      <c r="I237" s="60">
        <f t="shared" si="203"/>
        <v>0.90288</v>
      </c>
      <c r="J237" s="60">
        <f t="shared" si="203"/>
        <v>0</v>
      </c>
      <c r="K237" s="60">
        <f t="shared" si="203"/>
        <v>0</v>
      </c>
      <c r="L237" s="60">
        <f t="shared" si="203"/>
        <v>0</v>
      </c>
      <c r="M237" s="60">
        <f t="shared" si="203"/>
        <v>0</v>
      </c>
      <c r="N237" s="60">
        <f t="shared" si="203"/>
        <v>0</v>
      </c>
      <c r="O237" s="60">
        <f t="shared" si="203"/>
        <v>0</v>
      </c>
      <c r="P237" s="60">
        <f t="shared" si="203"/>
        <v>0</v>
      </c>
      <c r="Q237" s="60">
        <f t="shared" si="203"/>
        <v>0</v>
      </c>
      <c r="R237" s="60">
        <f t="shared" si="203"/>
        <v>0</v>
      </c>
      <c r="S237" s="60">
        <f t="shared" si="203"/>
        <v>0</v>
      </c>
      <c r="T237" s="60">
        <f t="shared" si="203"/>
        <v>0</v>
      </c>
      <c r="U237" s="60">
        <f t="shared" si="203"/>
        <v>0</v>
      </c>
      <c r="V237" s="60">
        <f t="shared" si="203"/>
        <v>0</v>
      </c>
      <c r="W237" s="60">
        <f t="shared" si="203"/>
        <v>0</v>
      </c>
      <c r="X237" s="60">
        <f t="shared" si="203"/>
        <v>0</v>
      </c>
      <c r="Y237" s="60">
        <f t="shared" si="203"/>
        <v>0</v>
      </c>
      <c r="Z237" s="60">
        <f t="shared" si="203"/>
        <v>0</v>
      </c>
      <c r="AA237" s="60">
        <f t="shared" si="203"/>
        <v>0</v>
      </c>
      <c r="AB237" s="60">
        <f t="shared" si="203"/>
        <v>0</v>
      </c>
      <c r="AC237" s="60">
        <f t="shared" si="203"/>
        <v>0</v>
      </c>
      <c r="AD237" s="60">
        <f t="shared" si="203"/>
        <v>0</v>
      </c>
      <c r="AE237" s="60">
        <f t="shared" si="203"/>
        <v>0</v>
      </c>
      <c r="AF237" s="60">
        <f t="shared" si="203"/>
        <v>0</v>
      </c>
      <c r="AG237" s="60">
        <f t="shared" si="203"/>
        <v>0</v>
      </c>
      <c r="AH237" s="60">
        <f t="shared" si="202"/>
        <v>58.756084</v>
      </c>
      <c r="AI237" s="28"/>
      <c r="AJ237" s="1"/>
      <c r="AK237" s="24"/>
      <c r="AL237" s="66" t="s">
        <v>338</v>
      </c>
      <c r="AM237" s="131" t="s">
        <v>300</v>
      </c>
      <c r="AN237" s="140">
        <f ca="1">SUM($C$366:INDEX($C$366:$AH$366,1,$AM$176))</f>
        <v>2151</v>
      </c>
      <c r="AO237" s="140">
        <f ca="1">SUM($C$366:INDEX($C$366:$AH$366,1,($AM$176-1)))</f>
        <v>2068</v>
      </c>
      <c r="AP237" s="140">
        <f ca="1">SUM($C$370:INDEX($C$370:$AH$370,1,$AM$176))</f>
        <v>2106</v>
      </c>
      <c r="AQ237" s="140" t="s">
        <v>312</v>
      </c>
      <c r="AR237" s="134">
        <f ca="1" t="shared" si="198"/>
        <v>45</v>
      </c>
      <c r="AS237" s="134" t="s">
        <v>312</v>
      </c>
      <c r="AT237" s="1"/>
      <c r="AU237" s="180"/>
      <c r="AV237" s="180"/>
      <c r="AW237" s="183"/>
      <c r="AX237" s="183"/>
      <c r="AY237" s="183"/>
      <c r="AZ237" s="183"/>
      <c r="BA237" s="184"/>
      <c r="BB237" s="184"/>
      <c r="BC237" s="180"/>
      <c r="BD237" s="180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</row>
    <row r="238" s="7" customFormat="1" ht="30" customHeight="1" outlineLevel="1" spans="1:171">
      <c r="A238" s="186"/>
      <c r="B238" s="125" t="s">
        <v>15</v>
      </c>
      <c r="C238" s="60">
        <f t="shared" ref="C238:AG238" si="204">C235-C234</f>
        <v>1.0684</v>
      </c>
      <c r="D238" s="60">
        <f t="shared" si="204"/>
        <v>12.7694</v>
      </c>
      <c r="E238" s="60">
        <f t="shared" si="204"/>
        <v>7.073352</v>
      </c>
      <c r="F238" s="60">
        <f t="shared" si="204"/>
        <v>8.449848</v>
      </c>
      <c r="G238" s="60">
        <f t="shared" si="204"/>
        <v>2.975544</v>
      </c>
      <c r="H238" s="60">
        <f t="shared" si="204"/>
        <v>7.15176</v>
      </c>
      <c r="I238" s="60">
        <f t="shared" si="204"/>
        <v>0.90288</v>
      </c>
      <c r="J238" s="60">
        <f t="shared" si="204"/>
        <v>0</v>
      </c>
      <c r="K238" s="60">
        <f t="shared" si="204"/>
        <v>0</v>
      </c>
      <c r="L238" s="60">
        <f t="shared" si="204"/>
        <v>0</v>
      </c>
      <c r="M238" s="60">
        <f t="shared" si="204"/>
        <v>0</v>
      </c>
      <c r="N238" s="60">
        <f t="shared" si="204"/>
        <v>0</v>
      </c>
      <c r="O238" s="60">
        <f t="shared" si="204"/>
        <v>0</v>
      </c>
      <c r="P238" s="60">
        <f t="shared" si="204"/>
        <v>0</v>
      </c>
      <c r="Q238" s="60">
        <f t="shared" si="204"/>
        <v>0</v>
      </c>
      <c r="R238" s="60">
        <f t="shared" si="204"/>
        <v>0</v>
      </c>
      <c r="S238" s="60">
        <f t="shared" si="204"/>
        <v>0</v>
      </c>
      <c r="T238" s="60">
        <f t="shared" si="204"/>
        <v>0</v>
      </c>
      <c r="U238" s="60">
        <f t="shared" si="204"/>
        <v>0</v>
      </c>
      <c r="V238" s="60">
        <f t="shared" si="204"/>
        <v>0</v>
      </c>
      <c r="W238" s="60">
        <f t="shared" si="204"/>
        <v>0</v>
      </c>
      <c r="X238" s="60">
        <f t="shared" si="204"/>
        <v>0</v>
      </c>
      <c r="Y238" s="60">
        <f t="shared" si="204"/>
        <v>0</v>
      </c>
      <c r="Z238" s="60">
        <f t="shared" si="204"/>
        <v>0</v>
      </c>
      <c r="AA238" s="60">
        <f t="shared" si="204"/>
        <v>0</v>
      </c>
      <c r="AB238" s="60">
        <f t="shared" si="204"/>
        <v>0</v>
      </c>
      <c r="AC238" s="60">
        <f t="shared" si="204"/>
        <v>0</v>
      </c>
      <c r="AD238" s="60">
        <f t="shared" si="204"/>
        <v>0</v>
      </c>
      <c r="AE238" s="60">
        <f t="shared" si="204"/>
        <v>0</v>
      </c>
      <c r="AF238" s="60">
        <f t="shared" si="204"/>
        <v>0</v>
      </c>
      <c r="AG238" s="60">
        <f t="shared" si="204"/>
        <v>0</v>
      </c>
      <c r="AH238" s="60">
        <f t="shared" si="202"/>
        <v>40.391184</v>
      </c>
      <c r="AI238" s="28"/>
      <c r="AJ238" s="1"/>
      <c r="AK238" s="24"/>
      <c r="AL238" s="131" t="s">
        <v>315</v>
      </c>
      <c r="AM238" s="131" t="s">
        <v>316</v>
      </c>
      <c r="AN238" s="134">
        <f t="array" ref="AN238">INDEX($C$410:$AH$410,1,$AM$176)</f>
        <v>44.66</v>
      </c>
      <c r="AO238" s="134">
        <f t="array" ref="AO238">INDEX($C$410:$AH$410,1,($AM$176-1))</f>
        <v>44.315</v>
      </c>
      <c r="AP238" s="134">
        <f t="array" ref="AP238">INDEX($C$409:$AH$409,1,$AM$176)</f>
        <v>45.12</v>
      </c>
      <c r="AQ238" s="134">
        <f>AQ228*50/10000</f>
        <v>0.000321286297621554</v>
      </c>
      <c r="AR238" s="134">
        <f t="shared" si="198"/>
        <v>-0.460000000000001</v>
      </c>
      <c r="AS238" s="134">
        <f t="shared" ref="AS238:AS241" si="205">AN238-AQ238</f>
        <v>44.6596787137024</v>
      </c>
      <c r="AT238" s="1"/>
      <c r="AU238" s="180"/>
      <c r="AV238" s="180"/>
      <c r="AW238" s="183"/>
      <c r="AX238" s="183"/>
      <c r="AY238" s="183"/>
      <c r="AZ238" s="183"/>
      <c r="BA238" s="184"/>
      <c r="BB238" s="184"/>
      <c r="BC238" s="180"/>
      <c r="BD238" s="180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</row>
    <row r="239" s="8" customFormat="1" ht="30" customHeight="1" outlineLevel="1" spans="1:171">
      <c r="A239" s="189" t="s">
        <v>41</v>
      </c>
      <c r="B239" s="190">
        <v>2024</v>
      </c>
      <c r="C239" s="188"/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  <c r="AF239" s="188"/>
      <c r="AG239" s="188"/>
      <c r="AH239" s="188">
        <f t="shared" si="202"/>
        <v>0</v>
      </c>
      <c r="AI239" s="28"/>
      <c r="AJ239" s="2"/>
      <c r="AK239" s="40"/>
      <c r="AL239" s="53" t="s">
        <v>317</v>
      </c>
      <c r="AM239" s="53" t="s">
        <v>316</v>
      </c>
      <c r="AN239" s="140">
        <f ca="1">SUM($C$410:INDEX($C$410:$AH$410,1,$AM$176))</f>
        <v>863.885</v>
      </c>
      <c r="AO239" s="140">
        <f ca="1">SUM($C$410:INDEX($C$410:$AH$410,1,($AM$176-1)))</f>
        <v>819.225</v>
      </c>
      <c r="AP239" s="140">
        <f ca="1">SUM($C$409:INDEX($C$409:$AH$409,1,$AM$176))</f>
        <v>957.665</v>
      </c>
      <c r="AQ239" s="134">
        <f ca="1">AQ229*50/10000</f>
        <v>140.420505466143</v>
      </c>
      <c r="AR239" s="134">
        <f ca="1" t="shared" si="198"/>
        <v>-93.7800000000001</v>
      </c>
      <c r="AS239" s="134">
        <f ca="1" t="shared" si="205"/>
        <v>723.464494533856</v>
      </c>
      <c r="AT239" s="1"/>
      <c r="AU239" s="180"/>
      <c r="AV239" s="180"/>
      <c r="AW239" s="183"/>
      <c r="AX239" s="183"/>
      <c r="AY239" s="183"/>
      <c r="AZ239" s="183"/>
      <c r="BA239" s="184"/>
      <c r="BB239" s="184"/>
      <c r="BC239" s="180"/>
      <c r="BD239" s="180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</row>
    <row r="240" s="8" customFormat="1" ht="30" customHeight="1" outlineLevel="1" spans="1:171">
      <c r="A240" s="191"/>
      <c r="B240" s="192">
        <v>2025</v>
      </c>
      <c r="C240" s="188"/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88">
        <f t="shared" si="202"/>
        <v>0</v>
      </c>
      <c r="AI240" s="28"/>
      <c r="AJ240" s="2"/>
      <c r="AK240" s="40"/>
      <c r="AL240" s="131" t="s">
        <v>318</v>
      </c>
      <c r="AM240" s="131" t="s">
        <v>316</v>
      </c>
      <c r="AN240" s="134">
        <f t="array" ref="AN240">INDEX($C$405:$AH$405,1,$AM$176)</f>
        <v>27.2588691069432</v>
      </c>
      <c r="AO240" s="134">
        <f t="array" ref="AO240">INDEX($C$405:$AH$405,1,($AM$176-1))</f>
        <v>27.94787375238</v>
      </c>
      <c r="AP240" s="134">
        <f t="array" ref="AP240">INDEX($C$404:$AH$404,1,$AM$176)</f>
        <v>42.17191208755</v>
      </c>
      <c r="AQ240" s="134">
        <f t="array" ref="AQ240">INDEX($C$406:$AH$406,1,$AM$176)</f>
        <v>0.000249557314862525</v>
      </c>
      <c r="AR240" s="134">
        <f t="shared" si="198"/>
        <v>-14.9130429806068</v>
      </c>
      <c r="AS240" s="134">
        <f t="shared" si="205"/>
        <v>27.2586195496283</v>
      </c>
      <c r="AT240" s="2"/>
      <c r="AU240" s="182"/>
      <c r="AV240" s="182"/>
      <c r="AW240" s="183"/>
      <c r="AX240" s="183"/>
      <c r="AY240" s="183"/>
      <c r="AZ240" s="183"/>
      <c r="BA240" s="184"/>
      <c r="BB240" s="184"/>
      <c r="BC240" s="182"/>
      <c r="BD240" s="18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</row>
    <row r="241" s="7" customFormat="1" ht="30" customHeight="1" outlineLevel="1" spans="1:171">
      <c r="A241" s="119" t="s">
        <v>125</v>
      </c>
      <c r="B241" s="49">
        <v>2024</v>
      </c>
      <c r="C241" s="112">
        <v>11</v>
      </c>
      <c r="D241" s="112">
        <v>52</v>
      </c>
      <c r="E241" s="112">
        <v>55</v>
      </c>
      <c r="F241" s="112">
        <v>60</v>
      </c>
      <c r="G241" s="112">
        <v>51</v>
      </c>
      <c r="H241" s="112">
        <v>48</v>
      </c>
      <c r="I241" s="112">
        <v>44</v>
      </c>
      <c r="J241" s="112">
        <v>51</v>
      </c>
      <c r="K241" s="112">
        <v>38</v>
      </c>
      <c r="L241" s="112">
        <v>36</v>
      </c>
      <c r="M241" s="112">
        <v>33</v>
      </c>
      <c r="N241" s="112">
        <v>17</v>
      </c>
      <c r="O241" s="112">
        <v>15</v>
      </c>
      <c r="P241" s="112">
        <v>14</v>
      </c>
      <c r="Q241" s="112">
        <v>13</v>
      </c>
      <c r="R241" s="112">
        <v>27</v>
      </c>
      <c r="S241" s="112">
        <v>30</v>
      </c>
      <c r="T241" s="112">
        <v>33</v>
      </c>
      <c r="U241" s="112">
        <v>28</v>
      </c>
      <c r="V241" s="112">
        <v>27</v>
      </c>
      <c r="W241" s="112">
        <v>58</v>
      </c>
      <c r="X241" s="112">
        <v>39</v>
      </c>
      <c r="Y241" s="112">
        <v>32</v>
      </c>
      <c r="Z241" s="112">
        <v>27</v>
      </c>
      <c r="AA241" s="112">
        <v>42</v>
      </c>
      <c r="AB241" s="112">
        <v>35</v>
      </c>
      <c r="AC241" s="112">
        <v>29</v>
      </c>
      <c r="AD241" s="112">
        <v>33</v>
      </c>
      <c r="AE241" s="112">
        <v>26</v>
      </c>
      <c r="AF241" s="112">
        <v>28</v>
      </c>
      <c r="AG241" s="112"/>
      <c r="AH241" s="112">
        <f t="shared" si="202"/>
        <v>1032</v>
      </c>
      <c r="AI241" s="28"/>
      <c r="AJ241" s="1"/>
      <c r="AK241" s="24"/>
      <c r="AL241" s="131" t="s">
        <v>319</v>
      </c>
      <c r="AM241" s="131" t="s">
        <v>316</v>
      </c>
      <c r="AN241" s="140">
        <f ca="1">SUM($C$405:INDEX($C$405:$AH$405,1,$AM$176))</f>
        <v>506.347829488852</v>
      </c>
      <c r="AO241" s="140">
        <f ca="1">SUM($C$405:INDEX($C$405:$AH$405,1,($AM$176-1)))</f>
        <v>479.088960381908</v>
      </c>
      <c r="AP241" s="140">
        <f ca="1">SUM($C$404:INDEX($C$404:$AH$404,1,$AM$176))</f>
        <v>833.9367424079</v>
      </c>
      <c r="AQ241" s="140">
        <f ca="1">SUM($C$406:INDEX($C$406:$AH$406,1,$AM$176))</f>
        <v>113.10065530937</v>
      </c>
      <c r="AR241" s="134">
        <f ca="1" t="shared" si="198"/>
        <v>-327.588912919048</v>
      </c>
      <c r="AS241" s="134">
        <f ca="1" t="shared" si="205"/>
        <v>393.247174179482</v>
      </c>
      <c r="AT241" s="2"/>
      <c r="AU241" s="182"/>
      <c r="AV241" s="182"/>
      <c r="AW241" s="183"/>
      <c r="AX241" s="183"/>
      <c r="AY241" s="183"/>
      <c r="AZ241" s="183"/>
      <c r="BA241" s="184"/>
      <c r="BB241" s="184"/>
      <c r="BC241" s="182"/>
      <c r="BD241" s="182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</row>
    <row r="242" s="8" customFormat="1" ht="30" customHeight="1" outlineLevel="1" spans="1:171">
      <c r="A242" s="120"/>
      <c r="B242" s="114">
        <v>2025</v>
      </c>
      <c r="C242" s="188">
        <v>60</v>
      </c>
      <c r="D242" s="193">
        <v>19</v>
      </c>
      <c r="E242" s="188">
        <v>18</v>
      </c>
      <c r="F242" s="188">
        <v>25</v>
      </c>
      <c r="G242" s="188">
        <v>20</v>
      </c>
      <c r="H242" s="188">
        <v>24</v>
      </c>
      <c r="I242" s="188">
        <v>25</v>
      </c>
      <c r="J242" s="188">
        <v>26</v>
      </c>
      <c r="K242" s="188">
        <v>29</v>
      </c>
      <c r="L242" s="188">
        <v>32</v>
      </c>
      <c r="M242" s="188">
        <v>30</v>
      </c>
      <c r="N242" s="188">
        <v>31</v>
      </c>
      <c r="O242" s="188">
        <v>32</v>
      </c>
      <c r="P242" s="188">
        <v>30</v>
      </c>
      <c r="Q242" s="188">
        <v>34</v>
      </c>
      <c r="R242" s="193">
        <v>39</v>
      </c>
      <c r="S242" s="188">
        <v>40</v>
      </c>
      <c r="T242" s="188">
        <v>42</v>
      </c>
      <c r="U242" s="188">
        <v>25</v>
      </c>
      <c r="V242" s="188">
        <v>28</v>
      </c>
      <c r="W242" s="188">
        <v>30</v>
      </c>
      <c r="X242" s="188">
        <v>32</v>
      </c>
      <c r="Y242" s="188">
        <v>30</v>
      </c>
      <c r="Z242" s="188">
        <v>39</v>
      </c>
      <c r="AA242" s="188">
        <v>43</v>
      </c>
      <c r="AB242" s="188">
        <v>47</v>
      </c>
      <c r="AC242" s="188">
        <v>49</v>
      </c>
      <c r="AD242" s="188">
        <v>40</v>
      </c>
      <c r="AE242" s="188">
        <v>26</v>
      </c>
      <c r="AF242" s="188">
        <v>39</v>
      </c>
      <c r="AG242" s="188">
        <v>0</v>
      </c>
      <c r="AH242" s="188">
        <v>984</v>
      </c>
      <c r="AI242" s="28">
        <v>39</v>
      </c>
      <c r="AJ242" s="2">
        <v>0</v>
      </c>
      <c r="AK242" s="40"/>
      <c r="AL242" s="131" t="s">
        <v>320</v>
      </c>
      <c r="AM242" s="131" t="s">
        <v>316</v>
      </c>
      <c r="AN242" s="134">
        <f t="array" ref="AN242">INDEX($C$413:$AH$413,1,$AM$176)</f>
        <v>17.4011308930568</v>
      </c>
      <c r="AO242" s="134">
        <f t="array" ref="AO242">INDEX($C$413:$AH$413,1,($AM$176-1))</f>
        <v>16.36712624762</v>
      </c>
      <c r="AP242" s="134">
        <f t="array" ref="AP242">INDEX($C$412:$AH$412,1,$AM$176)</f>
        <v>2.94808791244999</v>
      </c>
      <c r="AQ242" s="134">
        <f>AQ238-AQ240</f>
        <v>7.17289827590293e-5</v>
      </c>
      <c r="AR242" s="181">
        <f t="shared" si="198"/>
        <v>14.4530429806068</v>
      </c>
      <c r="AS242" s="134" t="s">
        <v>312</v>
      </c>
      <c r="AT242" s="1"/>
      <c r="AU242" s="180"/>
      <c r="AV242" s="180"/>
      <c r="AW242" s="183"/>
      <c r="AX242" s="183"/>
      <c r="AY242" s="183"/>
      <c r="AZ242" s="183"/>
      <c r="BA242" s="184"/>
      <c r="BB242" s="184"/>
      <c r="BC242" s="180"/>
      <c r="BD242" s="180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</row>
    <row r="243" s="7" customFormat="1" ht="30" customHeight="1" outlineLevel="1" spans="1:171">
      <c r="A243" s="119"/>
      <c r="B243" s="117" t="s">
        <v>13</v>
      </c>
      <c r="C243" s="71">
        <v>14.2760023873191</v>
      </c>
      <c r="D243" s="71">
        <v>18.2947416066946</v>
      </c>
      <c r="E243" s="71">
        <v>24.6432121942834</v>
      </c>
      <c r="F243" s="71">
        <v>38.2614303791859</v>
      </c>
      <c r="G243" s="71">
        <v>36.0643932304801</v>
      </c>
      <c r="H243" s="71">
        <v>37.2624324694638</v>
      </c>
      <c r="I243" s="71">
        <v>31.2760275379602</v>
      </c>
      <c r="J243" s="71">
        <v>19.2501399871498</v>
      </c>
      <c r="K243" s="71">
        <v>23.3920952674967</v>
      </c>
      <c r="L243" s="71">
        <v>39.4575739864623</v>
      </c>
      <c r="M243" s="71">
        <v>37.7609836084712</v>
      </c>
      <c r="N243" s="71">
        <v>41.7038975595565</v>
      </c>
      <c r="O243" s="71">
        <v>41.7038975595565</v>
      </c>
      <c r="P243" s="71">
        <v>33.1716592452127</v>
      </c>
      <c r="Q243" s="71">
        <v>31.4750688672217</v>
      </c>
      <c r="R243" s="71">
        <v>43.0497960717059</v>
      </c>
      <c r="S243" s="71">
        <v>45.4951609740617</v>
      </c>
      <c r="T243" s="71">
        <v>43.9502211326508</v>
      </c>
      <c r="U243" s="71">
        <v>39.6566153157238</v>
      </c>
      <c r="V243" s="71">
        <v>38.9590228474548</v>
      </c>
      <c r="W243" s="71">
        <v>40.1570620864384</v>
      </c>
      <c r="X243" s="71">
        <v>62.2089457369076</v>
      </c>
      <c r="Y243" s="71">
        <v>56.222540805404</v>
      </c>
      <c r="Z243" s="71">
        <v>54.5259504274129</v>
      </c>
      <c r="AA243" s="71">
        <v>54.9733195103245</v>
      </c>
      <c r="AB243" s="71">
        <v>65.5035536441126</v>
      </c>
      <c r="AC243" s="71">
        <v>71.4918542073234</v>
      </c>
      <c r="AD243" s="71">
        <v>77.4782591388271</v>
      </c>
      <c r="AE243" s="71">
        <v>82.2685204630543</v>
      </c>
      <c r="AF243" s="71">
        <v>81.0704812240706</v>
      </c>
      <c r="AG243" s="71">
        <v>0</v>
      </c>
      <c r="AH243" s="71">
        <v>1325.00485947199</v>
      </c>
      <c r="AI243" s="28"/>
      <c r="AJ243" s="19"/>
      <c r="AK243" s="24"/>
      <c r="AL243" s="131" t="s">
        <v>321</v>
      </c>
      <c r="AM243" s="131" t="s">
        <v>316</v>
      </c>
      <c r="AN243" s="140">
        <f ca="1">SUM($C$413:INDEX($C$413:$AH$413,1,$AM$176))</f>
        <v>357.537170511148</v>
      </c>
      <c r="AO243" s="140">
        <f ca="1">SUM($C$413:INDEX($C$413:$AH$413,1,($AM$176-1)))</f>
        <v>340.136039618092</v>
      </c>
      <c r="AP243" s="140">
        <f ca="1">SUM($C$412:INDEX($C$412:$AH$412,1,$AM$176))</f>
        <v>123.7282575921</v>
      </c>
      <c r="AQ243" s="140">
        <f ca="1">AQ239-AQ241</f>
        <v>27.3198501567736</v>
      </c>
      <c r="AR243" s="134">
        <f ca="1" t="shared" si="198"/>
        <v>233.808912919048</v>
      </c>
      <c r="AS243" s="134">
        <f ca="1">AN243-AQ243</f>
        <v>330.217320354375</v>
      </c>
      <c r="AT243" s="2"/>
      <c r="AU243" s="182"/>
      <c r="AV243" s="182"/>
      <c r="AW243" s="183"/>
      <c r="AX243" s="183"/>
      <c r="AY243" s="183"/>
      <c r="AZ243" s="183"/>
      <c r="BA243" s="184"/>
      <c r="BB243" s="184"/>
      <c r="BC243" s="182"/>
      <c r="BD243" s="182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</row>
    <row r="244" s="7" customFormat="1" ht="30" customHeight="1" outlineLevel="1" spans="1:171">
      <c r="A244" s="119"/>
      <c r="B244" s="124" t="s">
        <v>14</v>
      </c>
      <c r="C244" s="71">
        <f t="shared" ref="C244:AG244" si="206">C242-C243</f>
        <v>45.7239976126809</v>
      </c>
      <c r="D244" s="71">
        <f t="shared" si="206"/>
        <v>0.7052583933054</v>
      </c>
      <c r="E244" s="71">
        <f t="shared" si="206"/>
        <v>-6.6432121942834</v>
      </c>
      <c r="F244" s="71">
        <f t="shared" si="206"/>
        <v>-13.2614303791859</v>
      </c>
      <c r="G244" s="71">
        <f t="shared" si="206"/>
        <v>-16.0643932304801</v>
      </c>
      <c r="H244" s="71">
        <f t="shared" si="206"/>
        <v>-13.2624324694638</v>
      </c>
      <c r="I244" s="71">
        <f t="shared" si="206"/>
        <v>-6.2760275379602</v>
      </c>
      <c r="J244" s="71">
        <f t="shared" si="206"/>
        <v>6.7498600128502</v>
      </c>
      <c r="K244" s="71">
        <f t="shared" si="206"/>
        <v>5.6079047325033</v>
      </c>
      <c r="L244" s="71">
        <f t="shared" si="206"/>
        <v>-7.4575739864623</v>
      </c>
      <c r="M244" s="71">
        <f t="shared" si="206"/>
        <v>-7.7609836084712</v>
      </c>
      <c r="N244" s="71">
        <f t="shared" si="206"/>
        <v>-10.7038975595565</v>
      </c>
      <c r="O244" s="71">
        <f t="shared" si="206"/>
        <v>-9.7038975595565</v>
      </c>
      <c r="P244" s="71">
        <f t="shared" si="206"/>
        <v>-3.1716592452127</v>
      </c>
      <c r="Q244" s="71">
        <f t="shared" si="206"/>
        <v>2.5249311327783</v>
      </c>
      <c r="R244" s="71">
        <f t="shared" si="206"/>
        <v>-4.0497960717059</v>
      </c>
      <c r="S244" s="71">
        <f t="shared" si="206"/>
        <v>-5.4951609740617</v>
      </c>
      <c r="T244" s="71">
        <f t="shared" si="206"/>
        <v>-1.9502211326508</v>
      </c>
      <c r="U244" s="71">
        <f t="shared" si="206"/>
        <v>-14.6566153157238</v>
      </c>
      <c r="V244" s="71">
        <f t="shared" si="206"/>
        <v>-10.9590228474548</v>
      </c>
      <c r="W244" s="71">
        <f t="shared" si="206"/>
        <v>-10.1570620864384</v>
      </c>
      <c r="X244" s="71">
        <f t="shared" si="206"/>
        <v>-30.2089457369076</v>
      </c>
      <c r="Y244" s="71">
        <f t="shared" si="206"/>
        <v>-26.222540805404</v>
      </c>
      <c r="Z244" s="71">
        <f t="shared" si="206"/>
        <v>-15.5259504274129</v>
      </c>
      <c r="AA244" s="71">
        <f t="shared" si="206"/>
        <v>-11.9733195103245</v>
      </c>
      <c r="AB244" s="71">
        <f t="shared" si="206"/>
        <v>-18.5035536441126</v>
      </c>
      <c r="AC244" s="71">
        <f t="shared" si="206"/>
        <v>-22.4918542073234</v>
      </c>
      <c r="AD244" s="71">
        <f t="shared" si="206"/>
        <v>-37.4782591388271</v>
      </c>
      <c r="AE244" s="71">
        <f t="shared" si="206"/>
        <v>-56.2685204630543</v>
      </c>
      <c r="AF244" s="71">
        <f t="shared" si="206"/>
        <v>-42.0704812240706</v>
      </c>
      <c r="AG244" s="71">
        <f t="shared" si="206"/>
        <v>0</v>
      </c>
      <c r="AH244" s="71">
        <f t="shared" ref="AH244:AH246" si="207">SUM(C244:AG244)</f>
        <v>-341.004859471987</v>
      </c>
      <c r="AI244" s="28"/>
      <c r="AJ244" s="1"/>
      <c r="AK244" s="24"/>
      <c r="AL244" s="132" t="s">
        <v>323</v>
      </c>
      <c r="AM244" s="131" t="s">
        <v>298</v>
      </c>
      <c r="AN244" s="143" cm="1">
        <f t="array" ref="AN244">INDEX($C$426:$AH$426,1,$AM$176)</f>
        <v>0.904473355908038</v>
      </c>
      <c r="AO244" s="143" cm="1">
        <f t="array" ref="AO244">INDEX($C$426:$AH$426,1,($AM$176-1))</f>
        <v>0.917058129669102</v>
      </c>
      <c r="AP244" s="140"/>
      <c r="AQ244" s="140"/>
      <c r="AR244" s="134"/>
      <c r="AS244" s="134"/>
      <c r="AT244" s="1"/>
      <c r="AU244" s="180"/>
      <c r="AV244" s="180"/>
      <c r="AW244" s="194"/>
      <c r="AX244" s="194"/>
      <c r="AY244" s="183"/>
      <c r="AZ244" s="183"/>
      <c r="BA244" s="184"/>
      <c r="BB244" s="184"/>
      <c r="BC244" s="180"/>
      <c r="BD244" s="180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</row>
    <row r="245" s="7" customFormat="1" ht="30" customHeight="1" outlineLevel="1" spans="1:171">
      <c r="A245" s="119"/>
      <c r="B245" s="125" t="s">
        <v>15</v>
      </c>
      <c r="C245" s="71">
        <f t="shared" ref="C245:AG245" si="208">C242-C241</f>
        <v>49</v>
      </c>
      <c r="D245" s="71">
        <f t="shared" si="208"/>
        <v>-33</v>
      </c>
      <c r="E245" s="71">
        <f t="shared" si="208"/>
        <v>-37</v>
      </c>
      <c r="F245" s="71">
        <f t="shared" si="208"/>
        <v>-35</v>
      </c>
      <c r="G245" s="71">
        <f t="shared" si="208"/>
        <v>-31</v>
      </c>
      <c r="H245" s="71">
        <f t="shared" si="208"/>
        <v>-24</v>
      </c>
      <c r="I245" s="71">
        <f t="shared" si="208"/>
        <v>-19</v>
      </c>
      <c r="J245" s="71">
        <f t="shared" si="208"/>
        <v>-25</v>
      </c>
      <c r="K245" s="71">
        <f t="shared" si="208"/>
        <v>-9</v>
      </c>
      <c r="L245" s="71">
        <f t="shared" si="208"/>
        <v>-4</v>
      </c>
      <c r="M245" s="71">
        <f t="shared" si="208"/>
        <v>-3</v>
      </c>
      <c r="N245" s="71">
        <f t="shared" si="208"/>
        <v>14</v>
      </c>
      <c r="O245" s="71">
        <f t="shared" si="208"/>
        <v>17</v>
      </c>
      <c r="P245" s="71">
        <f t="shared" si="208"/>
        <v>16</v>
      </c>
      <c r="Q245" s="71">
        <f t="shared" si="208"/>
        <v>21</v>
      </c>
      <c r="R245" s="71">
        <f t="shared" si="208"/>
        <v>12</v>
      </c>
      <c r="S245" s="71">
        <f t="shared" si="208"/>
        <v>10</v>
      </c>
      <c r="T245" s="71">
        <f t="shared" si="208"/>
        <v>9</v>
      </c>
      <c r="U245" s="71">
        <f t="shared" si="208"/>
        <v>-3</v>
      </c>
      <c r="V245" s="71">
        <f t="shared" si="208"/>
        <v>1</v>
      </c>
      <c r="W245" s="71">
        <f t="shared" si="208"/>
        <v>-28</v>
      </c>
      <c r="X245" s="71">
        <f t="shared" si="208"/>
        <v>-7</v>
      </c>
      <c r="Y245" s="71">
        <f t="shared" si="208"/>
        <v>-2</v>
      </c>
      <c r="Z245" s="71">
        <f t="shared" si="208"/>
        <v>12</v>
      </c>
      <c r="AA245" s="71">
        <f t="shared" si="208"/>
        <v>1</v>
      </c>
      <c r="AB245" s="71">
        <f t="shared" si="208"/>
        <v>12</v>
      </c>
      <c r="AC245" s="71">
        <f t="shared" si="208"/>
        <v>20</v>
      </c>
      <c r="AD245" s="71">
        <f t="shared" si="208"/>
        <v>7</v>
      </c>
      <c r="AE245" s="71">
        <f t="shared" si="208"/>
        <v>0</v>
      </c>
      <c r="AF245" s="71">
        <f t="shared" si="208"/>
        <v>11</v>
      </c>
      <c r="AG245" s="71">
        <f t="shared" si="208"/>
        <v>0</v>
      </c>
      <c r="AH245" s="71">
        <f t="shared" si="207"/>
        <v>-48</v>
      </c>
      <c r="AI245" s="28"/>
      <c r="AJ245" s="1"/>
      <c r="AK245" s="24"/>
      <c r="AL245" s="66" t="s">
        <v>327</v>
      </c>
      <c r="AM245" s="66" t="s">
        <v>300</v>
      </c>
      <c r="AN245" s="134">
        <f t="array" ref="AN245">INDEX($C$530:$AH$530,1,$AM$176)</f>
        <v>496</v>
      </c>
      <c r="AO245" s="134" cm="1">
        <f t="array" ref="AO245">INDEX($C$530:$AH$530,1,($AM$176-1))</f>
        <v>486</v>
      </c>
      <c r="AP245" s="164"/>
      <c r="AQ245" s="134"/>
      <c r="AR245" s="195"/>
      <c r="AS245" s="195"/>
      <c r="AT245" s="1"/>
      <c r="AU245" s="180"/>
      <c r="AV245" s="180"/>
      <c r="AW245" s="183"/>
      <c r="AX245" s="183"/>
      <c r="AY245" s="183"/>
      <c r="AZ245" s="183"/>
      <c r="BA245" s="184"/>
      <c r="BB245" s="184"/>
      <c r="BC245" s="180"/>
      <c r="BD245" s="180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</row>
    <row r="246" s="7" customFormat="1" ht="30" customHeight="1" outlineLevel="1" spans="1:171">
      <c r="A246" s="119" t="s">
        <v>126</v>
      </c>
      <c r="B246" s="49">
        <v>2024</v>
      </c>
      <c r="C246" s="112">
        <v>1.8</v>
      </c>
      <c r="D246" s="112">
        <v>6.3</v>
      </c>
      <c r="E246" s="112">
        <v>8.6</v>
      </c>
      <c r="F246" s="112">
        <v>5.9</v>
      </c>
      <c r="G246" s="112">
        <v>6.3</v>
      </c>
      <c r="H246" s="112">
        <v>7.2</v>
      </c>
      <c r="I246" s="112">
        <v>8.1</v>
      </c>
      <c r="J246" s="112">
        <v>9</v>
      </c>
      <c r="K246" s="112">
        <v>8.3</v>
      </c>
      <c r="L246" s="112">
        <v>8.1</v>
      </c>
      <c r="M246" s="112">
        <v>3.6</v>
      </c>
      <c r="N246" s="112">
        <v>3.6</v>
      </c>
      <c r="O246" s="112">
        <v>3.6</v>
      </c>
      <c r="P246" s="112">
        <v>3.6</v>
      </c>
      <c r="Q246" s="112">
        <v>3.6</v>
      </c>
      <c r="R246" s="112">
        <v>5.4</v>
      </c>
      <c r="S246" s="112">
        <v>8.1</v>
      </c>
      <c r="T246" s="112">
        <v>8.1</v>
      </c>
      <c r="U246" s="112">
        <v>7.04</v>
      </c>
      <c r="V246" s="112">
        <v>7.2</v>
      </c>
      <c r="W246" s="112">
        <v>9.9</v>
      </c>
      <c r="X246" s="112">
        <v>13.2</v>
      </c>
      <c r="Y246" s="112">
        <v>12.6</v>
      </c>
      <c r="Z246" s="112">
        <v>2.82</v>
      </c>
      <c r="AA246" s="112">
        <v>3.2</v>
      </c>
      <c r="AB246" s="112">
        <v>9</v>
      </c>
      <c r="AC246" s="112">
        <v>9</v>
      </c>
      <c r="AD246" s="112">
        <v>9.9</v>
      </c>
      <c r="AE246" s="112">
        <v>8.1</v>
      </c>
      <c r="AF246" s="112">
        <v>9.9</v>
      </c>
      <c r="AG246" s="112"/>
      <c r="AH246" s="112">
        <f t="shared" si="207"/>
        <v>211.06</v>
      </c>
      <c r="AI246" s="28"/>
      <c r="AJ246" s="1"/>
      <c r="AK246" s="24"/>
      <c r="AL246" s="66" t="s">
        <v>328</v>
      </c>
      <c r="AM246" s="66" t="s">
        <v>300</v>
      </c>
      <c r="AN246" s="140">
        <f ca="1">SUM($C$530:INDEX($C$530:$AH$530,1,$AM$176))</f>
        <v>9219</v>
      </c>
      <c r="AO246" s="140">
        <f ca="1">SUM($C$530:INDEX($C$530:$AH$530,1,($AM$176-1)))</f>
        <v>8723</v>
      </c>
      <c r="AP246" s="164"/>
      <c r="AQ246" s="134"/>
      <c r="AR246" s="195"/>
      <c r="AS246" s="195"/>
      <c r="AT246" s="1"/>
      <c r="AU246" s="180"/>
      <c r="AV246" s="1"/>
      <c r="AW246" s="180"/>
      <c r="AX246" s="180"/>
      <c r="AY246" s="180"/>
      <c r="AZ246" s="180"/>
      <c r="BA246" s="180"/>
      <c r="BB246" s="180"/>
      <c r="BC246" s="180"/>
      <c r="BD246" s="180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</row>
    <row r="247" s="8" customFormat="1" ht="30" customHeight="1" outlineLevel="1" spans="1:171">
      <c r="A247" s="120"/>
      <c r="B247" s="114">
        <v>2025</v>
      </c>
      <c r="C247" s="151">
        <v>0</v>
      </c>
      <c r="D247" s="151">
        <v>1.8</v>
      </c>
      <c r="E247" s="151">
        <v>1.8</v>
      </c>
      <c r="F247" s="151">
        <v>1.8</v>
      </c>
      <c r="G247" s="151">
        <v>2.7</v>
      </c>
      <c r="H247" s="151">
        <v>4.32</v>
      </c>
      <c r="I247" s="151">
        <v>1.8</v>
      </c>
      <c r="J247" s="151">
        <v>2.24</v>
      </c>
      <c r="K247" s="151">
        <v>5.4</v>
      </c>
      <c r="L247" s="151">
        <v>5.4</v>
      </c>
      <c r="M247" s="151">
        <v>6.3</v>
      </c>
      <c r="N247" s="151">
        <v>6.2</v>
      </c>
      <c r="O247" s="151">
        <v>6.3</v>
      </c>
      <c r="P247" s="151">
        <v>5.02</v>
      </c>
      <c r="Q247" s="151">
        <v>5.4</v>
      </c>
      <c r="R247" s="151">
        <v>7.53</v>
      </c>
      <c r="S247" s="151">
        <v>10.8</v>
      </c>
      <c r="T247" s="151">
        <v>6.3</v>
      </c>
      <c r="U247" s="151">
        <v>5.4</v>
      </c>
      <c r="V247" s="151">
        <v>5.4</v>
      </c>
      <c r="W247" s="151">
        <v>5.4</v>
      </c>
      <c r="X247" s="151">
        <v>5.13</v>
      </c>
      <c r="Y247" s="151">
        <v>5.4</v>
      </c>
      <c r="Z247" s="151">
        <v>7.16</v>
      </c>
      <c r="AA247" s="151">
        <v>10.95</v>
      </c>
      <c r="AB247" s="151">
        <v>10.95</v>
      </c>
      <c r="AC247" s="151">
        <v>9.2</v>
      </c>
      <c r="AD247" s="151">
        <v>6.88</v>
      </c>
      <c r="AE247" s="151">
        <v>9.24</v>
      </c>
      <c r="AF247" s="151">
        <v>8.1</v>
      </c>
      <c r="AG247" s="151">
        <v>0</v>
      </c>
      <c r="AH247" s="153">
        <v>170.32</v>
      </c>
      <c r="AI247" s="28">
        <v>8.1</v>
      </c>
      <c r="AJ247" s="2">
        <v>0</v>
      </c>
      <c r="AK247" s="40"/>
      <c r="AL247" s="196" t="s">
        <v>474</v>
      </c>
      <c r="AM247" s="197"/>
      <c r="AN247" s="197"/>
      <c r="AO247" s="197"/>
      <c r="AP247" s="197"/>
      <c r="AQ247" s="197"/>
      <c r="AR247" s="197"/>
      <c r="AS247" s="198"/>
      <c r="AT247" s="1"/>
      <c r="AU247" s="196" t="str">
        <f>"简要分析：
1：较同期供热量 "&amp;IF(AR228&gt;0,"增加","减少")&amp;" "&amp;ROUND(ABS(AR228),0)&amp;"  吉焦，耗原煤 "&amp;IF(AR230&gt;0,"增加","减少")&amp;" "&amp;ROUND(ABS(AR230),0)&amp;"   吨，销售利润"&amp;IF(AR242&gt;0,"增加","减少")&amp;" "&amp;ROUND(ABS(AR242),0)&amp;"  万元。"</f>
        <v>简要分析：
1：较同期供热量 减少 92  吉焦，耗原煤 减少 72   吨，销售利润增加 14  万元。</v>
      </c>
      <c r="AV247" s="197"/>
      <c r="AW247" s="197"/>
      <c r="AX247" s="197"/>
      <c r="AY247" s="197"/>
      <c r="AZ247" s="197"/>
      <c r="BA247" s="197"/>
      <c r="BB247" s="198"/>
      <c r="BC247" s="180"/>
      <c r="BD247" s="180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</row>
    <row r="248" s="7" customFormat="1" ht="30" customHeight="1" outlineLevel="1" spans="1:171">
      <c r="A248" s="119"/>
      <c r="B248" s="199" t="s">
        <v>13</v>
      </c>
      <c r="C248" s="71">
        <v>2.69373033072681</v>
      </c>
      <c r="D248" s="71">
        <v>3.45202382443825</v>
      </c>
      <c r="E248" s="71">
        <v>4.64991293313617</v>
      </c>
      <c r="F248" s="71">
        <v>7.21952635710927</v>
      </c>
      <c r="G248" s="71">
        <v>6.80496873483967</v>
      </c>
      <c r="H248" s="71">
        <v>7.03102604051214</v>
      </c>
      <c r="I248" s="71">
        <v>5.90145488337029</v>
      </c>
      <c r="J248" s="71">
        <v>3.63229737199983</v>
      </c>
      <c r="K248" s="71">
        <v>4.41384043037695</v>
      </c>
      <c r="L248" s="71">
        <v>7.4452259771715</v>
      </c>
      <c r="M248" s="71">
        <v>7.12509735600558</v>
      </c>
      <c r="N248" s="71">
        <v>7.86908342530737</v>
      </c>
      <c r="O248" s="71">
        <v>7.86908342530737</v>
      </c>
      <c r="P248" s="71">
        <v>6.25914049361153</v>
      </c>
      <c r="Q248" s="71">
        <v>5.93901187244562</v>
      </c>
      <c r="R248" s="71">
        <v>8.12304020857866</v>
      </c>
      <c r="S248" s="71">
        <v>8.58445464578986</v>
      </c>
      <c r="T248" s="71">
        <v>8.29294087344324</v>
      </c>
      <c r="U248" s="71">
        <v>7.48278296624683</v>
      </c>
      <c r="V248" s="71">
        <v>7.35115466167805</v>
      </c>
      <c r="W248" s="71">
        <v>7.57721196735052</v>
      </c>
      <c r="X248" s="71">
        <v>11.7381686712869</v>
      </c>
      <c r="Y248" s="71">
        <v>10.6085975141451</v>
      </c>
      <c r="Z248" s="71">
        <v>10.2884688929791</v>
      </c>
      <c r="AA248" s="71">
        <v>10.3728826969961</v>
      </c>
      <c r="AB248" s="71">
        <v>12.3598262618862</v>
      </c>
      <c r="AC248" s="71">
        <v>13.4897551046383</v>
      </c>
      <c r="AD248" s="71">
        <v>14.6193262617801</v>
      </c>
      <c r="AE248" s="71">
        <v>15.5231977988598</v>
      </c>
      <c r="AF248" s="71">
        <v>15.2971404931873</v>
      </c>
      <c r="AG248" s="71">
        <v>0</v>
      </c>
      <c r="AH248" s="71">
        <v>250.014372475204</v>
      </c>
      <c r="AI248" s="28"/>
      <c r="AJ248" s="1"/>
      <c r="AK248" s="24"/>
      <c r="AL248" s="200"/>
      <c r="AM248" s="201"/>
      <c r="AN248" s="201"/>
      <c r="AO248" s="201"/>
      <c r="AP248" s="201"/>
      <c r="AQ248" s="201"/>
      <c r="AR248" s="201"/>
      <c r="AS248" s="202"/>
      <c r="AT248" s="2"/>
      <c r="AU248" s="200"/>
      <c r="AV248" s="201"/>
      <c r="AW248" s="201"/>
      <c r="AX248" s="201"/>
      <c r="AY248" s="201"/>
      <c r="AZ248" s="201"/>
      <c r="BA248" s="201"/>
      <c r="BB248" s="202"/>
      <c r="BC248" s="2"/>
      <c r="BD248" s="2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</row>
    <row r="249" s="9" customFormat="1" ht="30" customHeight="1" outlineLevel="1" spans="1:171">
      <c r="A249" s="159"/>
      <c r="B249" s="203" t="s">
        <v>14</v>
      </c>
      <c r="C249" s="71">
        <f t="shared" ref="C249:AG249" si="209">C247-C248</f>
        <v>-2.69373033072681</v>
      </c>
      <c r="D249" s="71">
        <f t="shared" si="209"/>
        <v>-1.65202382443825</v>
      </c>
      <c r="E249" s="71">
        <f t="shared" si="209"/>
        <v>-2.84991293313617</v>
      </c>
      <c r="F249" s="71">
        <f t="shared" si="209"/>
        <v>-5.41952635710927</v>
      </c>
      <c r="G249" s="71">
        <f t="shared" si="209"/>
        <v>-4.10496873483967</v>
      </c>
      <c r="H249" s="71">
        <f t="shared" si="209"/>
        <v>-2.71102604051214</v>
      </c>
      <c r="I249" s="71">
        <f t="shared" si="209"/>
        <v>-4.10145488337029</v>
      </c>
      <c r="J249" s="71">
        <f t="shared" si="209"/>
        <v>-1.39229737199983</v>
      </c>
      <c r="K249" s="71">
        <f t="shared" si="209"/>
        <v>0.986159569623051</v>
      </c>
      <c r="L249" s="71">
        <f t="shared" si="209"/>
        <v>-2.0452259771715</v>
      </c>
      <c r="M249" s="71">
        <f t="shared" si="209"/>
        <v>-0.82509735600558</v>
      </c>
      <c r="N249" s="71">
        <f t="shared" si="209"/>
        <v>-1.66908342530737</v>
      </c>
      <c r="O249" s="71">
        <f t="shared" si="209"/>
        <v>-1.56908342530737</v>
      </c>
      <c r="P249" s="71">
        <f t="shared" si="209"/>
        <v>-1.23914049361153</v>
      </c>
      <c r="Q249" s="71">
        <f t="shared" si="209"/>
        <v>-0.539011872445619</v>
      </c>
      <c r="R249" s="71">
        <f t="shared" si="209"/>
        <v>-0.593040208578659</v>
      </c>
      <c r="S249" s="71">
        <f t="shared" si="209"/>
        <v>2.21554535421014</v>
      </c>
      <c r="T249" s="71">
        <f t="shared" si="209"/>
        <v>-1.99294087344324</v>
      </c>
      <c r="U249" s="71">
        <f t="shared" si="209"/>
        <v>-2.08278296624683</v>
      </c>
      <c r="V249" s="71">
        <f t="shared" si="209"/>
        <v>-1.95115466167805</v>
      </c>
      <c r="W249" s="71">
        <f t="shared" si="209"/>
        <v>-2.17721196735052</v>
      </c>
      <c r="X249" s="71">
        <f t="shared" si="209"/>
        <v>-6.6081686712869</v>
      </c>
      <c r="Y249" s="71">
        <f t="shared" si="209"/>
        <v>-5.2085975141451</v>
      </c>
      <c r="Z249" s="71">
        <f t="shared" si="209"/>
        <v>-3.1284688929791</v>
      </c>
      <c r="AA249" s="71">
        <f t="shared" si="209"/>
        <v>0.577117303003899</v>
      </c>
      <c r="AB249" s="71">
        <f t="shared" si="209"/>
        <v>-1.4098262618862</v>
      </c>
      <c r="AC249" s="71">
        <f t="shared" si="209"/>
        <v>-4.2897551046383</v>
      </c>
      <c r="AD249" s="71">
        <f t="shared" si="209"/>
        <v>-7.7393262617801</v>
      </c>
      <c r="AE249" s="71">
        <f t="shared" si="209"/>
        <v>-6.2831977988598</v>
      </c>
      <c r="AF249" s="71">
        <f t="shared" si="209"/>
        <v>-7.1971404931873</v>
      </c>
      <c r="AG249" s="71">
        <f t="shared" si="209"/>
        <v>0</v>
      </c>
      <c r="AH249" s="71">
        <f t="shared" ref="AH249:AH251" si="210">SUM(C249:AG249)</f>
        <v>-79.6943724752044</v>
      </c>
      <c r="AI249" s="28"/>
      <c r="AJ249" s="6"/>
      <c r="AK249" s="88"/>
      <c r="AL249" s="204"/>
      <c r="AM249" s="205"/>
      <c r="AN249" s="205"/>
      <c r="AO249" s="205"/>
      <c r="AP249" s="205"/>
      <c r="AQ249" s="205"/>
      <c r="AR249" s="205"/>
      <c r="AS249" s="206"/>
      <c r="AT249" s="180"/>
      <c r="AU249" s="204"/>
      <c r="AV249" s="205"/>
      <c r="AW249" s="205"/>
      <c r="AX249" s="205"/>
      <c r="AY249" s="205"/>
      <c r="AZ249" s="205"/>
      <c r="BA249" s="205"/>
      <c r="BB249" s="206"/>
      <c r="BC249" s="1"/>
      <c r="BD249" s="1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</row>
    <row r="250" s="9" customFormat="1" ht="30" customHeight="1" outlineLevel="1" spans="1:171">
      <c r="A250" s="159"/>
      <c r="B250" s="177" t="s">
        <v>15</v>
      </c>
      <c r="C250" s="71">
        <f t="shared" ref="C250:AG250" si="211">C247-C246</f>
        <v>-1.8</v>
      </c>
      <c r="D250" s="71">
        <f t="shared" si="211"/>
        <v>-4.5</v>
      </c>
      <c r="E250" s="71">
        <f t="shared" si="211"/>
        <v>-6.8</v>
      </c>
      <c r="F250" s="71">
        <f t="shared" si="211"/>
        <v>-4.1</v>
      </c>
      <c r="G250" s="71">
        <f t="shared" si="211"/>
        <v>-3.6</v>
      </c>
      <c r="H250" s="71">
        <f t="shared" si="211"/>
        <v>-2.88</v>
      </c>
      <c r="I250" s="71">
        <f t="shared" si="211"/>
        <v>-6.3</v>
      </c>
      <c r="J250" s="71">
        <f t="shared" si="211"/>
        <v>-6.76</v>
      </c>
      <c r="K250" s="71">
        <f t="shared" si="211"/>
        <v>-2.9</v>
      </c>
      <c r="L250" s="71">
        <f t="shared" si="211"/>
        <v>-2.7</v>
      </c>
      <c r="M250" s="71">
        <f t="shared" si="211"/>
        <v>2.7</v>
      </c>
      <c r="N250" s="71">
        <f t="shared" si="211"/>
        <v>2.6</v>
      </c>
      <c r="O250" s="71">
        <f t="shared" si="211"/>
        <v>2.7</v>
      </c>
      <c r="P250" s="71">
        <f t="shared" si="211"/>
        <v>1.42</v>
      </c>
      <c r="Q250" s="71">
        <f t="shared" si="211"/>
        <v>1.8</v>
      </c>
      <c r="R250" s="71">
        <f t="shared" si="211"/>
        <v>2.13</v>
      </c>
      <c r="S250" s="71">
        <f t="shared" si="211"/>
        <v>2.7</v>
      </c>
      <c r="T250" s="71">
        <f t="shared" si="211"/>
        <v>-1.8</v>
      </c>
      <c r="U250" s="71">
        <f t="shared" si="211"/>
        <v>-1.64</v>
      </c>
      <c r="V250" s="71">
        <f t="shared" si="211"/>
        <v>-1.8</v>
      </c>
      <c r="W250" s="71">
        <f t="shared" si="211"/>
        <v>-4.5</v>
      </c>
      <c r="X250" s="71">
        <f t="shared" si="211"/>
        <v>-8.07</v>
      </c>
      <c r="Y250" s="71">
        <f t="shared" si="211"/>
        <v>-7.2</v>
      </c>
      <c r="Z250" s="71">
        <f t="shared" si="211"/>
        <v>4.34</v>
      </c>
      <c r="AA250" s="71">
        <f t="shared" si="211"/>
        <v>7.75</v>
      </c>
      <c r="AB250" s="71">
        <f t="shared" si="211"/>
        <v>1.95</v>
      </c>
      <c r="AC250" s="71">
        <f t="shared" si="211"/>
        <v>0.199999999999999</v>
      </c>
      <c r="AD250" s="71">
        <f t="shared" si="211"/>
        <v>-3.02</v>
      </c>
      <c r="AE250" s="71">
        <f t="shared" si="211"/>
        <v>1.14</v>
      </c>
      <c r="AF250" s="71">
        <f t="shared" si="211"/>
        <v>-1.8</v>
      </c>
      <c r="AG250" s="71">
        <f t="shared" si="211"/>
        <v>0</v>
      </c>
      <c r="AH250" s="71">
        <f t="shared" si="210"/>
        <v>-40.74</v>
      </c>
      <c r="AI250" s="28"/>
      <c r="AJ250" s="6"/>
      <c r="AK250" s="88"/>
      <c r="AL250" s="207" t="s">
        <v>475</v>
      </c>
      <c r="AM250" s="207"/>
      <c r="AN250" s="207"/>
      <c r="AO250" s="207"/>
      <c r="AP250" s="207"/>
      <c r="AQ250" s="207"/>
      <c r="AR250" s="207"/>
      <c r="AS250" s="207"/>
      <c r="AT250" s="208"/>
      <c r="AU250" s="208"/>
      <c r="AV250" s="208"/>
      <c r="AW250" s="208"/>
      <c r="AX250" s="208"/>
      <c r="AY250" s="208"/>
      <c r="AZ250" s="208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</row>
    <row r="251" s="9" customFormat="1" ht="30" customHeight="1" outlineLevel="1" spans="1:171">
      <c r="A251" s="159" t="s">
        <v>36</v>
      </c>
      <c r="B251" s="49">
        <v>2024</v>
      </c>
      <c r="C251" s="112">
        <v>0</v>
      </c>
      <c r="D251" s="112">
        <v>2.2</v>
      </c>
      <c r="E251" s="112">
        <v>2.4</v>
      </c>
      <c r="F251" s="112">
        <v>0</v>
      </c>
      <c r="G251" s="112">
        <v>0.3</v>
      </c>
      <c r="H251" s="112">
        <v>0</v>
      </c>
      <c r="I251" s="112">
        <v>2.2</v>
      </c>
      <c r="J251" s="112">
        <v>0.4</v>
      </c>
      <c r="K251" s="112">
        <v>0</v>
      </c>
      <c r="L251" s="112">
        <v>0</v>
      </c>
      <c r="M251" s="112">
        <v>2.3</v>
      </c>
      <c r="N251" s="112">
        <v>0</v>
      </c>
      <c r="O251" s="112">
        <v>0</v>
      </c>
      <c r="P251" s="112">
        <v>2.3</v>
      </c>
      <c r="Q251" s="112">
        <v>0</v>
      </c>
      <c r="R251" s="112">
        <v>2.2</v>
      </c>
      <c r="S251" s="112">
        <v>2</v>
      </c>
      <c r="T251" s="112">
        <v>0</v>
      </c>
      <c r="U251" s="112">
        <v>0</v>
      </c>
      <c r="V251" s="112">
        <v>0</v>
      </c>
      <c r="W251" s="112">
        <v>0</v>
      </c>
      <c r="X251" s="112">
        <v>0</v>
      </c>
      <c r="Y251" s="112">
        <v>0</v>
      </c>
      <c r="Z251" s="112">
        <v>2.1</v>
      </c>
      <c r="AA251" s="112">
        <v>0</v>
      </c>
      <c r="AB251" s="112">
        <v>0</v>
      </c>
      <c r="AC251" s="112">
        <v>0</v>
      </c>
      <c r="AD251" s="112">
        <v>0</v>
      </c>
      <c r="AE251" s="112">
        <v>0</v>
      </c>
      <c r="AF251" s="112">
        <v>0</v>
      </c>
      <c r="AG251" s="112"/>
      <c r="AH251" s="112">
        <f t="shared" si="210"/>
        <v>18.4</v>
      </c>
      <c r="AI251" s="28"/>
      <c r="AJ251" s="6"/>
      <c r="AK251" s="88"/>
      <c r="AL251"/>
      <c r="AM251"/>
      <c r="AN251"/>
      <c r="AO251"/>
      <c r="AP251"/>
      <c r="AQ251"/>
      <c r="AR251"/>
      <c r="AS251"/>
      <c r="AT251" s="183"/>
      <c r="AU251" s="183"/>
      <c r="AV251" s="183"/>
      <c r="AW251" s="183"/>
      <c r="AX251" s="183"/>
      <c r="AY251" s="183"/>
      <c r="AZ251" s="183"/>
      <c r="BA251" s="209"/>
      <c r="BB251" s="209"/>
      <c r="BC251" s="209"/>
      <c r="BD251" s="209"/>
      <c r="BE251" s="209"/>
      <c r="BF251" s="209"/>
      <c r="BG251" s="209"/>
      <c r="BH251" s="209"/>
      <c r="BI251" s="209"/>
      <c r="BJ251" s="209"/>
      <c r="BK251" s="209"/>
      <c r="BL251" s="209"/>
      <c r="BM251" s="209"/>
      <c r="BN251" s="209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</row>
    <row r="252" s="10" customFormat="1" ht="30" customHeight="1" outlineLevel="1" spans="1:171">
      <c r="A252" s="210"/>
      <c r="B252" s="114">
        <v>2025</v>
      </c>
      <c r="C252" s="188">
        <v>2.2</v>
      </c>
      <c r="D252" s="188">
        <v>0</v>
      </c>
      <c r="E252" s="188">
        <v>2.3</v>
      </c>
      <c r="F252" s="188">
        <v>0</v>
      </c>
      <c r="G252" s="188">
        <v>0</v>
      </c>
      <c r="H252" s="188">
        <v>0</v>
      </c>
      <c r="I252" s="188">
        <v>0</v>
      </c>
      <c r="J252" s="188">
        <v>2.3</v>
      </c>
      <c r="K252" s="188">
        <v>0</v>
      </c>
      <c r="L252" s="188">
        <v>0.5</v>
      </c>
      <c r="M252" s="188">
        <v>0</v>
      </c>
      <c r="N252" s="188">
        <v>0</v>
      </c>
      <c r="O252" s="188">
        <v>0</v>
      </c>
      <c r="P252" s="188">
        <v>0</v>
      </c>
      <c r="Q252" s="188">
        <v>2.5</v>
      </c>
      <c r="R252" s="188">
        <v>0</v>
      </c>
      <c r="S252" s="188">
        <v>4.6</v>
      </c>
      <c r="T252" s="188">
        <v>0</v>
      </c>
      <c r="U252" s="188">
        <v>0</v>
      </c>
      <c r="V252" s="188">
        <v>0</v>
      </c>
      <c r="W252" s="188">
        <v>0</v>
      </c>
      <c r="X252" s="188">
        <v>0</v>
      </c>
      <c r="Y252" s="188">
        <v>0</v>
      </c>
      <c r="Z252" s="188">
        <v>0</v>
      </c>
      <c r="AA252" s="188">
        <v>0</v>
      </c>
      <c r="AB252" s="188">
        <v>0</v>
      </c>
      <c r="AC252" s="188">
        <v>0</v>
      </c>
      <c r="AD252" s="188">
        <v>0</v>
      </c>
      <c r="AE252" s="188">
        <v>0</v>
      </c>
      <c r="AF252" s="188">
        <v>0</v>
      </c>
      <c r="AG252" s="188">
        <v>0</v>
      </c>
      <c r="AH252" s="188">
        <v>14.4</v>
      </c>
      <c r="AI252" s="28">
        <v>0</v>
      </c>
      <c r="AJ252" s="209"/>
      <c r="AK252" s="211"/>
      <c r="AL252"/>
      <c r="AM252"/>
      <c r="AN252"/>
      <c r="AO252"/>
      <c r="AP252"/>
      <c r="AQ252"/>
      <c r="AR252"/>
      <c r="AS252"/>
      <c r="AT252" s="19"/>
      <c r="AU252" s="183"/>
      <c r="AV252" s="183"/>
      <c r="AW252" s="183"/>
      <c r="AX252" s="183"/>
      <c r="AY252" s="183"/>
      <c r="AZ252" s="183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209"/>
      <c r="BP252" s="209"/>
      <c r="BQ252" s="209"/>
      <c r="BR252" s="209"/>
      <c r="BS252" s="209"/>
      <c r="BT252" s="209"/>
      <c r="BU252" s="209"/>
      <c r="BV252" s="209"/>
      <c r="BW252" s="209"/>
      <c r="BX252" s="209"/>
      <c r="BY252" s="209"/>
      <c r="BZ252" s="209"/>
      <c r="CA252" s="209"/>
      <c r="CB252" s="209"/>
      <c r="CC252" s="209"/>
      <c r="CD252" s="209"/>
      <c r="CE252" s="209"/>
      <c r="CF252" s="209"/>
      <c r="CG252" s="209"/>
      <c r="CH252" s="209"/>
      <c r="CI252" s="209"/>
      <c r="CJ252" s="209"/>
      <c r="CK252" s="209"/>
      <c r="CL252" s="209"/>
      <c r="CM252" s="209"/>
      <c r="CN252" s="209"/>
      <c r="CO252" s="209"/>
      <c r="CP252" s="209"/>
      <c r="CQ252" s="209"/>
      <c r="CR252" s="209"/>
      <c r="CS252" s="209"/>
      <c r="CT252" s="209"/>
      <c r="CU252" s="209"/>
      <c r="CV252" s="209"/>
      <c r="CW252" s="209"/>
      <c r="CX252" s="209"/>
      <c r="CY252" s="209"/>
      <c r="CZ252" s="209"/>
      <c r="DA252" s="209"/>
      <c r="DB252" s="209"/>
      <c r="DC252" s="209"/>
      <c r="DD252" s="209"/>
      <c r="DE252" s="209"/>
      <c r="DF252" s="209"/>
      <c r="DG252" s="209"/>
      <c r="DH252" s="209"/>
      <c r="DI252" s="209"/>
      <c r="DJ252" s="209"/>
      <c r="DK252" s="209"/>
      <c r="DL252" s="209"/>
      <c r="DM252" s="209"/>
      <c r="DN252" s="209"/>
      <c r="DO252" s="209"/>
      <c r="DP252" s="209"/>
      <c r="DQ252" s="209"/>
      <c r="DR252" s="209"/>
      <c r="DS252" s="209"/>
      <c r="DT252" s="209"/>
      <c r="DU252" s="209"/>
      <c r="DV252" s="209"/>
      <c r="DW252" s="209"/>
      <c r="DX252" s="209"/>
      <c r="DY252" s="209"/>
      <c r="DZ252" s="209"/>
      <c r="EA252" s="209"/>
      <c r="EB252" s="209"/>
      <c r="EC252" s="209"/>
      <c r="ED252" s="209"/>
      <c r="EE252" s="209"/>
      <c r="EF252" s="209"/>
      <c r="EG252" s="209"/>
      <c r="EH252" s="209"/>
      <c r="EI252" s="209"/>
      <c r="EJ252" s="209"/>
      <c r="EK252" s="209"/>
      <c r="EL252" s="209"/>
      <c r="EM252" s="209"/>
      <c r="EN252" s="209"/>
      <c r="EO252" s="209"/>
      <c r="EP252" s="209"/>
      <c r="EQ252" s="209"/>
      <c r="ER252" s="209"/>
      <c r="ES252" s="209"/>
      <c r="ET252" s="209"/>
      <c r="EU252" s="209"/>
      <c r="EV252" s="209"/>
      <c r="EW252" s="209"/>
      <c r="EX252" s="209"/>
      <c r="EY252" s="209"/>
      <c r="EZ252" s="209"/>
      <c r="FA252" s="209"/>
      <c r="FB252" s="209"/>
      <c r="FC252" s="209"/>
      <c r="FD252" s="209"/>
      <c r="FE252" s="209"/>
      <c r="FF252" s="209"/>
      <c r="FG252" s="209"/>
      <c r="FH252" s="209"/>
      <c r="FI252" s="209"/>
      <c r="FJ252" s="209"/>
      <c r="FK252" s="209"/>
      <c r="FL252" s="209"/>
      <c r="FM252" s="209"/>
      <c r="FN252" s="209"/>
      <c r="FO252" s="209"/>
    </row>
    <row r="253" s="9" customFormat="1" ht="30" customHeight="1" outlineLevel="1" spans="1:171">
      <c r="A253" s="159"/>
      <c r="B253" s="199" t="s">
        <v>13</v>
      </c>
      <c r="C253" s="71"/>
      <c r="D253" s="71">
        <v>0</v>
      </c>
      <c r="E253" s="71">
        <v>2.3</v>
      </c>
      <c r="F253" s="71">
        <v>0</v>
      </c>
      <c r="G253" s="71">
        <v>2.3</v>
      </c>
      <c r="H253" s="71">
        <v>0</v>
      </c>
      <c r="I253" s="71">
        <v>0.5</v>
      </c>
      <c r="J253" s="71">
        <v>0</v>
      </c>
      <c r="K253" s="71">
        <v>0</v>
      </c>
      <c r="L253" s="71">
        <v>0</v>
      </c>
      <c r="M253" s="71">
        <v>0</v>
      </c>
      <c r="N253" s="71">
        <v>2.3</v>
      </c>
      <c r="O253" s="71">
        <v>0</v>
      </c>
      <c r="P253" s="71">
        <v>0</v>
      </c>
      <c r="Q253" s="71">
        <v>0</v>
      </c>
      <c r="R253" s="71">
        <v>0</v>
      </c>
      <c r="S253" s="71">
        <v>2.3</v>
      </c>
      <c r="T253" s="71">
        <v>0</v>
      </c>
      <c r="U253" s="71">
        <v>2.3</v>
      </c>
      <c r="V253" s="71">
        <v>0</v>
      </c>
      <c r="W253" s="71">
        <v>0</v>
      </c>
      <c r="X253" s="71">
        <v>0</v>
      </c>
      <c r="Y253" s="71">
        <v>0</v>
      </c>
      <c r="Z253" s="71">
        <v>2.3</v>
      </c>
      <c r="AA253" s="71">
        <v>0</v>
      </c>
      <c r="AB253" s="71">
        <v>2.3</v>
      </c>
      <c r="AC253" s="71">
        <v>0</v>
      </c>
      <c r="AD253" s="71">
        <v>0</v>
      </c>
      <c r="AE253" s="71">
        <v>0</v>
      </c>
      <c r="AF253" s="71">
        <v>0</v>
      </c>
      <c r="AG253" s="71"/>
      <c r="AH253" s="71"/>
      <c r="AI253" s="28"/>
      <c r="AJ253" s="6"/>
      <c r="AK253" s="88"/>
      <c r="AL253" s="212"/>
      <c r="AM253" s="213"/>
      <c r="AN253" s="214">
        <f t="array" ref="AN253">INDEX($C$1:$AH$1,1,$AM$176)</f>
        <v>45991</v>
      </c>
      <c r="AO253" s="215" t="s">
        <v>341</v>
      </c>
      <c r="AP253" s="213"/>
      <c r="AQ253" s="213"/>
      <c r="AR253" s="216"/>
      <c r="AS253" s="19"/>
      <c r="AT253" s="19"/>
      <c r="AU253" s="184"/>
      <c r="AV253" s="184"/>
      <c r="AW253" s="184"/>
      <c r="AX253" s="183"/>
      <c r="AY253" s="183"/>
      <c r="AZ253" s="183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</row>
    <row r="254" s="9" customFormat="1" ht="30" customHeight="1" outlineLevel="1" spans="1:171">
      <c r="A254" s="159"/>
      <c r="B254" s="203" t="s">
        <v>14</v>
      </c>
      <c r="C254" s="71">
        <f t="shared" ref="C254:AG254" si="212">C252-C253</f>
        <v>2.2</v>
      </c>
      <c r="D254" s="71">
        <f t="shared" si="212"/>
        <v>0</v>
      </c>
      <c r="E254" s="71">
        <f t="shared" si="212"/>
        <v>0</v>
      </c>
      <c r="F254" s="71">
        <f t="shared" si="212"/>
        <v>0</v>
      </c>
      <c r="G254" s="71">
        <f t="shared" si="212"/>
        <v>-2.3</v>
      </c>
      <c r="H254" s="71">
        <f t="shared" si="212"/>
        <v>0</v>
      </c>
      <c r="I254" s="71">
        <f t="shared" si="212"/>
        <v>-0.5</v>
      </c>
      <c r="J254" s="71">
        <f t="shared" si="212"/>
        <v>2.3</v>
      </c>
      <c r="K254" s="71">
        <f t="shared" si="212"/>
        <v>0</v>
      </c>
      <c r="L254" s="71">
        <f t="shared" si="212"/>
        <v>0.5</v>
      </c>
      <c r="M254" s="71">
        <f t="shared" si="212"/>
        <v>0</v>
      </c>
      <c r="N254" s="71">
        <f t="shared" si="212"/>
        <v>-2.3</v>
      </c>
      <c r="O254" s="71">
        <f t="shared" si="212"/>
        <v>0</v>
      </c>
      <c r="P254" s="71">
        <f t="shared" si="212"/>
        <v>0</v>
      </c>
      <c r="Q254" s="71">
        <f t="shared" si="212"/>
        <v>2.5</v>
      </c>
      <c r="R254" s="71">
        <f t="shared" si="212"/>
        <v>0</v>
      </c>
      <c r="S254" s="71">
        <f t="shared" si="212"/>
        <v>2.3</v>
      </c>
      <c r="T254" s="71">
        <f t="shared" si="212"/>
        <v>0</v>
      </c>
      <c r="U254" s="71">
        <f t="shared" si="212"/>
        <v>-2.3</v>
      </c>
      <c r="V254" s="71">
        <f t="shared" si="212"/>
        <v>0</v>
      </c>
      <c r="W254" s="71">
        <f t="shared" si="212"/>
        <v>0</v>
      </c>
      <c r="X254" s="71">
        <f t="shared" si="212"/>
        <v>0</v>
      </c>
      <c r="Y254" s="71">
        <f t="shared" si="212"/>
        <v>0</v>
      </c>
      <c r="Z254" s="71">
        <f t="shared" si="212"/>
        <v>-2.3</v>
      </c>
      <c r="AA254" s="71">
        <f t="shared" si="212"/>
        <v>0</v>
      </c>
      <c r="AB254" s="71">
        <f t="shared" si="212"/>
        <v>-2.3</v>
      </c>
      <c r="AC254" s="71">
        <f t="shared" si="212"/>
        <v>0</v>
      </c>
      <c r="AD254" s="71">
        <f t="shared" si="212"/>
        <v>0</v>
      </c>
      <c r="AE254" s="71">
        <f t="shared" si="212"/>
        <v>0</v>
      </c>
      <c r="AF254" s="71">
        <f t="shared" si="212"/>
        <v>0</v>
      </c>
      <c r="AG254" s="71">
        <f t="shared" si="212"/>
        <v>0</v>
      </c>
      <c r="AH254" s="71">
        <f t="shared" ref="AH254:AH256" si="213">SUM(C254:AG254)</f>
        <v>-2.2</v>
      </c>
      <c r="AI254" s="28"/>
      <c r="AJ254" s="6"/>
      <c r="AK254" s="88"/>
      <c r="AL254" s="217"/>
      <c r="AM254" s="131" t="s">
        <v>281</v>
      </c>
      <c r="AN254" s="218" t="s">
        <v>342</v>
      </c>
      <c r="AO254" s="218" t="s">
        <v>343</v>
      </c>
      <c r="AP254" s="218" t="s">
        <v>11</v>
      </c>
      <c r="AQ254" s="66" t="s">
        <v>286</v>
      </c>
      <c r="AR254" s="66" t="s">
        <v>287</v>
      </c>
      <c r="AS254" s="53" t="s">
        <v>344</v>
      </c>
      <c r="AT254" s="19"/>
      <c r="AU254" s="183"/>
      <c r="AV254" s="183"/>
      <c r="AW254" s="183"/>
      <c r="AX254" s="183"/>
      <c r="AY254" s="183"/>
      <c r="AZ254" s="183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</row>
    <row r="255" s="9" customFormat="1" ht="30" customHeight="1" outlineLevel="1" spans="1:171">
      <c r="A255" s="159"/>
      <c r="B255" s="177" t="s">
        <v>15</v>
      </c>
      <c r="C255" s="71">
        <f t="shared" ref="C255:AG255" si="214">C252-C251</f>
        <v>2.2</v>
      </c>
      <c r="D255" s="71">
        <f t="shared" si="214"/>
        <v>-2.2</v>
      </c>
      <c r="E255" s="71">
        <f t="shared" si="214"/>
        <v>-0.1</v>
      </c>
      <c r="F255" s="71">
        <f t="shared" si="214"/>
        <v>0</v>
      </c>
      <c r="G255" s="71">
        <f t="shared" si="214"/>
        <v>-0.3</v>
      </c>
      <c r="H255" s="71">
        <f t="shared" si="214"/>
        <v>0</v>
      </c>
      <c r="I255" s="71">
        <f t="shared" si="214"/>
        <v>-2.2</v>
      </c>
      <c r="J255" s="71">
        <f t="shared" si="214"/>
        <v>1.9</v>
      </c>
      <c r="K255" s="71">
        <f t="shared" si="214"/>
        <v>0</v>
      </c>
      <c r="L255" s="71">
        <f t="shared" si="214"/>
        <v>0.5</v>
      </c>
      <c r="M255" s="71">
        <f t="shared" si="214"/>
        <v>-2.3</v>
      </c>
      <c r="N255" s="71">
        <f t="shared" si="214"/>
        <v>0</v>
      </c>
      <c r="O255" s="71">
        <f t="shared" si="214"/>
        <v>0</v>
      </c>
      <c r="P255" s="71">
        <f t="shared" si="214"/>
        <v>-2.3</v>
      </c>
      <c r="Q255" s="71">
        <f t="shared" si="214"/>
        <v>2.5</v>
      </c>
      <c r="R255" s="71">
        <f t="shared" si="214"/>
        <v>-2.2</v>
      </c>
      <c r="S255" s="71">
        <f t="shared" si="214"/>
        <v>2.6</v>
      </c>
      <c r="T255" s="71">
        <f t="shared" si="214"/>
        <v>0</v>
      </c>
      <c r="U255" s="71">
        <f t="shared" si="214"/>
        <v>0</v>
      </c>
      <c r="V255" s="71">
        <f t="shared" si="214"/>
        <v>0</v>
      </c>
      <c r="W255" s="71">
        <f t="shared" si="214"/>
        <v>0</v>
      </c>
      <c r="X255" s="71">
        <f t="shared" si="214"/>
        <v>0</v>
      </c>
      <c r="Y255" s="71">
        <f t="shared" si="214"/>
        <v>0</v>
      </c>
      <c r="Z255" s="71">
        <f t="shared" si="214"/>
        <v>-2.1</v>
      </c>
      <c r="AA255" s="71">
        <f t="shared" si="214"/>
        <v>0</v>
      </c>
      <c r="AB255" s="71">
        <f t="shared" si="214"/>
        <v>0</v>
      </c>
      <c r="AC255" s="71">
        <f t="shared" si="214"/>
        <v>0</v>
      </c>
      <c r="AD255" s="71">
        <f t="shared" si="214"/>
        <v>0</v>
      </c>
      <c r="AE255" s="71">
        <f t="shared" si="214"/>
        <v>0</v>
      </c>
      <c r="AF255" s="71">
        <f t="shared" si="214"/>
        <v>0</v>
      </c>
      <c r="AG255" s="71">
        <f t="shared" si="214"/>
        <v>0</v>
      </c>
      <c r="AH255" s="71">
        <f t="shared" si="213"/>
        <v>-4</v>
      </c>
      <c r="AI255" s="28"/>
      <c r="AJ255" s="6"/>
      <c r="AK255" s="88"/>
      <c r="AL255" s="219" t="s">
        <v>345</v>
      </c>
      <c r="AM255" s="66" t="s">
        <v>300</v>
      </c>
      <c r="AN255" s="140">
        <f t="shared" ref="AN255:AS255" si="215">AN256+AN257+AN258+AN259</f>
        <v>4600</v>
      </c>
      <c r="AO255" s="140">
        <f t="shared" si="215"/>
        <v>8097</v>
      </c>
      <c r="AP255" s="140">
        <f>AP256+AP257</f>
        <v>4493.53333333333</v>
      </c>
      <c r="AQ255" s="140">
        <f t="shared" ref="AQ255:AQ260" si="216">AN255-AO255</f>
        <v>-3497</v>
      </c>
      <c r="AR255" s="140">
        <f t="shared" ref="AR255:AR257" si="217">AN255-AP255</f>
        <v>106.46666666667</v>
      </c>
      <c r="AS255" s="139">
        <f ca="1" t="shared" si="215"/>
        <v>51508</v>
      </c>
      <c r="AT255" s="19"/>
      <c r="AU255" s="183"/>
      <c r="AV255" s="183"/>
      <c r="AW255" s="183"/>
      <c r="AX255" s="183"/>
      <c r="AY255" s="183"/>
      <c r="AZ255" s="183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</row>
    <row r="256" s="7" customFormat="1" ht="30" customHeight="1" outlineLevel="1" spans="1:171">
      <c r="A256" s="119" t="s">
        <v>37</v>
      </c>
      <c r="B256" s="49">
        <v>2024</v>
      </c>
      <c r="C256" s="112">
        <v>2.8</v>
      </c>
      <c r="D256" s="112">
        <v>2.3</v>
      </c>
      <c r="E256" s="112">
        <v>3.3</v>
      </c>
      <c r="F256" s="112">
        <v>2</v>
      </c>
      <c r="G256" s="112">
        <v>0.6</v>
      </c>
      <c r="H256" s="112">
        <v>0</v>
      </c>
      <c r="I256" s="112">
        <v>0</v>
      </c>
      <c r="J256" s="112">
        <v>1</v>
      </c>
      <c r="K256" s="112">
        <v>1.9</v>
      </c>
      <c r="L256" s="112">
        <v>0</v>
      </c>
      <c r="M256" s="112">
        <v>0</v>
      </c>
      <c r="N256" s="112">
        <v>2</v>
      </c>
      <c r="O256" s="112">
        <v>0</v>
      </c>
      <c r="P256" s="112">
        <v>0</v>
      </c>
      <c r="Q256" s="112">
        <v>1</v>
      </c>
      <c r="R256" s="112">
        <v>0</v>
      </c>
      <c r="S256" s="112">
        <v>0</v>
      </c>
      <c r="T256" s="112">
        <v>0</v>
      </c>
      <c r="U256" s="112">
        <v>0</v>
      </c>
      <c r="V256" s="112">
        <v>0</v>
      </c>
      <c r="W256" s="112">
        <v>0</v>
      </c>
      <c r="X256" s="112">
        <v>0</v>
      </c>
      <c r="Y256" s="112">
        <v>1.8</v>
      </c>
      <c r="Z256" s="112">
        <v>0</v>
      </c>
      <c r="AA256" s="112">
        <v>0.94</v>
      </c>
      <c r="AB256" s="112">
        <v>0.94</v>
      </c>
      <c r="AC256" s="112">
        <v>0.94</v>
      </c>
      <c r="AD256" s="112">
        <v>0.94</v>
      </c>
      <c r="AE256" s="112">
        <v>0.94</v>
      </c>
      <c r="AF256" s="112">
        <v>0.94</v>
      </c>
      <c r="AG256" s="112"/>
      <c r="AH256" s="112">
        <f t="shared" si="213"/>
        <v>24.34</v>
      </c>
      <c r="AI256" s="28"/>
      <c r="AJ256" s="1"/>
      <c r="AK256" s="24"/>
      <c r="AL256" s="220" t="s">
        <v>346</v>
      </c>
      <c r="AM256" s="66" t="s">
        <v>300</v>
      </c>
      <c r="AN256" s="140">
        <f>AN194</f>
        <v>2932</v>
      </c>
      <c r="AO256" s="140">
        <f>AP194</f>
        <v>5840</v>
      </c>
      <c r="AP256" s="140">
        <f>AQ194</f>
        <v>4493.53333333333</v>
      </c>
      <c r="AQ256" s="140">
        <f t="shared" si="216"/>
        <v>-2908</v>
      </c>
      <c r="AR256" s="140">
        <f t="shared" si="217"/>
        <v>-1561.53333333333</v>
      </c>
      <c r="AS256" s="221">
        <f>AN195</f>
        <v>3457</v>
      </c>
      <c r="AT256" s="222">
        <f>AN258+AN259</f>
        <v>1585</v>
      </c>
      <c r="AU256" s="183"/>
      <c r="AV256" s="183"/>
      <c r="AW256" s="183"/>
      <c r="AX256" s="183"/>
      <c r="AY256" s="183"/>
      <c r="AZ256" s="183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</row>
    <row r="257" s="8" customFormat="1" ht="30" customHeight="1" outlineLevel="1" spans="1:171">
      <c r="A257" s="120"/>
      <c r="B257" s="114">
        <v>2025</v>
      </c>
      <c r="C257" s="223"/>
      <c r="D257" s="223">
        <v>2.5</v>
      </c>
      <c r="E257" s="223">
        <v>0</v>
      </c>
      <c r="F257" s="223">
        <v>0</v>
      </c>
      <c r="G257" s="223">
        <v>0</v>
      </c>
      <c r="H257" s="223">
        <v>0.5</v>
      </c>
      <c r="I257" s="223">
        <v>0</v>
      </c>
      <c r="J257" s="223">
        <v>0</v>
      </c>
      <c r="K257" s="223">
        <v>0</v>
      </c>
      <c r="L257" s="223">
        <v>0.8</v>
      </c>
      <c r="M257" s="223">
        <v>0</v>
      </c>
      <c r="N257" s="223">
        <v>1.9</v>
      </c>
      <c r="O257" s="223">
        <v>0</v>
      </c>
      <c r="P257" s="223">
        <v>0</v>
      </c>
      <c r="Q257" s="223">
        <v>0</v>
      </c>
      <c r="R257" s="223">
        <v>0</v>
      </c>
      <c r="S257" s="223">
        <v>0</v>
      </c>
      <c r="T257" s="223">
        <v>1.8</v>
      </c>
      <c r="U257" s="223">
        <v>0</v>
      </c>
      <c r="V257" s="223">
        <v>0</v>
      </c>
      <c r="W257" s="223">
        <v>0</v>
      </c>
      <c r="X257" s="223">
        <v>0</v>
      </c>
      <c r="Y257" s="223">
        <v>0</v>
      </c>
      <c r="Z257" s="223">
        <v>0</v>
      </c>
      <c r="AA257" s="223">
        <v>0</v>
      </c>
      <c r="AB257" s="223">
        <v>0</v>
      </c>
      <c r="AC257" s="223">
        <v>1.9</v>
      </c>
      <c r="AD257" s="223">
        <v>0</v>
      </c>
      <c r="AE257" s="223">
        <v>0</v>
      </c>
      <c r="AF257" s="223">
        <v>2</v>
      </c>
      <c r="AG257" s="223">
        <v>0</v>
      </c>
      <c r="AH257" s="223">
        <v>11.4</v>
      </c>
      <c r="AI257" s="28">
        <v>0</v>
      </c>
      <c r="AJ257" s="2"/>
      <c r="AK257" s="40"/>
      <c r="AL257" s="220" t="s">
        <v>347</v>
      </c>
      <c r="AM257" s="66" t="s">
        <v>300</v>
      </c>
      <c r="AN257" s="140">
        <f>AN236</f>
        <v>83</v>
      </c>
      <c r="AO257" s="140">
        <f>AP236</f>
        <v>124</v>
      </c>
      <c r="AP257" s="140">
        <v>0</v>
      </c>
      <c r="AQ257" s="140">
        <f t="shared" si="216"/>
        <v>-41</v>
      </c>
      <c r="AR257" s="140">
        <f t="shared" si="217"/>
        <v>83</v>
      </c>
      <c r="AS257" s="221">
        <f>AN236</f>
        <v>83</v>
      </c>
      <c r="AT257" s="222">
        <f>AQ258+AQ259</f>
        <v>-548</v>
      </c>
      <c r="AU257" s="183"/>
      <c r="AV257" s="183"/>
      <c r="AW257" s="183"/>
      <c r="AX257" s="183"/>
      <c r="AY257" s="183"/>
      <c r="AZ257" s="183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</row>
    <row r="258" s="7" customFormat="1" ht="30" customHeight="1" outlineLevel="1" spans="1:171">
      <c r="A258" s="119"/>
      <c r="B258" s="117" t="s">
        <v>13</v>
      </c>
      <c r="C258" s="71"/>
      <c r="D258" s="71">
        <v>0</v>
      </c>
      <c r="E258" s="71">
        <v>0</v>
      </c>
      <c r="F258" s="71">
        <v>2</v>
      </c>
      <c r="G258" s="71">
        <v>0</v>
      </c>
      <c r="H258" s="71">
        <v>2</v>
      </c>
      <c r="I258" s="71">
        <v>0.9</v>
      </c>
      <c r="J258" s="71">
        <v>0</v>
      </c>
      <c r="K258" s="71">
        <v>0</v>
      </c>
      <c r="L258" s="71">
        <v>0</v>
      </c>
      <c r="M258" s="71">
        <v>0</v>
      </c>
      <c r="N258" s="71">
        <v>0</v>
      </c>
      <c r="O258" s="71">
        <v>2</v>
      </c>
      <c r="P258" s="71">
        <v>0</v>
      </c>
      <c r="Q258" s="71">
        <v>0</v>
      </c>
      <c r="R258" s="71">
        <v>0</v>
      </c>
      <c r="S258" s="71">
        <v>0</v>
      </c>
      <c r="T258" s="71">
        <v>2</v>
      </c>
      <c r="U258" s="71">
        <v>0</v>
      </c>
      <c r="V258" s="71">
        <v>2</v>
      </c>
      <c r="W258" s="71">
        <v>0</v>
      </c>
      <c r="X258" s="71">
        <v>0</v>
      </c>
      <c r="Y258" s="71">
        <v>0</v>
      </c>
      <c r="Z258" s="71">
        <v>0</v>
      </c>
      <c r="AA258" s="71">
        <v>2</v>
      </c>
      <c r="AB258" s="71">
        <v>0</v>
      </c>
      <c r="AC258" s="71">
        <v>2</v>
      </c>
      <c r="AD258" s="71">
        <v>0</v>
      </c>
      <c r="AE258" s="71">
        <v>0</v>
      </c>
      <c r="AF258" s="71">
        <v>0</v>
      </c>
      <c r="AG258" s="71"/>
      <c r="AH258" s="71"/>
      <c r="AI258" s="28"/>
      <c r="AJ258" s="1"/>
      <c r="AK258" s="24"/>
      <c r="AL258" s="224" t="s">
        <v>348</v>
      </c>
      <c r="AM258" s="225" t="s">
        <v>300</v>
      </c>
      <c r="AN258" s="140">
        <f>INDEX($C$466:$AH$466,1,$AM$176)</f>
        <v>1577</v>
      </c>
      <c r="AO258" s="140" cm="1">
        <f t="array" ref="AO258">INDEX($C$465:$AH$465,1,$AM$176)</f>
        <v>0</v>
      </c>
      <c r="AP258" s="140" t="s">
        <v>312</v>
      </c>
      <c r="AQ258" s="140">
        <f t="shared" si="216"/>
        <v>1577</v>
      </c>
      <c r="AR258" s="140" t="s">
        <v>312</v>
      </c>
      <c r="AS258" s="221">
        <f ca="1">SUM($C$466:INDEX($C$466:$AH$466,1,$AM$176))</f>
        <v>26785</v>
      </c>
      <c r="AT258" s="19"/>
      <c r="AU258" s="183"/>
      <c r="AV258" s="183"/>
      <c r="AW258" s="183"/>
      <c r="AX258" s="183"/>
      <c r="AY258" s="183"/>
      <c r="AZ258" s="183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</row>
    <row r="259" s="7" customFormat="1" ht="30" customHeight="1" outlineLevel="1" spans="1:171">
      <c r="A259" s="119"/>
      <c r="B259" s="185" t="s">
        <v>14</v>
      </c>
      <c r="C259" s="67">
        <f t="shared" ref="C259:AG259" si="218">C257-C258</f>
        <v>0</v>
      </c>
      <c r="D259" s="67">
        <f t="shared" si="218"/>
        <v>2.5</v>
      </c>
      <c r="E259" s="67">
        <f t="shared" si="218"/>
        <v>0</v>
      </c>
      <c r="F259" s="67">
        <f t="shared" si="218"/>
        <v>-2</v>
      </c>
      <c r="G259" s="67">
        <f t="shared" si="218"/>
        <v>0</v>
      </c>
      <c r="H259" s="67">
        <f t="shared" si="218"/>
        <v>-1.5</v>
      </c>
      <c r="I259" s="67">
        <f t="shared" si="218"/>
        <v>-0.9</v>
      </c>
      <c r="J259" s="67">
        <f t="shared" si="218"/>
        <v>0</v>
      </c>
      <c r="K259" s="67">
        <f t="shared" si="218"/>
        <v>0</v>
      </c>
      <c r="L259" s="67">
        <f t="shared" si="218"/>
        <v>0.8</v>
      </c>
      <c r="M259" s="67">
        <f t="shared" si="218"/>
        <v>0</v>
      </c>
      <c r="N259" s="67">
        <f t="shared" si="218"/>
        <v>1.9</v>
      </c>
      <c r="O259" s="67">
        <f t="shared" si="218"/>
        <v>-2</v>
      </c>
      <c r="P259" s="67">
        <f t="shared" si="218"/>
        <v>0</v>
      </c>
      <c r="Q259" s="67">
        <f t="shared" si="218"/>
        <v>0</v>
      </c>
      <c r="R259" s="67">
        <f t="shared" si="218"/>
        <v>0</v>
      </c>
      <c r="S259" s="67">
        <f t="shared" si="218"/>
        <v>0</v>
      </c>
      <c r="T259" s="67">
        <f t="shared" si="218"/>
        <v>-0.2</v>
      </c>
      <c r="U259" s="67">
        <f t="shared" si="218"/>
        <v>0</v>
      </c>
      <c r="V259" s="67">
        <f t="shared" si="218"/>
        <v>-2</v>
      </c>
      <c r="W259" s="67">
        <f t="shared" si="218"/>
        <v>0</v>
      </c>
      <c r="X259" s="67">
        <f t="shared" si="218"/>
        <v>0</v>
      </c>
      <c r="Y259" s="67">
        <f t="shared" si="218"/>
        <v>0</v>
      </c>
      <c r="Z259" s="67">
        <f t="shared" si="218"/>
        <v>0</v>
      </c>
      <c r="AA259" s="67">
        <f t="shared" si="218"/>
        <v>-2</v>
      </c>
      <c r="AB259" s="67">
        <f t="shared" si="218"/>
        <v>0</v>
      </c>
      <c r="AC259" s="67">
        <f t="shared" si="218"/>
        <v>-0.1</v>
      </c>
      <c r="AD259" s="67">
        <f t="shared" si="218"/>
        <v>0</v>
      </c>
      <c r="AE259" s="67">
        <f t="shared" si="218"/>
        <v>0</v>
      </c>
      <c r="AF259" s="67">
        <f t="shared" si="218"/>
        <v>2</v>
      </c>
      <c r="AG259" s="67">
        <f t="shared" si="218"/>
        <v>0</v>
      </c>
      <c r="AH259" s="67">
        <f t="shared" ref="AH259:AH265" si="219">SUM(C259:AG259)</f>
        <v>-3.5</v>
      </c>
      <c r="AI259" s="28"/>
      <c r="AJ259" s="1"/>
      <c r="AK259" s="24"/>
      <c r="AL259" s="226" t="s">
        <v>349</v>
      </c>
      <c r="AM259" s="66" t="s">
        <v>300</v>
      </c>
      <c r="AN259" s="140">
        <f>INDEX($C$482:$AH$482,1,$AM$176)</f>
        <v>8</v>
      </c>
      <c r="AO259" s="140" cm="1">
        <f t="array" ref="AO259">INDEX($C$481:$AH$481,1,$AM$176)</f>
        <v>2133</v>
      </c>
      <c r="AP259" s="140" t="s">
        <v>312</v>
      </c>
      <c r="AQ259" s="140">
        <f t="shared" si="216"/>
        <v>-2125</v>
      </c>
      <c r="AR259" s="140" t="s">
        <v>312</v>
      </c>
      <c r="AS259" s="221">
        <f ca="1">SUM($C$482:INDEX($C$482:$AH$482,1,$AM$176))</f>
        <v>21183</v>
      </c>
      <c r="AT259" s="19"/>
      <c r="AU259" s="183"/>
      <c r="AV259" s="183"/>
      <c r="AW259" s="183"/>
      <c r="AX259" s="183"/>
      <c r="AY259" s="183"/>
      <c r="AZ259" s="183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</row>
    <row r="260" s="7" customFormat="1" ht="30" customHeight="1" outlineLevel="1" spans="1:171">
      <c r="A260" s="119"/>
      <c r="B260" s="125" t="s">
        <v>15</v>
      </c>
      <c r="C260" s="60">
        <f t="shared" ref="C260:AG260" si="220">C257-C256</f>
        <v>-2.8</v>
      </c>
      <c r="D260" s="60">
        <f t="shared" si="220"/>
        <v>0.2</v>
      </c>
      <c r="E260" s="60">
        <f t="shared" si="220"/>
        <v>-3.3</v>
      </c>
      <c r="F260" s="60">
        <f t="shared" si="220"/>
        <v>-2</v>
      </c>
      <c r="G260" s="60">
        <f t="shared" si="220"/>
        <v>-0.6</v>
      </c>
      <c r="H260" s="60">
        <f t="shared" si="220"/>
        <v>0.5</v>
      </c>
      <c r="I260" s="60">
        <f t="shared" si="220"/>
        <v>0</v>
      </c>
      <c r="J260" s="60">
        <f t="shared" si="220"/>
        <v>-1</v>
      </c>
      <c r="K260" s="60">
        <f t="shared" si="220"/>
        <v>-1.9</v>
      </c>
      <c r="L260" s="60">
        <f t="shared" si="220"/>
        <v>0.8</v>
      </c>
      <c r="M260" s="60">
        <f t="shared" si="220"/>
        <v>0</v>
      </c>
      <c r="N260" s="60">
        <f t="shared" si="220"/>
        <v>-0.1</v>
      </c>
      <c r="O260" s="60">
        <f t="shared" si="220"/>
        <v>0</v>
      </c>
      <c r="P260" s="60">
        <f t="shared" si="220"/>
        <v>0</v>
      </c>
      <c r="Q260" s="60">
        <f t="shared" si="220"/>
        <v>-1</v>
      </c>
      <c r="R260" s="60">
        <f t="shared" si="220"/>
        <v>0</v>
      </c>
      <c r="S260" s="60">
        <f t="shared" si="220"/>
        <v>0</v>
      </c>
      <c r="T260" s="60">
        <f t="shared" si="220"/>
        <v>1.8</v>
      </c>
      <c r="U260" s="60">
        <f t="shared" si="220"/>
        <v>0</v>
      </c>
      <c r="V260" s="60">
        <f t="shared" si="220"/>
        <v>0</v>
      </c>
      <c r="W260" s="60">
        <f t="shared" si="220"/>
        <v>0</v>
      </c>
      <c r="X260" s="60">
        <f t="shared" si="220"/>
        <v>0</v>
      </c>
      <c r="Y260" s="60">
        <f t="shared" si="220"/>
        <v>-1.8</v>
      </c>
      <c r="Z260" s="60">
        <f t="shared" si="220"/>
        <v>0</v>
      </c>
      <c r="AA260" s="60">
        <f t="shared" si="220"/>
        <v>-0.94</v>
      </c>
      <c r="AB260" s="60">
        <f t="shared" si="220"/>
        <v>-0.94</v>
      </c>
      <c r="AC260" s="60">
        <f t="shared" si="220"/>
        <v>0.96</v>
      </c>
      <c r="AD260" s="60">
        <f t="shared" si="220"/>
        <v>-0.94</v>
      </c>
      <c r="AE260" s="60">
        <f t="shared" si="220"/>
        <v>-0.94</v>
      </c>
      <c r="AF260" s="60">
        <f t="shared" si="220"/>
        <v>1.06</v>
      </c>
      <c r="AG260" s="60">
        <f t="shared" si="220"/>
        <v>0</v>
      </c>
      <c r="AH260" s="60">
        <f t="shared" si="219"/>
        <v>-12.94</v>
      </c>
      <c r="AI260" s="28"/>
      <c r="AJ260" s="1"/>
      <c r="AK260" s="40"/>
      <c r="AL260" s="219" t="s">
        <v>350</v>
      </c>
      <c r="AM260" s="66" t="s">
        <v>292</v>
      </c>
      <c r="AN260" s="140">
        <f>INDEX($C$235:$AH$4202,1,$AM$176)</f>
        <v>0</v>
      </c>
      <c r="AO260" s="140" cm="1">
        <f t="array" ref="AO260">INDEX($C$234:$AH$234,1,$AM$176)</f>
        <v>0</v>
      </c>
      <c r="AP260" s="140" t="s">
        <v>312</v>
      </c>
      <c r="AQ260" s="140">
        <f t="shared" si="216"/>
        <v>0</v>
      </c>
      <c r="AR260" s="140" t="s">
        <v>312</v>
      </c>
      <c r="AS260" s="183"/>
      <c r="AT260" s="19"/>
      <c r="AU260"/>
      <c r="AV260" s="183"/>
      <c r="AW260" s="183"/>
      <c r="AX260" s="183"/>
      <c r="AY260" s="183"/>
      <c r="AZ260" s="183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</row>
    <row r="261" s="7" customFormat="1" ht="30" customHeight="1" outlineLevel="1" spans="1:171">
      <c r="A261" s="119" t="s">
        <v>38</v>
      </c>
      <c r="B261" s="49">
        <v>2024</v>
      </c>
      <c r="C261" s="112">
        <v>0.66</v>
      </c>
      <c r="D261" s="112">
        <v>0.66</v>
      </c>
      <c r="E261" s="112">
        <v>0.66</v>
      </c>
      <c r="F261" s="112">
        <v>0.66</v>
      </c>
      <c r="G261" s="112">
        <v>1</v>
      </c>
      <c r="H261" s="112">
        <v>1</v>
      </c>
      <c r="I261" s="112">
        <v>1</v>
      </c>
      <c r="J261" s="112">
        <v>1</v>
      </c>
      <c r="K261" s="112">
        <v>1</v>
      </c>
      <c r="L261" s="112">
        <v>1</v>
      </c>
      <c r="M261" s="112">
        <v>1</v>
      </c>
      <c r="N261" s="112">
        <v>1</v>
      </c>
      <c r="O261" s="112">
        <v>1</v>
      </c>
      <c r="P261" s="112">
        <v>1</v>
      </c>
      <c r="Q261" s="112">
        <v>1</v>
      </c>
      <c r="R261" s="112">
        <v>1</v>
      </c>
      <c r="S261" s="112">
        <v>1</v>
      </c>
      <c r="T261" s="112">
        <v>1</v>
      </c>
      <c r="U261" s="112">
        <v>1</v>
      </c>
      <c r="V261" s="112">
        <v>1</v>
      </c>
      <c r="W261" s="112">
        <v>1</v>
      </c>
      <c r="X261" s="112">
        <v>1</v>
      </c>
      <c r="Y261" s="112">
        <v>1</v>
      </c>
      <c r="Z261" s="112">
        <v>1</v>
      </c>
      <c r="AA261" s="112">
        <v>0</v>
      </c>
      <c r="AB261" s="112">
        <v>1</v>
      </c>
      <c r="AC261" s="112">
        <v>0</v>
      </c>
      <c r="AD261" s="112">
        <v>0</v>
      </c>
      <c r="AE261" s="112">
        <v>0</v>
      </c>
      <c r="AF261" s="112">
        <v>0</v>
      </c>
      <c r="AG261" s="112"/>
      <c r="AH261" s="112">
        <f t="shared" si="219"/>
        <v>23.64</v>
      </c>
      <c r="AI261" s="28"/>
      <c r="AJ261" s="1"/>
      <c r="AK261" s="24"/>
      <c r="AL261"/>
      <c r="AM261"/>
      <c r="AN261"/>
      <c r="AO261"/>
      <c r="AP261"/>
      <c r="AQ261"/>
      <c r="AR261"/>
      <c r="AS261" s="183"/>
      <c r="AT261" s="183"/>
      <c r="AU261" s="183"/>
      <c r="AV261" s="183"/>
      <c r="AW261" s="183"/>
      <c r="AX261" s="183"/>
      <c r="AY261" s="183"/>
      <c r="AZ261" s="183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</row>
    <row r="262" s="8" customFormat="1" ht="30" customHeight="1" outlineLevel="1" spans="1:171">
      <c r="A262" s="120"/>
      <c r="B262" s="114">
        <v>2025</v>
      </c>
      <c r="C262" s="223">
        <v>1</v>
      </c>
      <c r="D262" s="223">
        <v>1</v>
      </c>
      <c r="E262" s="223">
        <v>1</v>
      </c>
      <c r="F262" s="223">
        <v>1</v>
      </c>
      <c r="G262" s="223">
        <v>1</v>
      </c>
      <c r="H262" s="223">
        <v>1</v>
      </c>
      <c r="I262" s="223">
        <v>1</v>
      </c>
      <c r="J262" s="223">
        <v>1</v>
      </c>
      <c r="K262" s="223">
        <v>1</v>
      </c>
      <c r="L262" s="223">
        <v>1</v>
      </c>
      <c r="M262" s="223">
        <v>1</v>
      </c>
      <c r="N262" s="223">
        <v>1</v>
      </c>
      <c r="O262" s="223">
        <v>1</v>
      </c>
      <c r="P262" s="223">
        <v>1</v>
      </c>
      <c r="Q262" s="223">
        <v>1</v>
      </c>
      <c r="R262" s="223">
        <v>1</v>
      </c>
      <c r="S262" s="223">
        <v>1</v>
      </c>
      <c r="T262" s="223">
        <v>1</v>
      </c>
      <c r="U262" s="223">
        <v>1</v>
      </c>
      <c r="V262" s="223">
        <v>1</v>
      </c>
      <c r="W262" s="223">
        <v>1</v>
      </c>
      <c r="X262" s="223">
        <v>1</v>
      </c>
      <c r="Y262" s="223">
        <v>1</v>
      </c>
      <c r="Z262" s="223">
        <v>1</v>
      </c>
      <c r="AA262" s="223">
        <v>1</v>
      </c>
      <c r="AB262" s="223">
        <v>1</v>
      </c>
      <c r="AC262" s="223">
        <v>1</v>
      </c>
      <c r="AD262" s="223">
        <v>1</v>
      </c>
      <c r="AE262" s="223">
        <v>1</v>
      </c>
      <c r="AF262" s="223">
        <v>1</v>
      </c>
      <c r="AG262" s="223"/>
      <c r="AH262" s="223">
        <f t="shared" si="219"/>
        <v>30</v>
      </c>
      <c r="AI262" s="28"/>
      <c r="AJ262" s="2"/>
      <c r="AK262" s="40"/>
      <c r="AL262"/>
      <c r="AM262"/>
      <c r="AN262"/>
      <c r="AO262"/>
      <c r="AP262"/>
      <c r="AQ262"/>
      <c r="AR262"/>
      <c r="AS262" s="183"/>
      <c r="AT262" s="183"/>
      <c r="AU262" s="183"/>
      <c r="AV262" s="183"/>
      <c r="AW262" s="183"/>
      <c r="AX262" s="183"/>
      <c r="AY262" s="183"/>
      <c r="AZ262" s="183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</row>
    <row r="263" s="7" customFormat="1" ht="30" customHeight="1" outlineLevel="1" spans="1:171">
      <c r="A263" s="119"/>
      <c r="B263" s="117" t="s">
        <v>13</v>
      </c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>
        <f t="shared" si="219"/>
        <v>0</v>
      </c>
      <c r="AI263" s="28"/>
      <c r="AJ263" s="1"/>
      <c r="AK263" s="24"/>
      <c r="AL263" s="227"/>
      <c r="AM263" s="227"/>
      <c r="AN263" s="227"/>
      <c r="AO263" s="183"/>
      <c r="AP263" s="183"/>
      <c r="AQ263" s="183"/>
      <c r="AR263" s="183"/>
      <c r="AS263" s="183"/>
      <c r="AT263" s="183"/>
      <c r="AU263" s="183"/>
      <c r="AV263" s="183"/>
      <c r="AW263" s="183"/>
      <c r="AX263" s="183"/>
      <c r="AY263" s="183"/>
      <c r="AZ263" s="183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</row>
    <row r="264" s="7" customFormat="1" ht="30" customHeight="1" outlineLevel="1" spans="1:171">
      <c r="A264" s="119"/>
      <c r="B264" s="125" t="s">
        <v>15</v>
      </c>
      <c r="C264" s="60">
        <f t="shared" ref="C264:AG264" si="221">C262-C261</f>
        <v>0.34</v>
      </c>
      <c r="D264" s="60">
        <f t="shared" si="221"/>
        <v>0.34</v>
      </c>
      <c r="E264" s="60">
        <f t="shared" si="221"/>
        <v>0.34</v>
      </c>
      <c r="F264" s="60">
        <f t="shared" si="221"/>
        <v>0.34</v>
      </c>
      <c r="G264" s="60">
        <f t="shared" si="221"/>
        <v>0</v>
      </c>
      <c r="H264" s="60">
        <f t="shared" si="221"/>
        <v>0</v>
      </c>
      <c r="I264" s="60">
        <f t="shared" si="221"/>
        <v>0</v>
      </c>
      <c r="J264" s="60">
        <f t="shared" si="221"/>
        <v>0</v>
      </c>
      <c r="K264" s="60">
        <f t="shared" si="221"/>
        <v>0</v>
      </c>
      <c r="L264" s="60">
        <f t="shared" si="221"/>
        <v>0</v>
      </c>
      <c r="M264" s="60">
        <f t="shared" si="221"/>
        <v>0</v>
      </c>
      <c r="N264" s="60">
        <f t="shared" si="221"/>
        <v>0</v>
      </c>
      <c r="O264" s="60">
        <f t="shared" si="221"/>
        <v>0</v>
      </c>
      <c r="P264" s="60">
        <f t="shared" si="221"/>
        <v>0</v>
      </c>
      <c r="Q264" s="60">
        <f t="shared" si="221"/>
        <v>0</v>
      </c>
      <c r="R264" s="60">
        <f t="shared" si="221"/>
        <v>0</v>
      </c>
      <c r="S264" s="60">
        <f t="shared" si="221"/>
        <v>0</v>
      </c>
      <c r="T264" s="60">
        <f t="shared" si="221"/>
        <v>0</v>
      </c>
      <c r="U264" s="60">
        <f t="shared" si="221"/>
        <v>0</v>
      </c>
      <c r="V264" s="60">
        <f t="shared" si="221"/>
        <v>0</v>
      </c>
      <c r="W264" s="60">
        <f t="shared" si="221"/>
        <v>0</v>
      </c>
      <c r="X264" s="60">
        <f t="shared" si="221"/>
        <v>0</v>
      </c>
      <c r="Y264" s="60">
        <f t="shared" si="221"/>
        <v>0</v>
      </c>
      <c r="Z264" s="60">
        <f t="shared" si="221"/>
        <v>0</v>
      </c>
      <c r="AA264" s="60">
        <f t="shared" si="221"/>
        <v>1</v>
      </c>
      <c r="AB264" s="60">
        <f t="shared" si="221"/>
        <v>0</v>
      </c>
      <c r="AC264" s="60">
        <f t="shared" si="221"/>
        <v>1</v>
      </c>
      <c r="AD264" s="60">
        <f t="shared" si="221"/>
        <v>1</v>
      </c>
      <c r="AE264" s="60">
        <f t="shared" si="221"/>
        <v>1</v>
      </c>
      <c r="AF264" s="60">
        <f t="shared" si="221"/>
        <v>1</v>
      </c>
      <c r="AG264" s="60">
        <f t="shared" si="221"/>
        <v>0</v>
      </c>
      <c r="AH264" s="60">
        <f t="shared" si="219"/>
        <v>6.36</v>
      </c>
      <c r="AI264" s="28"/>
      <c r="AJ264" s="1"/>
      <c r="AK264" s="24"/>
      <c r="AL264" s="212"/>
      <c r="AM264" s="213"/>
      <c r="AN264" s="214">
        <f t="array" ref="AN264">INDEX($C$1:$AH$1,1,$AM$176)</f>
        <v>45991</v>
      </c>
      <c r="AO264" s="215" t="s">
        <v>351</v>
      </c>
      <c r="AP264" s="216"/>
      <c r="AQ264" s="183"/>
      <c r="AR264" s="183"/>
      <c r="AS264" s="183"/>
      <c r="AT264" s="183"/>
      <c r="AU264" s="183"/>
      <c r="AV264" s="183"/>
      <c r="AW264" s="183"/>
      <c r="AX264" s="183"/>
      <c r="AY264" s="183"/>
      <c r="AZ264" s="183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</row>
    <row r="265" s="7" customFormat="1" ht="30" customHeight="1" outlineLevel="1" spans="1:171">
      <c r="A265" s="119" t="s">
        <v>127</v>
      </c>
      <c r="B265" s="49">
        <v>2024</v>
      </c>
      <c r="C265" s="112">
        <v>451</v>
      </c>
      <c r="D265" s="112">
        <v>451</v>
      </c>
      <c r="E265" s="112">
        <v>451</v>
      </c>
      <c r="F265" s="112">
        <v>451</v>
      </c>
      <c r="G265" s="112">
        <v>451</v>
      </c>
      <c r="H265" s="112">
        <v>451</v>
      </c>
      <c r="I265" s="112">
        <v>451</v>
      </c>
      <c r="J265" s="112">
        <v>451</v>
      </c>
      <c r="K265" s="112">
        <v>451</v>
      </c>
      <c r="L265" s="112">
        <v>451</v>
      </c>
      <c r="M265" s="112">
        <v>537</v>
      </c>
      <c r="N265" s="112">
        <v>425</v>
      </c>
      <c r="O265" s="112">
        <v>478</v>
      </c>
      <c r="P265" s="112">
        <v>640</v>
      </c>
      <c r="Q265" s="112">
        <v>558</v>
      </c>
      <c r="R265" s="112">
        <v>558</v>
      </c>
      <c r="S265" s="112">
        <v>821</v>
      </c>
      <c r="T265" s="112">
        <v>804</v>
      </c>
      <c r="U265" s="112">
        <v>803</v>
      </c>
      <c r="V265" s="112">
        <v>857</v>
      </c>
      <c r="W265" s="112">
        <v>1076</v>
      </c>
      <c r="X265" s="112">
        <v>1047</v>
      </c>
      <c r="Y265" s="112">
        <v>953</v>
      </c>
      <c r="Z265" s="112">
        <v>753</v>
      </c>
      <c r="AA265" s="112">
        <v>854</v>
      </c>
      <c r="AB265" s="112">
        <v>1120</v>
      </c>
      <c r="AC265" s="112">
        <v>1076</v>
      </c>
      <c r="AD265" s="112">
        <v>1148</v>
      </c>
      <c r="AE265" s="112">
        <v>1198</v>
      </c>
      <c r="AF265" s="112">
        <v>1154</v>
      </c>
      <c r="AG265" s="112"/>
      <c r="AH265" s="112">
        <f t="shared" si="219"/>
        <v>21370</v>
      </c>
      <c r="AI265" s="28"/>
      <c r="AJ265" s="1"/>
      <c r="AK265" s="24"/>
      <c r="AL265" s="228" t="s">
        <v>352</v>
      </c>
      <c r="AM265" s="228" t="s">
        <v>353</v>
      </c>
      <c r="AN265" s="229" t="s">
        <v>354</v>
      </c>
      <c r="AO265" s="229" t="s">
        <v>343</v>
      </c>
      <c r="AP265" s="228" t="s">
        <v>355</v>
      </c>
      <c r="AQ265" s="183"/>
      <c r="AR265" s="183"/>
      <c r="AS265" s="183"/>
      <c r="AT265" s="183"/>
      <c r="AU265" s="183"/>
      <c r="AV265" s="183"/>
      <c r="AW265" s="183"/>
      <c r="AX265" s="183"/>
      <c r="AY265" s="183"/>
      <c r="AZ265" s="183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</row>
    <row r="266" s="8" customFormat="1" ht="30" customHeight="1" outlineLevel="1" spans="1:171">
      <c r="A266" s="120"/>
      <c r="B266" s="114">
        <v>2025</v>
      </c>
      <c r="C266" s="151">
        <v>0</v>
      </c>
      <c r="D266" s="151">
        <v>0</v>
      </c>
      <c r="E266" s="151">
        <v>0</v>
      </c>
      <c r="F266" s="151">
        <v>0</v>
      </c>
      <c r="G266" s="151">
        <v>0</v>
      </c>
      <c r="H266" s="151">
        <v>631</v>
      </c>
      <c r="I266" s="151">
        <v>585</v>
      </c>
      <c r="J266" s="151">
        <v>610</v>
      </c>
      <c r="K266" s="151">
        <v>655</v>
      </c>
      <c r="L266" s="151">
        <v>811</v>
      </c>
      <c r="M266" s="151">
        <v>642</v>
      </c>
      <c r="N266" s="151">
        <v>1016</v>
      </c>
      <c r="O266" s="151">
        <v>751</v>
      </c>
      <c r="P266" s="151">
        <v>705</v>
      </c>
      <c r="Q266" s="151">
        <v>746</v>
      </c>
      <c r="R266" s="151">
        <v>1061</v>
      </c>
      <c r="S266" s="151">
        <v>1231</v>
      </c>
      <c r="T266" s="151">
        <v>1162</v>
      </c>
      <c r="U266" s="151">
        <v>646</v>
      </c>
      <c r="V266" s="151">
        <v>887</v>
      </c>
      <c r="W266" s="151">
        <v>724</v>
      </c>
      <c r="X266" s="151">
        <v>903</v>
      </c>
      <c r="Y266" s="151">
        <v>648</v>
      </c>
      <c r="Z266" s="151">
        <v>1018</v>
      </c>
      <c r="AA266" s="151">
        <v>1280</v>
      </c>
      <c r="AB266" s="151">
        <v>1330</v>
      </c>
      <c r="AC266" s="151">
        <v>1256</v>
      </c>
      <c r="AD266" s="151">
        <v>908</v>
      </c>
      <c r="AE266" s="151">
        <v>204</v>
      </c>
      <c r="AF266" s="151">
        <v>210</v>
      </c>
      <c r="AG266" s="151">
        <v>0</v>
      </c>
      <c r="AH266" s="153">
        <v>20620</v>
      </c>
      <c r="AI266" s="28">
        <v>210</v>
      </c>
      <c r="AJ266" s="2">
        <v>0</v>
      </c>
      <c r="AK266" s="40"/>
      <c r="AL266" s="230" t="s">
        <v>291</v>
      </c>
      <c r="AM266" s="230" t="s">
        <v>356</v>
      </c>
      <c r="AN266" s="231">
        <f>AN181</f>
        <v>134.4</v>
      </c>
      <c r="AO266" s="231">
        <f>AP181</f>
        <v>170.16</v>
      </c>
      <c r="AP266" s="230"/>
      <c r="AQ266" s="183"/>
      <c r="AR266" s="183"/>
      <c r="AS266" s="183"/>
      <c r="AT266" s="183"/>
      <c r="AU266" s="183"/>
      <c r="AV266" s="183"/>
      <c r="AW266" s="183"/>
      <c r="AX266" s="183"/>
      <c r="AY266" s="183"/>
      <c r="AZ266" s="183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</row>
    <row r="267" s="7" customFormat="1" ht="30" customHeight="1" outlineLevel="1" spans="1:171">
      <c r="A267" s="119"/>
      <c r="B267" s="232" t="s">
        <v>15</v>
      </c>
      <c r="C267" s="71">
        <f t="shared" ref="C267:AG267" si="222">C266-C265</f>
        <v>-451</v>
      </c>
      <c r="D267" s="71">
        <f t="shared" si="222"/>
        <v>-451</v>
      </c>
      <c r="E267" s="71">
        <f t="shared" si="222"/>
        <v>-451</v>
      </c>
      <c r="F267" s="71">
        <f t="shared" si="222"/>
        <v>-451</v>
      </c>
      <c r="G267" s="71">
        <f t="shared" si="222"/>
        <v>-451</v>
      </c>
      <c r="H267" s="71">
        <f t="shared" si="222"/>
        <v>180</v>
      </c>
      <c r="I267" s="71">
        <f t="shared" si="222"/>
        <v>134</v>
      </c>
      <c r="J267" s="71">
        <f t="shared" si="222"/>
        <v>159</v>
      </c>
      <c r="K267" s="71">
        <f t="shared" si="222"/>
        <v>204</v>
      </c>
      <c r="L267" s="71">
        <f t="shared" si="222"/>
        <v>360</v>
      </c>
      <c r="M267" s="71">
        <f t="shared" si="222"/>
        <v>105</v>
      </c>
      <c r="N267" s="71">
        <f t="shared" si="222"/>
        <v>591</v>
      </c>
      <c r="O267" s="71">
        <f t="shared" si="222"/>
        <v>273</v>
      </c>
      <c r="P267" s="71">
        <f t="shared" si="222"/>
        <v>65</v>
      </c>
      <c r="Q267" s="71">
        <f t="shared" si="222"/>
        <v>188</v>
      </c>
      <c r="R267" s="71">
        <f t="shared" si="222"/>
        <v>503</v>
      </c>
      <c r="S267" s="71">
        <f t="shared" si="222"/>
        <v>410</v>
      </c>
      <c r="T267" s="71">
        <f t="shared" si="222"/>
        <v>358</v>
      </c>
      <c r="U267" s="71">
        <f t="shared" si="222"/>
        <v>-157</v>
      </c>
      <c r="V267" s="71">
        <f t="shared" si="222"/>
        <v>30</v>
      </c>
      <c r="W267" s="71">
        <f t="shared" si="222"/>
        <v>-352</v>
      </c>
      <c r="X267" s="71">
        <f t="shared" si="222"/>
        <v>-144</v>
      </c>
      <c r="Y267" s="71">
        <f t="shared" si="222"/>
        <v>-305</v>
      </c>
      <c r="Z267" s="71">
        <f t="shared" si="222"/>
        <v>265</v>
      </c>
      <c r="AA267" s="71">
        <f t="shared" si="222"/>
        <v>426</v>
      </c>
      <c r="AB267" s="71">
        <f t="shared" si="222"/>
        <v>210</v>
      </c>
      <c r="AC267" s="71">
        <f t="shared" si="222"/>
        <v>180</v>
      </c>
      <c r="AD267" s="71">
        <f t="shared" si="222"/>
        <v>-240</v>
      </c>
      <c r="AE267" s="71">
        <f t="shared" si="222"/>
        <v>-994</v>
      </c>
      <c r="AF267" s="71">
        <f t="shared" si="222"/>
        <v>-944</v>
      </c>
      <c r="AG267" s="71">
        <f t="shared" si="222"/>
        <v>0</v>
      </c>
      <c r="AH267" s="71">
        <f t="shared" ref="AH267:AH306" si="223">SUM(C267:AG267)</f>
        <v>-750</v>
      </c>
      <c r="AI267" s="28"/>
      <c r="AJ267" s="1"/>
      <c r="AK267" s="24"/>
      <c r="AL267" s="230" t="s">
        <v>302</v>
      </c>
      <c r="AM267" s="230" t="s">
        <v>81</v>
      </c>
      <c r="AN267" s="134">
        <f>AN188</f>
        <v>19432.278042</v>
      </c>
      <c r="AO267" s="134">
        <f>AP188</f>
        <v>25522.744054</v>
      </c>
      <c r="AP267" s="230"/>
      <c r="AQ267" s="183"/>
      <c r="AR267" s="183"/>
      <c r="AS267" s="183"/>
      <c r="AT267" s="183"/>
      <c r="AU267" s="183"/>
      <c r="AV267" s="183"/>
      <c r="AW267" s="183"/>
      <c r="AX267" s="183"/>
      <c r="AY267" s="183"/>
      <c r="AZ267" s="183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</row>
    <row r="268" s="7" customFormat="1" ht="30" customHeight="1" outlineLevel="1" spans="1:171">
      <c r="A268" s="119" t="s">
        <v>128</v>
      </c>
      <c r="B268" s="49">
        <v>2024</v>
      </c>
      <c r="C268" s="112">
        <v>17035.71</v>
      </c>
      <c r="D268" s="112">
        <v>17035.71</v>
      </c>
      <c r="E268" s="112">
        <v>17035.71</v>
      </c>
      <c r="F268" s="112">
        <v>17035.71</v>
      </c>
      <c r="G268" s="112">
        <v>17035.71</v>
      </c>
      <c r="H268" s="112">
        <v>17035.71</v>
      </c>
      <c r="I268" s="112">
        <v>17035.71</v>
      </c>
      <c r="J268" s="112">
        <v>17035.71</v>
      </c>
      <c r="K268" s="112">
        <v>17035.71</v>
      </c>
      <c r="L268" s="112">
        <v>17035.71</v>
      </c>
      <c r="M268" s="112">
        <v>17035.71</v>
      </c>
      <c r="N268" s="112">
        <v>17035.71</v>
      </c>
      <c r="O268" s="112">
        <v>17036</v>
      </c>
      <c r="P268" s="112">
        <v>17036</v>
      </c>
      <c r="Q268" s="112">
        <v>17036</v>
      </c>
      <c r="R268" s="112">
        <v>17063</v>
      </c>
      <c r="S268" s="112">
        <v>17063</v>
      </c>
      <c r="T268" s="112">
        <v>17063</v>
      </c>
      <c r="U268" s="112">
        <v>17063</v>
      </c>
      <c r="V268" s="112">
        <v>17036</v>
      </c>
      <c r="W268" s="112">
        <v>17036</v>
      </c>
      <c r="X268" s="112">
        <v>17036</v>
      </c>
      <c r="Y268" s="112">
        <v>17036</v>
      </c>
      <c r="Z268" s="112">
        <v>17036</v>
      </c>
      <c r="AA268" s="112">
        <v>17036</v>
      </c>
      <c r="AB268" s="112">
        <v>17036</v>
      </c>
      <c r="AC268" s="112">
        <v>17036</v>
      </c>
      <c r="AD268" s="112">
        <v>17036</v>
      </c>
      <c r="AE268" s="112">
        <v>17036</v>
      </c>
      <c r="AF268" s="112">
        <v>17036</v>
      </c>
      <c r="AG268" s="112"/>
      <c r="AH268" s="112">
        <f t="shared" si="223"/>
        <v>511184.52</v>
      </c>
      <c r="AI268" s="28"/>
      <c r="AJ268" s="1"/>
      <c r="AK268" s="24"/>
      <c r="AL268" s="230" t="s">
        <v>299</v>
      </c>
      <c r="AM268" s="230" t="s">
        <v>300</v>
      </c>
      <c r="AN268" s="231">
        <f>AN186</f>
        <v>843</v>
      </c>
      <c r="AO268" s="231">
        <f>AP186</f>
        <v>941</v>
      </c>
      <c r="AP268" s="230"/>
      <c r="AQ268" s="184"/>
      <c r="AR268" s="184"/>
      <c r="AS268" s="183"/>
      <c r="AT268" s="183"/>
      <c r="AU268" s="183"/>
      <c r="AV268" s="183"/>
      <c r="AW268" s="183"/>
      <c r="AX268" s="183"/>
      <c r="AY268" s="183"/>
      <c r="AZ268" s="183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</row>
    <row r="269" s="8" customFormat="1" ht="30" customHeight="1" outlineLevel="1" spans="1:171">
      <c r="A269" s="120"/>
      <c r="B269" s="114">
        <v>2025</v>
      </c>
      <c r="C269" s="188">
        <v>17403</v>
      </c>
      <c r="D269" s="188">
        <v>17403</v>
      </c>
      <c r="E269" s="188">
        <v>17403</v>
      </c>
      <c r="F269" s="188">
        <v>17403</v>
      </c>
      <c r="G269" s="188">
        <v>17403</v>
      </c>
      <c r="H269" s="188">
        <v>17403</v>
      </c>
      <c r="I269" s="188">
        <v>17403</v>
      </c>
      <c r="J269" s="188">
        <v>17403</v>
      </c>
      <c r="K269" s="188">
        <v>17403</v>
      </c>
      <c r="L269" s="188">
        <v>17403</v>
      </c>
      <c r="M269" s="188">
        <v>17403</v>
      </c>
      <c r="N269" s="188">
        <v>17403</v>
      </c>
      <c r="O269" s="188">
        <v>17403</v>
      </c>
      <c r="P269" s="188">
        <v>17403</v>
      </c>
      <c r="Q269" s="188">
        <v>17403</v>
      </c>
      <c r="R269" s="188">
        <v>17403</v>
      </c>
      <c r="S269" s="188">
        <v>17403</v>
      </c>
      <c r="T269" s="188">
        <v>17403</v>
      </c>
      <c r="U269" s="188">
        <v>17403</v>
      </c>
      <c r="V269" s="188">
        <v>17403</v>
      </c>
      <c r="W269" s="188">
        <v>17403</v>
      </c>
      <c r="X269" s="188">
        <v>17403</v>
      </c>
      <c r="Y269" s="188">
        <v>17403</v>
      </c>
      <c r="Z269" s="188">
        <v>17403</v>
      </c>
      <c r="AA269" s="188">
        <v>17403</v>
      </c>
      <c r="AB269" s="188">
        <v>17403</v>
      </c>
      <c r="AC269" s="188">
        <v>17403</v>
      </c>
      <c r="AD269" s="188">
        <v>17403</v>
      </c>
      <c r="AE269" s="188">
        <v>17403</v>
      </c>
      <c r="AF269" s="188">
        <v>17403</v>
      </c>
      <c r="AG269" s="188">
        <f>'[1]2025底表'!AG268</f>
        <v>0</v>
      </c>
      <c r="AH269" s="188">
        <f t="shared" si="223"/>
        <v>522090</v>
      </c>
      <c r="AI269" s="28"/>
      <c r="AJ269" s="2"/>
      <c r="AK269" s="40"/>
      <c r="AL269" s="230" t="s">
        <v>294</v>
      </c>
      <c r="AM269" s="230" t="s">
        <v>356</v>
      </c>
      <c r="AN269" s="134">
        <f>AN183</f>
        <v>89.3376</v>
      </c>
      <c r="AO269" s="134" cm="1">
        <f t="array" ref="AO269">INDEX($C$178:$AH$178,1,$AM$176)</f>
        <v>116.424</v>
      </c>
      <c r="AP269" s="230"/>
      <c r="AQ269" s="184"/>
      <c r="AR269" s="184"/>
      <c r="AS269" s="183"/>
      <c r="AT269" s="183"/>
      <c r="AU269" s="183"/>
      <c r="AV269" s="183"/>
      <c r="AW269" s="183"/>
      <c r="AX269" s="183"/>
      <c r="AY269" s="183"/>
      <c r="AZ269" s="183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</row>
    <row r="270" s="7" customFormat="1" ht="30" customHeight="1" outlineLevel="1" spans="1:171">
      <c r="A270" s="119"/>
      <c r="B270" s="125" t="s">
        <v>15</v>
      </c>
      <c r="C270" s="71">
        <f t="shared" ref="C270:AG270" si="224">C269-C268</f>
        <v>367.290000000001</v>
      </c>
      <c r="D270" s="71">
        <f t="shared" si="224"/>
        <v>367.290000000001</v>
      </c>
      <c r="E270" s="71">
        <f t="shared" si="224"/>
        <v>367.290000000001</v>
      </c>
      <c r="F270" s="71">
        <f t="shared" si="224"/>
        <v>367.290000000001</v>
      </c>
      <c r="G270" s="71">
        <f t="shared" si="224"/>
        <v>367.290000000001</v>
      </c>
      <c r="H270" s="71">
        <f t="shared" si="224"/>
        <v>367.290000000001</v>
      </c>
      <c r="I270" s="71">
        <f t="shared" si="224"/>
        <v>367.290000000001</v>
      </c>
      <c r="J270" s="71">
        <f t="shared" si="224"/>
        <v>367.290000000001</v>
      </c>
      <c r="K270" s="71">
        <f t="shared" si="224"/>
        <v>367.290000000001</v>
      </c>
      <c r="L270" s="71">
        <f t="shared" si="224"/>
        <v>367.290000000001</v>
      </c>
      <c r="M270" s="71">
        <f t="shared" si="224"/>
        <v>367.290000000001</v>
      </c>
      <c r="N270" s="71">
        <f t="shared" si="224"/>
        <v>367.290000000001</v>
      </c>
      <c r="O270" s="71">
        <f t="shared" si="224"/>
        <v>367</v>
      </c>
      <c r="P270" s="71">
        <f t="shared" si="224"/>
        <v>367</v>
      </c>
      <c r="Q270" s="71">
        <f t="shared" si="224"/>
        <v>367</v>
      </c>
      <c r="R270" s="71">
        <f t="shared" si="224"/>
        <v>340</v>
      </c>
      <c r="S270" s="71">
        <f t="shared" si="224"/>
        <v>340</v>
      </c>
      <c r="T270" s="71">
        <f t="shared" si="224"/>
        <v>340</v>
      </c>
      <c r="U270" s="71">
        <f t="shared" si="224"/>
        <v>340</v>
      </c>
      <c r="V270" s="71">
        <f t="shared" si="224"/>
        <v>367</v>
      </c>
      <c r="W270" s="71">
        <f t="shared" si="224"/>
        <v>367</v>
      </c>
      <c r="X270" s="71">
        <f t="shared" si="224"/>
        <v>367</v>
      </c>
      <c r="Y270" s="71">
        <f t="shared" si="224"/>
        <v>367</v>
      </c>
      <c r="Z270" s="71">
        <f t="shared" si="224"/>
        <v>367</v>
      </c>
      <c r="AA270" s="71">
        <f t="shared" si="224"/>
        <v>367</v>
      </c>
      <c r="AB270" s="71">
        <f t="shared" si="224"/>
        <v>367</v>
      </c>
      <c r="AC270" s="71">
        <f t="shared" si="224"/>
        <v>367</v>
      </c>
      <c r="AD270" s="71">
        <f t="shared" si="224"/>
        <v>367</v>
      </c>
      <c r="AE270" s="71">
        <f t="shared" si="224"/>
        <v>367</v>
      </c>
      <c r="AF270" s="71">
        <f t="shared" si="224"/>
        <v>367</v>
      </c>
      <c r="AG270" s="71">
        <f t="shared" si="224"/>
        <v>0</v>
      </c>
      <c r="AH270" s="71">
        <f t="shared" si="223"/>
        <v>10905.48</v>
      </c>
      <c r="AI270" s="28"/>
      <c r="AJ270" s="1"/>
      <c r="AK270" s="24"/>
      <c r="AL270" s="230" t="s">
        <v>357</v>
      </c>
      <c r="AM270" s="230" t="s">
        <v>300</v>
      </c>
      <c r="AN270" s="231">
        <f>AN190</f>
        <v>1398</v>
      </c>
      <c r="AO270" s="231">
        <f>AP190</f>
        <v>1855</v>
      </c>
      <c r="AP270" s="230"/>
      <c r="AQ270" s="184"/>
      <c r="AR270" s="184"/>
      <c r="AS270" s="183"/>
      <c r="AT270" s="183"/>
      <c r="AU270" s="183"/>
      <c r="AV270" s="183"/>
      <c r="AW270" s="183"/>
      <c r="AX270" s="183"/>
      <c r="AY270" s="183"/>
      <c r="AZ270" s="183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</row>
    <row r="271" s="7" customFormat="1" ht="30" customHeight="1" outlineLevel="1" spans="1:171">
      <c r="A271" s="119" t="s">
        <v>46</v>
      </c>
      <c r="B271" s="190">
        <v>2024</v>
      </c>
      <c r="C271" s="71">
        <f t="shared" ref="C271:AG271" si="225">(C241*150.44+C246*831.86+C265*4.47+C268*0.3411)/10000</f>
        <v>1.0979038681</v>
      </c>
      <c r="D271" s="71">
        <f t="shared" si="225"/>
        <v>2.0890448681</v>
      </c>
      <c r="E271" s="71">
        <f t="shared" si="225"/>
        <v>2.3255046681</v>
      </c>
      <c r="F271" s="71">
        <f t="shared" si="225"/>
        <v>2.1761224681</v>
      </c>
      <c r="G271" s="71">
        <f t="shared" si="225"/>
        <v>2.0740008681</v>
      </c>
      <c r="H271" s="71">
        <f t="shared" si="225"/>
        <v>2.1037362681</v>
      </c>
      <c r="I271" s="71">
        <f t="shared" si="225"/>
        <v>2.1184276681</v>
      </c>
      <c r="J271" s="71">
        <f t="shared" si="225"/>
        <v>2.2986030681</v>
      </c>
      <c r="K271" s="71">
        <f t="shared" si="225"/>
        <v>2.0448008681</v>
      </c>
      <c r="L271" s="71">
        <f t="shared" si="225"/>
        <v>1.9980756681</v>
      </c>
      <c r="M271" s="71">
        <f t="shared" si="225"/>
        <v>1.6170486681</v>
      </c>
      <c r="N271" s="71">
        <f t="shared" si="225"/>
        <v>1.3262806681</v>
      </c>
      <c r="O271" s="71">
        <f t="shared" si="225"/>
        <v>1.31989356</v>
      </c>
      <c r="P271" s="71">
        <f t="shared" si="225"/>
        <v>1.37726356</v>
      </c>
      <c r="Q271" s="71">
        <f t="shared" si="225"/>
        <v>1.32556556</v>
      </c>
      <c r="R271" s="71">
        <f t="shared" si="225"/>
        <v>1.68683733</v>
      </c>
      <c r="S271" s="71">
        <f t="shared" si="225"/>
        <v>2.07413253</v>
      </c>
      <c r="T271" s="71">
        <f t="shared" si="225"/>
        <v>2.11166553</v>
      </c>
      <c r="U271" s="71">
        <f t="shared" si="225"/>
        <v>1.94782137</v>
      </c>
      <c r="V271" s="71">
        <f t="shared" si="225"/>
        <v>1.96930416</v>
      </c>
      <c r="W271" s="71">
        <f t="shared" si="225"/>
        <v>2.75816336</v>
      </c>
      <c r="X271" s="71">
        <f t="shared" si="225"/>
        <v>2.73387816</v>
      </c>
      <c r="Y271" s="71">
        <f t="shared" si="225"/>
        <v>2.53664056</v>
      </c>
      <c r="Z271" s="71">
        <f t="shared" si="225"/>
        <v>1.55846148</v>
      </c>
      <c r="AA271" s="71">
        <f t="shared" si="225"/>
        <v>1.86087916</v>
      </c>
      <c r="AB271" s="71">
        <f t="shared" si="225"/>
        <v>2.35695196</v>
      </c>
      <c r="AC271" s="71">
        <f t="shared" si="225"/>
        <v>2.24701996</v>
      </c>
      <c r="AD271" s="71">
        <f t="shared" si="225"/>
        <v>2.41424736</v>
      </c>
      <c r="AE271" s="71">
        <f t="shared" si="225"/>
        <v>2.18155456</v>
      </c>
      <c r="AF271" s="71">
        <f t="shared" si="225"/>
        <v>2.34170936</v>
      </c>
      <c r="AG271" s="71">
        <f t="shared" si="225"/>
        <v>0</v>
      </c>
      <c r="AH271" s="71">
        <f t="shared" si="223"/>
        <v>60.0715391372</v>
      </c>
      <c r="AI271" s="28"/>
      <c r="AJ271" s="1"/>
      <c r="AK271" s="24"/>
      <c r="AL271" s="230" t="s">
        <v>358</v>
      </c>
      <c r="AM271" s="230" t="s">
        <v>300</v>
      </c>
      <c r="AN271" s="134">
        <f>AN192</f>
        <v>947.327692097721</v>
      </c>
      <c r="AO271" s="134">
        <f>AP192</f>
        <v>1246.24505254538</v>
      </c>
      <c r="AP271" s="230"/>
      <c r="AQ271" s="184"/>
      <c r="AR271" s="184"/>
      <c r="AS271" s="183"/>
      <c r="AT271" s="183"/>
      <c r="AU271" s="183"/>
      <c r="AV271" s="183"/>
      <c r="AW271" s="183"/>
      <c r="AX271" s="183"/>
      <c r="AY271" s="183"/>
      <c r="AZ271" s="183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</row>
    <row r="272" s="7" customFormat="1" ht="30" customHeight="1" outlineLevel="1" spans="1:171">
      <c r="A272" s="119"/>
      <c r="B272" s="190">
        <v>2025</v>
      </c>
      <c r="C272" s="71">
        <f t="shared" ref="C272:AG272" si="226">(C242*113.27+C247*542.47+C266*4.47+C269*0.3411)/10000</f>
        <v>1.27323633</v>
      </c>
      <c r="D272" s="71">
        <f t="shared" si="226"/>
        <v>0.90647393</v>
      </c>
      <c r="E272" s="71">
        <f t="shared" si="226"/>
        <v>0.89514693</v>
      </c>
      <c r="F272" s="71">
        <f t="shared" si="226"/>
        <v>0.97443593</v>
      </c>
      <c r="G272" s="71">
        <f t="shared" si="226"/>
        <v>0.96662323</v>
      </c>
      <c r="H272" s="71">
        <f t="shared" si="226"/>
        <v>1.38186837</v>
      </c>
      <c r="I272" s="71">
        <f t="shared" si="226"/>
        <v>1.23593093</v>
      </c>
      <c r="J272" s="71">
        <f t="shared" si="226"/>
        <v>1.28230161</v>
      </c>
      <c r="K272" s="71">
        <f t="shared" si="226"/>
        <v>1.50781813</v>
      </c>
      <c r="L272" s="71">
        <f t="shared" si="226"/>
        <v>1.61153113</v>
      </c>
      <c r="M272" s="71">
        <f t="shared" si="226"/>
        <v>1.56215643</v>
      </c>
      <c r="N272" s="71">
        <f t="shared" si="226"/>
        <v>1.73523673</v>
      </c>
      <c r="O272" s="71">
        <f t="shared" si="226"/>
        <v>1.63353343</v>
      </c>
      <c r="P272" s="71">
        <f t="shared" si="226"/>
        <v>1.52088127</v>
      </c>
      <c r="Q272" s="71">
        <f t="shared" si="226"/>
        <v>1.60513013</v>
      </c>
      <c r="R272" s="71">
        <f t="shared" si="226"/>
        <v>1.91811624</v>
      </c>
      <c r="S272" s="71">
        <f t="shared" si="226"/>
        <v>2.18282093</v>
      </c>
      <c r="T272" s="71">
        <f t="shared" si="226"/>
        <v>1.93052043</v>
      </c>
      <c r="U272" s="71">
        <f t="shared" si="226"/>
        <v>1.45848713</v>
      </c>
      <c r="V272" s="71">
        <f t="shared" si="226"/>
        <v>1.60019513</v>
      </c>
      <c r="W272" s="71">
        <f t="shared" si="226"/>
        <v>1.54998813</v>
      </c>
      <c r="X272" s="71">
        <f t="shared" si="226"/>
        <v>1.63800844</v>
      </c>
      <c r="Y272" s="71">
        <f t="shared" si="226"/>
        <v>1.51601613</v>
      </c>
      <c r="Z272" s="71">
        <f t="shared" si="226"/>
        <v>1.87882385</v>
      </c>
      <c r="AA272" s="71">
        <f t="shared" si="226"/>
        <v>2.24684198</v>
      </c>
      <c r="AB272" s="71">
        <f t="shared" si="226"/>
        <v>2.31449998</v>
      </c>
      <c r="AC272" s="71">
        <f t="shared" si="226"/>
        <v>2.20914373</v>
      </c>
      <c r="AD272" s="71">
        <f t="shared" si="226"/>
        <v>1.82579169</v>
      </c>
      <c r="AE272" s="71">
        <f t="shared" si="226"/>
        <v>1.48054861</v>
      </c>
      <c r="AF272" s="71">
        <f t="shared" si="226"/>
        <v>1.56864003</v>
      </c>
      <c r="AG272" s="71">
        <f t="shared" si="226"/>
        <v>0</v>
      </c>
      <c r="AH272" s="71">
        <f t="shared" si="223"/>
        <v>47.41074694</v>
      </c>
      <c r="AI272" s="28"/>
      <c r="AJ272" s="1"/>
      <c r="AK272" s="24"/>
      <c r="AL272" s="230" t="s">
        <v>337</v>
      </c>
      <c r="AM272" s="230" t="s">
        <v>300</v>
      </c>
      <c r="AN272" s="231">
        <f>AN194</f>
        <v>2932</v>
      </c>
      <c r="AO272" s="231">
        <f>AP194</f>
        <v>5840</v>
      </c>
      <c r="AP272" s="233"/>
      <c r="AQ272" s="184"/>
      <c r="AR272" s="184"/>
      <c r="AS272" s="183"/>
      <c r="AT272" s="183"/>
      <c r="AU272" s="183"/>
      <c r="AV272" s="183"/>
      <c r="AW272" s="183"/>
      <c r="AX272" s="183"/>
      <c r="AY272" s="183"/>
      <c r="AZ272" s="183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</row>
    <row r="273" s="7" customFormat="1" ht="30" customHeight="1" outlineLevel="1" spans="1:171">
      <c r="A273" s="119"/>
      <c r="B273" s="124" t="s">
        <v>13</v>
      </c>
      <c r="C273" s="71">
        <f t="shared" ref="C273:AG273" si="227">(C243*137.17+C248*1034.51+C266*4.47+C269*0.3411)/10000</f>
        <v>1.06810935119088</v>
      </c>
      <c r="D273" s="71">
        <f t="shared" si="227"/>
        <v>1.20168061728099</v>
      </c>
      <c r="E273" s="71">
        <f t="shared" si="227"/>
        <v>1.41268541451486</v>
      </c>
      <c r="F273" s="71">
        <f t="shared" si="227"/>
        <v>1.8653155916806</v>
      </c>
      <c r="G273" s="71">
        <f t="shared" si="227"/>
        <v>1.79229243253039</v>
      </c>
      <c r="H273" s="71">
        <f t="shared" si="227"/>
        <v>2.11416879110066</v>
      </c>
      <c r="I273" s="71">
        <f t="shared" si="227"/>
        <v>1.89463600887774</v>
      </c>
      <c r="J273" s="71">
        <f t="shared" si="227"/>
        <v>1.50610529563449</v>
      </c>
      <c r="K273" s="71">
        <f t="shared" si="227"/>
        <v>1.66388690714718</v>
      </c>
      <c r="L273" s="71">
        <f t="shared" si="227"/>
        <v>2.26758894493667</v>
      </c>
      <c r="M273" s="71">
        <f t="shared" si="227"/>
        <v>2.13565618873353</v>
      </c>
      <c r="N273" s="71">
        <f t="shared" si="227"/>
        <v>2.43388524225591</v>
      </c>
      <c r="O273" s="71">
        <f t="shared" si="227"/>
        <v>2.31543024225591</v>
      </c>
      <c r="P273" s="71">
        <f t="shared" si="227"/>
        <v>2.01128132307119</v>
      </c>
      <c r="Q273" s="71">
        <f t="shared" si="227"/>
        <v>1.97321856686805</v>
      </c>
      <c r="R273" s="71">
        <f t="shared" si="227"/>
        <v>2.49873401533326</v>
      </c>
      <c r="S273" s="71">
        <f t="shared" si="227"/>
        <v>2.65600087064281</v>
      </c>
      <c r="T273" s="71">
        <f t="shared" si="227"/>
        <v>2.57380853957515</v>
      </c>
      <c r="U273" s="71">
        <f t="shared" si="227"/>
        <v>2.20044950292698</v>
      </c>
      <c r="V273" s="71">
        <f t="shared" si="227"/>
        <v>2.28499054730379</v>
      </c>
      <c r="W273" s="71">
        <f t="shared" si="227"/>
        <v>2.25194890587405</v>
      </c>
      <c r="X273" s="71">
        <f t="shared" si="227"/>
        <v>3.06490272588646</v>
      </c>
      <c r="Y273" s="71">
        <f t="shared" si="227"/>
        <v>2.75194694366355</v>
      </c>
      <c r="Z273" s="71">
        <f t="shared" si="227"/>
        <v>2.8609471874604</v>
      </c>
      <c r="AA273" s="71">
        <f t="shared" si="227"/>
        <v>2.99293044161006</v>
      </c>
      <c r="AB273" s="71">
        <f t="shared" si="227"/>
        <v>3.36527496195468</v>
      </c>
      <c r="AC273" s="71">
        <f t="shared" si="227"/>
        <v>3.53123074949179</v>
      </c>
      <c r="AD273" s="71">
        <f t="shared" si="227"/>
        <v>3.5746455317147</v>
      </c>
      <c r="AE273" s="71">
        <f t="shared" si="227"/>
        <v>3.41917196068156</v>
      </c>
      <c r="AF273" s="71">
        <f t="shared" si="227"/>
        <v>3.3820346021113</v>
      </c>
      <c r="AG273" s="71">
        <f t="shared" si="227"/>
        <v>0</v>
      </c>
      <c r="AH273" s="71">
        <f t="shared" si="223"/>
        <v>71.0649584043096</v>
      </c>
      <c r="AI273" s="28"/>
      <c r="AJ273" s="1"/>
      <c r="AK273" s="24"/>
      <c r="AL273" s="230" t="s">
        <v>346</v>
      </c>
      <c r="AM273" s="230" t="s">
        <v>300</v>
      </c>
      <c r="AN273" s="231">
        <f>AN256</f>
        <v>2932</v>
      </c>
      <c r="AO273" s="140">
        <f>AO256</f>
        <v>5840</v>
      </c>
      <c r="AP273" s="233"/>
      <c r="AQ273" s="184"/>
      <c r="AR273" s="184"/>
      <c r="AS273" s="183"/>
      <c r="AT273" s="183"/>
      <c r="AU273" s="183"/>
      <c r="AV273" s="183"/>
      <c r="AW273" s="183"/>
      <c r="AX273" s="183"/>
      <c r="AY273" s="183"/>
      <c r="AZ273" s="183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</row>
    <row r="274" s="7" customFormat="1" ht="30" customHeight="1" outlineLevel="1" spans="1:171">
      <c r="A274" s="119"/>
      <c r="B274" s="124" t="s">
        <v>14</v>
      </c>
      <c r="C274" s="71">
        <f t="shared" ref="C274:AG274" si="228">C272-C273</f>
        <v>0.205126978809125</v>
      </c>
      <c r="D274" s="71">
        <f t="shared" si="228"/>
        <v>-0.295206687280991</v>
      </c>
      <c r="E274" s="71">
        <f t="shared" si="228"/>
        <v>-0.517538484514855</v>
      </c>
      <c r="F274" s="71">
        <f t="shared" si="228"/>
        <v>-0.890879661680604</v>
      </c>
      <c r="G274" s="71">
        <f t="shared" si="228"/>
        <v>-0.825669202530394</v>
      </c>
      <c r="H274" s="71">
        <f t="shared" si="228"/>
        <v>-0.732300421100656</v>
      </c>
      <c r="I274" s="71">
        <f t="shared" si="228"/>
        <v>-0.65870507887774</v>
      </c>
      <c r="J274" s="71">
        <f t="shared" si="228"/>
        <v>-0.223803685634488</v>
      </c>
      <c r="K274" s="71">
        <f t="shared" si="228"/>
        <v>-0.156068777147178</v>
      </c>
      <c r="L274" s="71">
        <f t="shared" si="228"/>
        <v>-0.656057814936672</v>
      </c>
      <c r="M274" s="71">
        <f t="shared" si="228"/>
        <v>-0.573499758733532</v>
      </c>
      <c r="N274" s="71">
        <f t="shared" si="228"/>
        <v>-0.698648512255909</v>
      </c>
      <c r="O274" s="71">
        <f t="shared" si="228"/>
        <v>-0.681896812255909</v>
      </c>
      <c r="P274" s="71">
        <f t="shared" si="228"/>
        <v>-0.490400053071189</v>
      </c>
      <c r="Q274" s="71">
        <f t="shared" si="228"/>
        <v>-0.368088436868052</v>
      </c>
      <c r="R274" s="71">
        <f t="shared" si="228"/>
        <v>-0.580617775333261</v>
      </c>
      <c r="S274" s="71">
        <f t="shared" si="228"/>
        <v>-0.473179940642811</v>
      </c>
      <c r="T274" s="71">
        <f t="shared" si="228"/>
        <v>-0.643288109575148</v>
      </c>
      <c r="U274" s="71">
        <f t="shared" si="228"/>
        <v>-0.741962372926984</v>
      </c>
      <c r="V274" s="71">
        <f t="shared" si="228"/>
        <v>-0.684795417303793</v>
      </c>
      <c r="W274" s="71">
        <f t="shared" si="228"/>
        <v>-0.701960775874054</v>
      </c>
      <c r="X274" s="71">
        <f t="shared" si="228"/>
        <v>-1.42689428588646</v>
      </c>
      <c r="Y274" s="71">
        <f t="shared" si="228"/>
        <v>-1.23593081366355</v>
      </c>
      <c r="Z274" s="71">
        <f t="shared" si="228"/>
        <v>-0.982123337460404</v>
      </c>
      <c r="AA274" s="71">
        <f t="shared" si="228"/>
        <v>-0.746088461610065</v>
      </c>
      <c r="AB274" s="71">
        <f t="shared" si="228"/>
        <v>-1.05077498195468</v>
      </c>
      <c r="AC274" s="71">
        <f t="shared" si="228"/>
        <v>-1.32208701949179</v>
      </c>
      <c r="AD274" s="71">
        <f t="shared" si="228"/>
        <v>-1.7488538417147</v>
      </c>
      <c r="AE274" s="71">
        <f t="shared" si="228"/>
        <v>-1.93862335068156</v>
      </c>
      <c r="AF274" s="71">
        <f t="shared" si="228"/>
        <v>-1.8133945721113</v>
      </c>
      <c r="AG274" s="71">
        <f t="shared" si="228"/>
        <v>0</v>
      </c>
      <c r="AH274" s="71">
        <f t="shared" si="223"/>
        <v>-23.6542114643096</v>
      </c>
      <c r="AI274" s="28"/>
      <c r="AJ274" s="1"/>
      <c r="AK274" s="24"/>
      <c r="AL274" s="230" t="s">
        <v>350</v>
      </c>
      <c r="AM274" s="230" t="s">
        <v>356</v>
      </c>
      <c r="AN274" s="134">
        <f>AN260</f>
        <v>0</v>
      </c>
      <c r="AO274" s="134">
        <f>AO260</f>
        <v>0</v>
      </c>
      <c r="AP274" s="230"/>
      <c r="AQ274" s="234"/>
      <c r="AR274" s="234"/>
      <c r="AS274" s="227"/>
      <c r="AT274" s="227"/>
      <c r="AU274" s="227"/>
      <c r="AV274" s="183"/>
      <c r="AW274" s="183"/>
      <c r="AX274" s="227"/>
      <c r="AY274" s="227"/>
      <c r="AZ274" s="227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</row>
    <row r="275" s="7" customFormat="1" ht="30" customHeight="1" outlineLevel="1" spans="1:171">
      <c r="A275" s="119"/>
      <c r="B275" s="125" t="s">
        <v>15</v>
      </c>
      <c r="C275" s="71">
        <f t="shared" ref="C275:AG275" si="229">C272-C271</f>
        <v>0.1753324619</v>
      </c>
      <c r="D275" s="71">
        <f t="shared" si="229"/>
        <v>-1.1825709381</v>
      </c>
      <c r="E275" s="71">
        <f t="shared" si="229"/>
        <v>-1.4303577381</v>
      </c>
      <c r="F275" s="71">
        <f t="shared" si="229"/>
        <v>-1.2016865381</v>
      </c>
      <c r="G275" s="71">
        <f t="shared" si="229"/>
        <v>-1.1073776381</v>
      </c>
      <c r="H275" s="71">
        <f t="shared" si="229"/>
        <v>-0.7218678981</v>
      </c>
      <c r="I275" s="71">
        <f t="shared" si="229"/>
        <v>-0.8824967381</v>
      </c>
      <c r="J275" s="71">
        <f t="shared" si="229"/>
        <v>-1.0163014581</v>
      </c>
      <c r="K275" s="71">
        <f t="shared" si="229"/>
        <v>-0.5369827381</v>
      </c>
      <c r="L275" s="71">
        <f t="shared" si="229"/>
        <v>-0.3865445381</v>
      </c>
      <c r="M275" s="71">
        <f t="shared" si="229"/>
        <v>-0.0548922380999999</v>
      </c>
      <c r="N275" s="71">
        <f t="shared" si="229"/>
        <v>0.4089560619</v>
      </c>
      <c r="O275" s="71">
        <f t="shared" si="229"/>
        <v>0.31363987</v>
      </c>
      <c r="P275" s="71">
        <f t="shared" si="229"/>
        <v>0.14361771</v>
      </c>
      <c r="Q275" s="71">
        <f t="shared" si="229"/>
        <v>0.27956457</v>
      </c>
      <c r="R275" s="71">
        <f t="shared" si="229"/>
        <v>0.23127891</v>
      </c>
      <c r="S275" s="71">
        <f t="shared" si="229"/>
        <v>0.108688400000001</v>
      </c>
      <c r="T275" s="71">
        <f t="shared" si="229"/>
        <v>-0.1811451</v>
      </c>
      <c r="U275" s="71">
        <f t="shared" si="229"/>
        <v>-0.48933424</v>
      </c>
      <c r="V275" s="71">
        <f t="shared" si="229"/>
        <v>-0.36910903</v>
      </c>
      <c r="W275" s="71">
        <f t="shared" si="229"/>
        <v>-1.20817523</v>
      </c>
      <c r="X275" s="71">
        <f t="shared" si="229"/>
        <v>-1.09586972</v>
      </c>
      <c r="Y275" s="71">
        <f t="shared" si="229"/>
        <v>-1.02062443</v>
      </c>
      <c r="Z275" s="71">
        <f t="shared" si="229"/>
        <v>0.32036237</v>
      </c>
      <c r="AA275" s="71">
        <f t="shared" si="229"/>
        <v>0.38596282</v>
      </c>
      <c r="AB275" s="71">
        <f t="shared" si="229"/>
        <v>-0.0424519800000001</v>
      </c>
      <c r="AC275" s="71">
        <f t="shared" si="229"/>
        <v>-0.0378762300000002</v>
      </c>
      <c r="AD275" s="71">
        <f t="shared" si="229"/>
        <v>-0.58845567</v>
      </c>
      <c r="AE275" s="71">
        <f t="shared" si="229"/>
        <v>-0.70100595</v>
      </c>
      <c r="AF275" s="71">
        <f t="shared" si="229"/>
        <v>-0.77306933</v>
      </c>
      <c r="AG275" s="71">
        <f t="shared" si="229"/>
        <v>0</v>
      </c>
      <c r="AH275" s="71">
        <f t="shared" si="223"/>
        <v>-12.6607921972</v>
      </c>
      <c r="AI275" s="28"/>
      <c r="AJ275" s="1"/>
      <c r="AK275" s="24"/>
      <c r="AL275" s="230" t="s">
        <v>359</v>
      </c>
      <c r="AM275" s="230" t="s">
        <v>356</v>
      </c>
      <c r="AN275" s="134">
        <f>AN274</f>
        <v>0</v>
      </c>
      <c r="AO275" s="134">
        <f>AO274</f>
        <v>0</v>
      </c>
      <c r="AP275" s="230"/>
      <c r="AQ275" s="234"/>
      <c r="AR275" s="234"/>
      <c r="AS275" s="227"/>
      <c r="AT275" s="227"/>
      <c r="AU275" s="227"/>
      <c r="AV275" s="183"/>
      <c r="AW275" s="183"/>
      <c r="AX275" s="227"/>
      <c r="AY275" s="227"/>
      <c r="AZ275" s="227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</row>
    <row r="276" s="7" customFormat="1" ht="30" customHeight="1" outlineLevel="1" spans="1:171">
      <c r="A276" s="119" t="s">
        <v>47</v>
      </c>
      <c r="B276" s="49">
        <v>2024</v>
      </c>
      <c r="C276" s="112">
        <v>81.769046929431</v>
      </c>
      <c r="D276" s="112">
        <v>52.20452696</v>
      </c>
      <c r="E276" s="112">
        <v>109.47659436</v>
      </c>
      <c r="F276" s="112">
        <v>106.11133236</v>
      </c>
      <c r="G276" s="112">
        <v>100.9703325</v>
      </c>
      <c r="H276" s="112">
        <v>95.438358</v>
      </c>
      <c r="I276" s="112">
        <v>97.8443074</v>
      </c>
      <c r="J276" s="112">
        <v>101.8811698</v>
      </c>
      <c r="K276" s="112">
        <v>90.2590056</v>
      </c>
      <c r="L276" s="112">
        <v>71.134947</v>
      </c>
      <c r="M276" s="112">
        <v>46.1994311</v>
      </c>
      <c r="N276" s="112">
        <v>45.303477</v>
      </c>
      <c r="O276" s="112">
        <v>48.078546</v>
      </c>
      <c r="P276" s="112">
        <v>51.3223621</v>
      </c>
      <c r="Q276" s="112">
        <v>59.145273</v>
      </c>
      <c r="R276" s="112">
        <v>100.4688324</v>
      </c>
      <c r="S276" s="112">
        <v>103.827611</v>
      </c>
      <c r="T276" s="112">
        <v>100.360594</v>
      </c>
      <c r="U276" s="112">
        <v>120.942818</v>
      </c>
      <c r="V276" s="112">
        <v>112.996967</v>
      </c>
      <c r="W276" s="112">
        <v>150.091264</v>
      </c>
      <c r="X276" s="112">
        <v>131.700222</v>
      </c>
      <c r="Y276" s="112">
        <v>103.9232902</v>
      </c>
      <c r="Z276" s="112">
        <v>108.2536647</v>
      </c>
      <c r="AA276" s="112">
        <v>162.80941676</v>
      </c>
      <c r="AB276" s="112">
        <v>164.48109276</v>
      </c>
      <c r="AC276" s="112">
        <v>164.57893276</v>
      </c>
      <c r="AD276" s="112">
        <v>156.52438576</v>
      </c>
      <c r="AE276" s="112">
        <v>158.59532676</v>
      </c>
      <c r="AF276" s="112">
        <v>138.05608576</v>
      </c>
      <c r="AG276" s="112"/>
      <c r="AH276" s="112">
        <f t="shared" si="223"/>
        <v>3134.74921396943</v>
      </c>
      <c r="AI276" s="28"/>
      <c r="AJ276" s="1"/>
      <c r="AK276" s="24"/>
      <c r="AL276" s="230" t="s">
        <v>360</v>
      </c>
      <c r="AM276" s="230" t="s">
        <v>300</v>
      </c>
      <c r="AN276" s="134" cm="1">
        <f t="array" ref="AN276">INDEX($C$252:$AH$252,1,$AM$176)</f>
        <v>0</v>
      </c>
      <c r="AO276" s="134" cm="1">
        <f t="array" ref="AO276">INDEX($C$251:$AH$251,1,$AM$176)</f>
        <v>0</v>
      </c>
      <c r="AP276" s="230"/>
      <c r="AQ276" s="235"/>
      <c r="AR276" s="235"/>
      <c r="AS276" s="235"/>
      <c r="AT276" s="235"/>
      <c r="AU276" s="235"/>
      <c r="AV276" s="235"/>
      <c r="AW276" s="235"/>
      <c r="AX276" s="235"/>
      <c r="AY276" s="235"/>
      <c r="AZ276" s="235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</row>
    <row r="277" s="7" customFormat="1" ht="30" customHeight="1" outlineLevel="1" spans="1:171">
      <c r="A277" s="119"/>
      <c r="B277" s="155">
        <v>2025</v>
      </c>
      <c r="C277" s="71">
        <f t="shared" ref="C277:AG277" si="230">(C204*C300+C222*4.1+C227*0.4+C230*6106+C235*0.55+C252*310+C257*947+C262*6784.96+C447*2.89+C242*113+C247*542)/10000</f>
        <v>44.5920653362698</v>
      </c>
      <c r="D277" s="71">
        <f t="shared" si="230"/>
        <v>31.8193607760164</v>
      </c>
      <c r="E277" s="71">
        <f t="shared" si="230"/>
        <v>34.2555329976832</v>
      </c>
      <c r="F277" s="71">
        <f t="shared" si="230"/>
        <v>40.9925255327857</v>
      </c>
      <c r="G277" s="71">
        <f t="shared" si="230"/>
        <v>58.3913085638762</v>
      </c>
      <c r="H277" s="71">
        <f t="shared" si="230"/>
        <v>59.0907473821802</v>
      </c>
      <c r="I277" s="71">
        <f t="shared" si="230"/>
        <v>35.4996405125262</v>
      </c>
      <c r="J277" s="71">
        <f t="shared" si="230"/>
        <v>49.8709256189683</v>
      </c>
      <c r="K277" s="71">
        <f t="shared" si="230"/>
        <v>57.3667985229231</v>
      </c>
      <c r="L277" s="71">
        <f t="shared" si="230"/>
        <v>61.1550443634343</v>
      </c>
      <c r="M277" s="71">
        <f t="shared" si="230"/>
        <v>66.3825119266463</v>
      </c>
      <c r="N277" s="71">
        <f t="shared" si="230"/>
        <v>62.2904743004539</v>
      </c>
      <c r="O277" s="71">
        <f t="shared" si="230"/>
        <v>62.9793087331667</v>
      </c>
      <c r="P277" s="71">
        <f t="shared" si="230"/>
        <v>62.5227479642494</v>
      </c>
      <c r="Q277" s="71">
        <f t="shared" si="230"/>
        <v>63.532926611281</v>
      </c>
      <c r="R277" s="71">
        <f t="shared" si="230"/>
        <v>86.9442813303696</v>
      </c>
      <c r="S277" s="71">
        <f t="shared" si="230"/>
        <v>103.692189427804</v>
      </c>
      <c r="T277" s="71">
        <f t="shared" si="230"/>
        <v>97.4928894065018</v>
      </c>
      <c r="U277" s="71">
        <f t="shared" si="230"/>
        <v>67.3967654980087</v>
      </c>
      <c r="V277" s="71">
        <f t="shared" si="230"/>
        <v>75.7123885442253</v>
      </c>
      <c r="W277" s="71">
        <f t="shared" si="230"/>
        <v>76.7106902882283</v>
      </c>
      <c r="X277" s="71">
        <f t="shared" si="230"/>
        <v>80.109951792535</v>
      </c>
      <c r="Y277" s="71">
        <f t="shared" si="230"/>
        <v>79.7322202252478</v>
      </c>
      <c r="Z277" s="71">
        <f t="shared" si="230"/>
        <v>2816.057598</v>
      </c>
      <c r="AA277" s="71">
        <f t="shared" si="230"/>
        <v>127.350916</v>
      </c>
      <c r="AB277" s="71">
        <f t="shared" si="230"/>
        <v>114.222626</v>
      </c>
      <c r="AC277" s="71">
        <f t="shared" si="230"/>
        <v>123.051716</v>
      </c>
      <c r="AD277" s="71">
        <f t="shared" si="230"/>
        <v>98.164522</v>
      </c>
      <c r="AE277" s="71">
        <f t="shared" si="230"/>
        <v>80.579294</v>
      </c>
      <c r="AF277" s="71">
        <f t="shared" si="230"/>
        <v>98.344676</v>
      </c>
      <c r="AG277" s="71">
        <f t="shared" si="230"/>
        <v>0</v>
      </c>
      <c r="AH277" s="71">
        <f t="shared" si="223"/>
        <v>4916.30464365538</v>
      </c>
      <c r="AI277" s="28"/>
      <c r="AJ277" s="1"/>
      <c r="AK277" s="24"/>
      <c r="AL277" s="230" t="s">
        <v>361</v>
      </c>
      <c r="AM277" s="230" t="s">
        <v>300</v>
      </c>
      <c r="AN277" s="134" cm="1">
        <f t="array" ref="AN277">INDEX($C$257:$AH$257,1,$AM$176)</f>
        <v>2</v>
      </c>
      <c r="AO277" s="134" cm="1">
        <f t="array" ref="AO277">INDEX($C$256:$AH$256,1,$AM$176)</f>
        <v>0.94</v>
      </c>
      <c r="AP277" s="230"/>
      <c r="AQ277" s="235"/>
      <c r="AR277" s="235"/>
      <c r="AS277" s="235"/>
      <c r="AT277" s="235"/>
      <c r="AU277" s="235"/>
      <c r="AV277" s="235"/>
      <c r="AW277" s="235"/>
      <c r="AX277" s="235"/>
      <c r="AY277" s="235"/>
      <c r="AZ277" s="235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</row>
    <row r="278" s="7" customFormat="1" ht="30" customHeight="1" outlineLevel="1" spans="1:171">
      <c r="A278" s="119"/>
      <c r="B278" s="236" t="s">
        <v>48</v>
      </c>
      <c r="C278" s="71">
        <f>(C210*C305+C223*4.47+C231*7796.46+C236*0.55+C253*867.26+C258*1752.21+C263*6814.16+C445*2.89+C243*137.17+C248*1034.51)/10000</f>
        <v>61.4231333189944</v>
      </c>
      <c r="D278" s="71">
        <f t="shared" ref="D278:AG278" si="231">(D210*D305+D223*4.47+D231*8060+D236*0.55+D253*1790+D258*2390+D263*7700+D445*2.89+D243*165+D248*1790)/10000</f>
        <v>49.6041815550089</v>
      </c>
      <c r="E278" s="71">
        <f t="shared" si="231"/>
        <v>75.9470151132024</v>
      </c>
      <c r="F278" s="71">
        <f t="shared" si="231"/>
        <v>102.486556821791</v>
      </c>
      <c r="G278" s="71">
        <f t="shared" si="231"/>
        <v>96.6539346975904</v>
      </c>
      <c r="H278" s="71">
        <f t="shared" si="231"/>
        <v>99.8645967187245</v>
      </c>
      <c r="I278" s="71">
        <f t="shared" si="231"/>
        <v>87.6063371257789</v>
      </c>
      <c r="J278" s="71">
        <f t="shared" si="231"/>
        <v>52.1117107617362</v>
      </c>
      <c r="K278" s="71">
        <f t="shared" si="231"/>
        <v>70.2366459139167</v>
      </c>
      <c r="L278" s="71">
        <f t="shared" si="231"/>
        <v>105.147943586562</v>
      </c>
      <c r="M278" s="71">
        <f t="shared" si="231"/>
        <v>100.695089142076</v>
      </c>
      <c r="N278" s="71">
        <f t="shared" si="231"/>
        <v>111.455322376188</v>
      </c>
      <c r="O278" s="71">
        <f t="shared" si="231"/>
        <v>111.521622376188</v>
      </c>
      <c r="P278" s="71">
        <f t="shared" si="231"/>
        <v>88.6499934883329</v>
      </c>
      <c r="Q278" s="71">
        <f t="shared" si="231"/>
        <v>84.2418390438471</v>
      </c>
      <c r="R278" s="71">
        <f t="shared" si="231"/>
        <v>114.662772393602</v>
      </c>
      <c r="S278" s="71">
        <f t="shared" si="231"/>
        <v>121.463051101297</v>
      </c>
      <c r="T278" s="71">
        <f t="shared" si="231"/>
        <v>117.503125165816</v>
      </c>
      <c r="U278" s="71">
        <f t="shared" si="231"/>
        <v>106.297946504631</v>
      </c>
      <c r="V278" s="71">
        <f t="shared" si="231"/>
        <v>104.66789916321</v>
      </c>
      <c r="W278" s="71">
        <f t="shared" si="231"/>
        <v>107.167083184344</v>
      </c>
      <c r="X278" s="71">
        <f t="shared" si="231"/>
        <v>172.275890449935</v>
      </c>
      <c r="Y278" s="71">
        <f t="shared" si="231"/>
        <v>149.310030856989</v>
      </c>
      <c r="Z278" s="71">
        <f t="shared" si="231"/>
        <v>145.322963412504</v>
      </c>
      <c r="AA278" s="71">
        <f t="shared" si="231"/>
        <v>146.734624914067</v>
      </c>
      <c r="AB278" s="71">
        <f t="shared" si="231"/>
        <v>181.666260008055</v>
      </c>
      <c r="AC278" s="71">
        <f t="shared" si="231"/>
        <v>190.207463857363</v>
      </c>
      <c r="AD278" s="71">
        <f t="shared" si="231"/>
        <v>205.444005450308</v>
      </c>
      <c r="AE278" s="71">
        <f t="shared" si="231"/>
        <v>217.990999278482</v>
      </c>
      <c r="AF278" s="71">
        <f t="shared" si="231"/>
        <v>214.785398257348</v>
      </c>
      <c r="AG278" s="71">
        <f t="shared" si="231"/>
        <v>0</v>
      </c>
      <c r="AH278" s="71">
        <f t="shared" si="223"/>
        <v>3593.14543603789</v>
      </c>
      <c r="AI278" s="28"/>
      <c r="AJ278" s="1"/>
      <c r="AK278" s="24"/>
      <c r="AL278" s="230" t="s">
        <v>362</v>
      </c>
      <c r="AM278" s="230" t="s">
        <v>300</v>
      </c>
      <c r="AN278" s="134" cm="1">
        <f t="array" ref="AN278">INDEX($C$230:$AH$230,1,$AM$176)</f>
        <v>8.1</v>
      </c>
      <c r="AO278" s="134" cm="1">
        <f t="array" ref="AO278">INDEX($C$229:$AH$229,1,$AM$176)</f>
        <v>0</v>
      </c>
      <c r="AP278" s="230"/>
      <c r="AQ278" s="235"/>
      <c r="AR278" s="235"/>
      <c r="AS278" s="235"/>
      <c r="AT278" s="235"/>
      <c r="AU278" s="235"/>
      <c r="AV278" s="235"/>
      <c r="AW278" s="235"/>
      <c r="AX278" s="235"/>
      <c r="AY278" s="235"/>
      <c r="AZ278" s="235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</row>
    <row r="279" s="7" customFormat="1" ht="30" customHeight="1" outlineLevel="1" spans="1:171">
      <c r="A279" s="119"/>
      <c r="B279" s="150" t="s">
        <v>13</v>
      </c>
      <c r="C279" s="71">
        <f t="shared" ref="C279:AG279" si="232">(C205*C301+C219*3.11+C227*2.5+C231*8060+C236*0.55+C253*1790+C258*2390+C263*7700+C445*2.89+C243*165+C248*1790)/10000</f>
        <v>56.0689921417121</v>
      </c>
      <c r="D279" s="71">
        <f t="shared" si="232"/>
        <v>40.9895840103125</v>
      </c>
      <c r="E279" s="71">
        <f t="shared" si="232"/>
        <v>63.7513692697195</v>
      </c>
      <c r="F279" s="71">
        <f t="shared" si="232"/>
        <v>84.1240065036939</v>
      </c>
      <c r="G279" s="71">
        <f t="shared" si="232"/>
        <v>79.4787486274164</v>
      </c>
      <c r="H279" s="71">
        <f t="shared" si="232"/>
        <v>82.4347457014522</v>
      </c>
      <c r="I279" s="71">
        <f t="shared" si="232"/>
        <v>72.4980037745463</v>
      </c>
      <c r="J279" s="71">
        <f t="shared" si="232"/>
        <v>42.9979417149232</v>
      </c>
      <c r="K279" s="71">
        <f t="shared" si="232"/>
        <v>58.9315549898722</v>
      </c>
      <c r="L279" s="71">
        <f t="shared" si="232"/>
        <v>86.1228163560932</v>
      </c>
      <c r="M279" s="71">
        <f t="shared" si="232"/>
        <v>82.4366059917548</v>
      </c>
      <c r="N279" s="71">
        <f t="shared" si="232"/>
        <v>91.2621879949096</v>
      </c>
      <c r="O279" s="71">
        <f t="shared" si="232"/>
        <v>91.5057759949096</v>
      </c>
      <c r="P279" s="71">
        <f t="shared" si="232"/>
        <v>72.6125864106788</v>
      </c>
      <c r="Q279" s="71">
        <f t="shared" si="232"/>
        <v>68.7821610463404</v>
      </c>
      <c r="R279" s="71">
        <f t="shared" si="232"/>
        <v>93.9527343565641</v>
      </c>
      <c r="S279" s="71">
        <f t="shared" si="232"/>
        <v>99.8262202671746</v>
      </c>
      <c r="T279" s="71">
        <f t="shared" si="232"/>
        <v>96.6409406337267</v>
      </c>
      <c r="U279" s="71">
        <f t="shared" si="232"/>
        <v>87.0114426278873</v>
      </c>
      <c r="V279" s="71">
        <f t="shared" si="232"/>
        <v>85.5686870657906</v>
      </c>
      <c r="W279" s="71">
        <f t="shared" si="232"/>
        <v>87.8344451398258</v>
      </c>
      <c r="X279" s="71">
        <f t="shared" si="232"/>
        <v>142.650621432952</v>
      </c>
      <c r="Y279" s="71">
        <f t="shared" si="232"/>
        <v>122.175288506047</v>
      </c>
      <c r="Z279" s="71">
        <f t="shared" si="232"/>
        <v>119.290033141709</v>
      </c>
      <c r="AA279" s="71">
        <f t="shared" si="232"/>
        <v>120.658082447836</v>
      </c>
      <c r="AB279" s="71">
        <f t="shared" si="232"/>
        <v>150.482489636551</v>
      </c>
      <c r="AC279" s="71">
        <f t="shared" si="232"/>
        <v>156.029419785093</v>
      </c>
      <c r="AD279" s="71">
        <f t="shared" si="232"/>
        <v>168.191420711998</v>
      </c>
      <c r="AE279" s="71">
        <f t="shared" si="232"/>
        <v>178.175904786504</v>
      </c>
      <c r="AF279" s="71">
        <f t="shared" si="232"/>
        <v>175.735515712469</v>
      </c>
      <c r="AG279" s="71">
        <f t="shared" si="232"/>
        <v>0</v>
      </c>
      <c r="AH279" s="71">
        <f t="shared" si="223"/>
        <v>2958.22032678046</v>
      </c>
      <c r="AI279" s="28"/>
      <c r="AJ279" s="1"/>
      <c r="AK279" s="24"/>
      <c r="AL279" s="230" t="s">
        <v>363</v>
      </c>
      <c r="AM279" s="230" t="s">
        <v>300</v>
      </c>
      <c r="AN279" s="134" cm="1">
        <f t="array" ref="AN279">INDEX($C$247:$AH$247,1,$AM$176)</f>
        <v>8.1</v>
      </c>
      <c r="AO279" s="134" cm="1">
        <f t="array" ref="AO279">INDEX($C$246:$AH$246,1,$AM$176)</f>
        <v>9.9</v>
      </c>
      <c r="AP279" s="230"/>
      <c r="AQ279" s="235"/>
      <c r="AR279" s="1"/>
      <c r="AS279" s="235"/>
      <c r="AT279" s="235"/>
      <c r="AU279" s="235"/>
      <c r="AV279" s="235"/>
      <c r="AW279" s="235"/>
      <c r="AX279" s="235"/>
      <c r="AY279" s="235"/>
      <c r="AZ279" s="235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</row>
    <row r="280" s="7" customFormat="1" ht="30" customHeight="1" outlineLevel="1" spans="1:171">
      <c r="A280" s="119"/>
      <c r="B280" s="124" t="s">
        <v>14</v>
      </c>
      <c r="C280" s="71">
        <f t="shared" ref="C280:AG280" si="233">C277-C279</f>
        <v>-11.4769268054422</v>
      </c>
      <c r="D280" s="71">
        <f t="shared" si="233"/>
        <v>-9.17022323429609</v>
      </c>
      <c r="E280" s="71">
        <f t="shared" si="233"/>
        <v>-29.4958362720363</v>
      </c>
      <c r="F280" s="71">
        <f t="shared" si="233"/>
        <v>-43.1314809709082</v>
      </c>
      <c r="G280" s="71">
        <f t="shared" si="233"/>
        <v>-21.0874400635402</v>
      </c>
      <c r="H280" s="71">
        <f t="shared" si="233"/>
        <v>-23.343998319272</v>
      </c>
      <c r="I280" s="71">
        <f t="shared" si="233"/>
        <v>-36.9983632620201</v>
      </c>
      <c r="J280" s="71">
        <f t="shared" si="233"/>
        <v>6.87298390404509</v>
      </c>
      <c r="K280" s="71">
        <f t="shared" si="233"/>
        <v>-1.56475646694908</v>
      </c>
      <c r="L280" s="71">
        <f t="shared" si="233"/>
        <v>-24.9677719926589</v>
      </c>
      <c r="M280" s="71">
        <f t="shared" si="233"/>
        <v>-16.0540940651085</v>
      </c>
      <c r="N280" s="71">
        <f t="shared" si="233"/>
        <v>-28.9717136944558</v>
      </c>
      <c r="O280" s="71">
        <f t="shared" si="233"/>
        <v>-28.526467261743</v>
      </c>
      <c r="P280" s="71">
        <f t="shared" si="233"/>
        <v>-10.0898384464294</v>
      </c>
      <c r="Q280" s="71">
        <f t="shared" si="233"/>
        <v>-5.24923443505944</v>
      </c>
      <c r="R280" s="71">
        <f t="shared" si="233"/>
        <v>-7.00845302619449</v>
      </c>
      <c r="S280" s="71">
        <f t="shared" si="233"/>
        <v>3.86596916062945</v>
      </c>
      <c r="T280" s="71">
        <f t="shared" si="233"/>
        <v>0.85194877277516</v>
      </c>
      <c r="U280" s="71">
        <f t="shared" si="233"/>
        <v>-19.6146771298786</v>
      </c>
      <c r="V280" s="71">
        <f t="shared" si="233"/>
        <v>-9.85629852156534</v>
      </c>
      <c r="W280" s="71">
        <f t="shared" si="233"/>
        <v>-11.1237548515975</v>
      </c>
      <c r="X280" s="71">
        <f t="shared" si="233"/>
        <v>-62.5406696404173</v>
      </c>
      <c r="Y280" s="71">
        <f t="shared" si="233"/>
        <v>-42.4430682807992</v>
      </c>
      <c r="Z280" s="71">
        <f t="shared" si="233"/>
        <v>2696.76756485829</v>
      </c>
      <c r="AA280" s="71">
        <f t="shared" si="233"/>
        <v>6.69283355216426</v>
      </c>
      <c r="AB280" s="71">
        <f t="shared" si="233"/>
        <v>-36.2598636365506</v>
      </c>
      <c r="AC280" s="71">
        <f t="shared" si="233"/>
        <v>-32.9777037850925</v>
      </c>
      <c r="AD280" s="71">
        <f t="shared" si="233"/>
        <v>-70.0268987119978</v>
      </c>
      <c r="AE280" s="71">
        <f t="shared" si="233"/>
        <v>-97.5966107865045</v>
      </c>
      <c r="AF280" s="71">
        <f t="shared" si="233"/>
        <v>-77.3908397124687</v>
      </c>
      <c r="AG280" s="71">
        <f t="shared" si="233"/>
        <v>0</v>
      </c>
      <c r="AH280" s="71">
        <f t="shared" si="223"/>
        <v>1958.08431687492</v>
      </c>
      <c r="AI280" s="28"/>
      <c r="AJ280" s="1"/>
      <c r="AK280" s="24"/>
      <c r="AL280" s="230" t="s">
        <v>364</v>
      </c>
      <c r="AM280" s="230" t="s">
        <v>300</v>
      </c>
      <c r="AN280" s="134" cm="1">
        <f t="array" ref="AN280">INDEX($C$242:$AH$242,1,$AM$176)</f>
        <v>39</v>
      </c>
      <c r="AO280" s="134" cm="1">
        <f t="array" ref="AO280">INDEX($C$241:$AH$241,1,$AM$176)</f>
        <v>28</v>
      </c>
      <c r="AP280" s="230"/>
      <c r="AQ280" s="180"/>
      <c r="AR280" s="235"/>
      <c r="AS280" s="180"/>
      <c r="AT280" s="180"/>
      <c r="AU280" s="180"/>
      <c r="AV280" s="180"/>
      <c r="AW280" s="180"/>
      <c r="AX280" s="180"/>
      <c r="AY280" s="180"/>
      <c r="AZ280" s="180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</row>
    <row r="281" s="7" customFormat="1" ht="30" customHeight="1" outlineLevel="1" spans="1:171">
      <c r="A281" s="119"/>
      <c r="B281" s="125" t="s">
        <v>15</v>
      </c>
      <c r="C281" s="71">
        <f t="shared" ref="C281:AG281" si="234">C277-C276</f>
        <v>-37.1769815931612</v>
      </c>
      <c r="D281" s="71">
        <f t="shared" si="234"/>
        <v>-20.3851661839836</v>
      </c>
      <c r="E281" s="71">
        <f t="shared" si="234"/>
        <v>-75.2210613623168</v>
      </c>
      <c r="F281" s="71">
        <f t="shared" si="234"/>
        <v>-65.1188068272143</v>
      </c>
      <c r="G281" s="71">
        <f t="shared" si="234"/>
        <v>-42.5790239361238</v>
      </c>
      <c r="H281" s="71">
        <f t="shared" si="234"/>
        <v>-36.3476106178198</v>
      </c>
      <c r="I281" s="71">
        <f t="shared" si="234"/>
        <v>-62.3446668874738</v>
      </c>
      <c r="J281" s="71">
        <f t="shared" si="234"/>
        <v>-52.0102441810317</v>
      </c>
      <c r="K281" s="71">
        <f t="shared" si="234"/>
        <v>-32.8922070770769</v>
      </c>
      <c r="L281" s="71">
        <f t="shared" si="234"/>
        <v>-9.97990263656568</v>
      </c>
      <c r="M281" s="71">
        <f t="shared" si="234"/>
        <v>20.1830808266463</v>
      </c>
      <c r="N281" s="71">
        <f t="shared" si="234"/>
        <v>16.9869973004539</v>
      </c>
      <c r="O281" s="71">
        <f t="shared" si="234"/>
        <v>14.9007627331667</v>
      </c>
      <c r="P281" s="71">
        <f t="shared" si="234"/>
        <v>11.2003858642494</v>
      </c>
      <c r="Q281" s="71">
        <f t="shared" si="234"/>
        <v>4.38765361128095</v>
      </c>
      <c r="R281" s="71">
        <f t="shared" si="234"/>
        <v>-13.5245510696304</v>
      </c>
      <c r="S281" s="71">
        <f t="shared" si="234"/>
        <v>-0.135421572195938</v>
      </c>
      <c r="T281" s="71">
        <f t="shared" si="234"/>
        <v>-2.86770459349816</v>
      </c>
      <c r="U281" s="71">
        <f t="shared" si="234"/>
        <v>-53.5460525019913</v>
      </c>
      <c r="V281" s="71">
        <f t="shared" si="234"/>
        <v>-37.2845784557747</v>
      </c>
      <c r="W281" s="71">
        <f t="shared" si="234"/>
        <v>-73.3805737117717</v>
      </c>
      <c r="X281" s="71">
        <f t="shared" si="234"/>
        <v>-51.590270207465</v>
      </c>
      <c r="Y281" s="71">
        <f t="shared" si="234"/>
        <v>-24.1910699747522</v>
      </c>
      <c r="Z281" s="71">
        <f t="shared" si="234"/>
        <v>2707.8039333</v>
      </c>
      <c r="AA281" s="71">
        <f t="shared" si="234"/>
        <v>-35.45850076</v>
      </c>
      <c r="AB281" s="71">
        <f t="shared" si="234"/>
        <v>-50.25846676</v>
      </c>
      <c r="AC281" s="71">
        <f t="shared" si="234"/>
        <v>-41.52721676</v>
      </c>
      <c r="AD281" s="71">
        <f t="shared" si="234"/>
        <v>-58.35986376</v>
      </c>
      <c r="AE281" s="71">
        <f t="shared" si="234"/>
        <v>-78.01603276</v>
      </c>
      <c r="AF281" s="71">
        <f t="shared" si="234"/>
        <v>-39.71140976</v>
      </c>
      <c r="AG281" s="71">
        <f t="shared" si="234"/>
        <v>0</v>
      </c>
      <c r="AH281" s="71">
        <f t="shared" si="223"/>
        <v>1781.55542968595</v>
      </c>
      <c r="AI281" s="28"/>
      <c r="AJ281" s="1"/>
      <c r="AK281" s="24"/>
      <c r="AL281" s="230" t="s">
        <v>365</v>
      </c>
      <c r="AM281" s="230" t="s">
        <v>366</v>
      </c>
      <c r="AN281" s="134">
        <v>3</v>
      </c>
      <c r="AO281" s="134">
        <v>3</v>
      </c>
      <c r="AP281" s="66"/>
      <c r="AQ281" s="222" t="str">
        <f>AN180</f>
        <v>#1#2#4炉
#2#3机</v>
      </c>
      <c r="AR281" s="237" t="str">
        <f>AP180</f>
        <v>#1#2#3炉#2#3机</v>
      </c>
      <c r="AS281" s="180"/>
      <c r="AT281" s="180"/>
      <c r="AU281" s="180"/>
      <c r="AV281" s="180"/>
      <c r="AW281" s="180"/>
      <c r="AX281" s="180"/>
      <c r="AY281" s="180"/>
      <c r="AZ281" s="180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</row>
    <row r="282" s="7" customFormat="1" ht="30" customHeight="1" outlineLevel="1" spans="1:171">
      <c r="A282" s="119" t="s">
        <v>49</v>
      </c>
      <c r="B282" s="150">
        <v>2024</v>
      </c>
      <c r="C282" s="71">
        <f t="shared" ref="C282:AG282" si="235">C178*0.3854/1.13</f>
        <v>3.45754959292035</v>
      </c>
      <c r="D282" s="71">
        <f t="shared" si="235"/>
        <v>12.8847746548673</v>
      </c>
      <c r="E282" s="71">
        <f t="shared" si="235"/>
        <v>16.1802516106195</v>
      </c>
      <c r="F282" s="71">
        <f t="shared" si="235"/>
        <v>28.0925904424779</v>
      </c>
      <c r="G282" s="71">
        <f t="shared" si="235"/>
        <v>26.9875497345133</v>
      </c>
      <c r="H282" s="71">
        <f t="shared" si="235"/>
        <v>27.5523483185841</v>
      </c>
      <c r="I282" s="71">
        <f t="shared" si="235"/>
        <v>28.2540491681416</v>
      </c>
      <c r="J282" s="71">
        <f t="shared" si="235"/>
        <v>27.4983241061947</v>
      </c>
      <c r="K282" s="71">
        <f t="shared" si="235"/>
        <v>23.8787018761062</v>
      </c>
      <c r="L282" s="71">
        <f t="shared" si="235"/>
        <v>23.4465081769912</v>
      </c>
      <c r="M282" s="71">
        <f t="shared" si="235"/>
        <v>14.478488920354</v>
      </c>
      <c r="N282" s="71">
        <f t="shared" si="235"/>
        <v>13.8842225840708</v>
      </c>
      <c r="O282" s="71">
        <f t="shared" si="235"/>
        <v>14.9376947256637</v>
      </c>
      <c r="P282" s="71">
        <f t="shared" si="235"/>
        <v>14.9917189380531</v>
      </c>
      <c r="Q282" s="71">
        <f t="shared" si="235"/>
        <v>15.2348278938053</v>
      </c>
      <c r="R282" s="71">
        <f t="shared" si="235"/>
        <v>24.4459561061947</v>
      </c>
      <c r="S282" s="71">
        <f t="shared" si="235"/>
        <v>29.3081352212389</v>
      </c>
      <c r="T282" s="71">
        <f t="shared" si="235"/>
        <v>30.3075831504425</v>
      </c>
      <c r="U282" s="71">
        <f t="shared" si="235"/>
        <v>28.9029536283186</v>
      </c>
      <c r="V282" s="71">
        <f t="shared" si="235"/>
        <v>27.903505699115</v>
      </c>
      <c r="W282" s="71">
        <f t="shared" si="235"/>
        <v>31.9012974159292</v>
      </c>
      <c r="X282" s="71">
        <f t="shared" si="235"/>
        <v>38.7353602831858</v>
      </c>
      <c r="Y282" s="71">
        <f t="shared" si="235"/>
        <v>30.6587405309735</v>
      </c>
      <c r="Z282" s="71">
        <f t="shared" si="235"/>
        <v>26.0396703716814</v>
      </c>
      <c r="AA282" s="71">
        <f t="shared" si="235"/>
        <v>29.8753894513274</v>
      </c>
      <c r="AB282" s="71">
        <f t="shared" si="235"/>
        <v>41.0854135221239</v>
      </c>
      <c r="AC282" s="71">
        <f t="shared" si="235"/>
        <v>40.3020624424779</v>
      </c>
      <c r="AD282" s="71">
        <f t="shared" si="235"/>
        <v>39.1675539823009</v>
      </c>
      <c r="AE282" s="71">
        <f t="shared" si="235"/>
        <v>40.2750503362832</v>
      </c>
      <c r="AF282" s="71">
        <f t="shared" si="235"/>
        <v>39.7077961061947</v>
      </c>
      <c r="AG282" s="71">
        <f t="shared" si="235"/>
        <v>0</v>
      </c>
      <c r="AH282" s="71">
        <f t="shared" si="223"/>
        <v>790.376068991151</v>
      </c>
      <c r="AI282" s="28"/>
      <c r="AJ282" s="1"/>
      <c r="AK282" s="24"/>
      <c r="AL282" s="230" t="s">
        <v>367</v>
      </c>
      <c r="AM282" s="230" t="s">
        <v>366</v>
      </c>
      <c r="AN282" s="134">
        <v>2</v>
      </c>
      <c r="AO282" s="134">
        <v>2</v>
      </c>
      <c r="AP282" s="66"/>
      <c r="AQ282" s="180"/>
      <c r="AR282" s="180"/>
      <c r="AS282" s="180"/>
      <c r="AT282" s="180"/>
      <c r="AU282" s="180"/>
      <c r="AV282" s="180"/>
      <c r="AW282" s="180"/>
      <c r="AX282" s="180"/>
      <c r="AY282" s="180"/>
      <c r="AZ282" s="180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</row>
    <row r="283" s="7" customFormat="1" ht="30" customHeight="1" outlineLevel="1" spans="1:171">
      <c r="A283" s="119"/>
      <c r="B283" s="150">
        <v>2025</v>
      </c>
      <c r="C283" s="71">
        <f t="shared" ref="C283:AG283" si="236">C179*0.3938</f>
        <v>0.64468998</v>
      </c>
      <c r="D283" s="71">
        <f t="shared" si="236"/>
        <v>5.49642412</v>
      </c>
      <c r="E283" s="71">
        <f t="shared" si="236"/>
        <v>12.88104048</v>
      </c>
      <c r="F283" s="71">
        <f t="shared" si="236"/>
        <v>11.2280256</v>
      </c>
      <c r="G283" s="71">
        <f t="shared" si="236"/>
        <v>7.1734608</v>
      </c>
      <c r="H283" s="71">
        <f t="shared" si="236"/>
        <v>9.29431008</v>
      </c>
      <c r="I283" s="71">
        <f t="shared" si="236"/>
        <v>7.0303145</v>
      </c>
      <c r="J283" s="71">
        <f t="shared" si="236"/>
        <v>17.43462864</v>
      </c>
      <c r="K283" s="71">
        <f t="shared" si="236"/>
        <v>31.90630608</v>
      </c>
      <c r="L283" s="71">
        <f t="shared" si="236"/>
        <v>36.21038256</v>
      </c>
      <c r="M283" s="71">
        <f t="shared" si="236"/>
        <v>35.30590272</v>
      </c>
      <c r="N283" s="71">
        <f t="shared" si="236"/>
        <v>33.12267552</v>
      </c>
      <c r="O283" s="71">
        <f t="shared" si="236"/>
        <v>30.84588144</v>
      </c>
      <c r="P283" s="71">
        <f t="shared" si="236"/>
        <v>30.81469248</v>
      </c>
      <c r="Q283" s="71">
        <f t="shared" si="236"/>
        <v>30.2532912</v>
      </c>
      <c r="R283" s="71">
        <f t="shared" si="236"/>
        <v>37.55150784</v>
      </c>
      <c r="S283" s="71">
        <f t="shared" si="236"/>
        <v>51.36821712</v>
      </c>
      <c r="T283" s="71">
        <f t="shared" si="236"/>
        <v>46.53392832</v>
      </c>
      <c r="U283" s="71">
        <f t="shared" si="236"/>
        <v>30.37804704</v>
      </c>
      <c r="V283" s="71">
        <f t="shared" si="236"/>
        <v>30.78350352</v>
      </c>
      <c r="W283" s="71">
        <f t="shared" si="236"/>
        <v>37.14605136</v>
      </c>
      <c r="X283" s="71">
        <f t="shared" si="236"/>
        <v>36.647028</v>
      </c>
      <c r="Y283" s="71">
        <f t="shared" si="236"/>
        <v>34.58855664</v>
      </c>
      <c r="Z283" s="71">
        <f t="shared" si="236"/>
        <v>37.17724032</v>
      </c>
      <c r="AA283" s="71">
        <f t="shared" si="236"/>
        <v>49.34093472</v>
      </c>
      <c r="AB283" s="71">
        <f t="shared" si="236"/>
        <v>45.6918264</v>
      </c>
      <c r="AC283" s="71">
        <f t="shared" si="236"/>
        <v>45.59825952</v>
      </c>
      <c r="AD283" s="71">
        <f t="shared" si="236"/>
        <v>39.6099792</v>
      </c>
      <c r="AE283" s="71">
        <f t="shared" si="236"/>
        <v>31.93749504</v>
      </c>
      <c r="AF283" s="71">
        <f t="shared" si="236"/>
        <v>35.18114688</v>
      </c>
      <c r="AG283" s="71">
        <f t="shared" si="236"/>
        <v>0</v>
      </c>
      <c r="AH283" s="71">
        <f t="shared" si="223"/>
        <v>889.17574812</v>
      </c>
      <c r="AI283" s="28"/>
      <c r="AJ283" s="1"/>
      <c r="AK283" s="24"/>
      <c r="AL283" s="230" t="s">
        <v>368</v>
      </c>
      <c r="AM283" s="238" t="s">
        <v>476</v>
      </c>
      <c r="AN283" s="238"/>
      <c r="AO283" s="238"/>
      <c r="AP283" s="238"/>
      <c r="AQ283" s="1"/>
      <c r="AR283" s="180"/>
      <c r="AS283" s="19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</row>
    <row r="284" s="7" customFormat="1" ht="30" customHeight="1" outlineLevel="1" spans="1:171">
      <c r="A284" s="119"/>
      <c r="B284" s="239" t="s">
        <v>13</v>
      </c>
      <c r="C284" s="71">
        <f t="shared" ref="C284:AG284" si="237">C180*0.3938</f>
        <v>13.5350059211738</v>
      </c>
      <c r="D284" s="71">
        <f t="shared" si="237"/>
        <v>17.3451523230976</v>
      </c>
      <c r="E284" s="71">
        <f t="shared" si="237"/>
        <v>23.364105294816</v>
      </c>
      <c r="F284" s="71">
        <f t="shared" si="237"/>
        <v>36.2754693285051</v>
      </c>
      <c r="G284" s="71">
        <f t="shared" si="237"/>
        <v>34.1924694795288</v>
      </c>
      <c r="H284" s="71">
        <f t="shared" si="237"/>
        <v>35.3283244446306</v>
      </c>
      <c r="I284" s="71">
        <f t="shared" si="237"/>
        <v>29.6526440968592</v>
      </c>
      <c r="J284" s="71">
        <f t="shared" si="237"/>
        <v>18.250960712989</v>
      </c>
      <c r="K284" s="71">
        <f t="shared" si="237"/>
        <v>22.1779276413869</v>
      </c>
      <c r="L284" s="71">
        <f t="shared" si="237"/>
        <v>37.4095270547381</v>
      </c>
      <c r="M284" s="71">
        <f t="shared" si="237"/>
        <v>35.8009982671334</v>
      </c>
      <c r="N284" s="71">
        <f t="shared" si="237"/>
        <v>39.539255114304</v>
      </c>
      <c r="O284" s="71">
        <f t="shared" si="237"/>
        <v>39.539255114304</v>
      </c>
      <c r="P284" s="71">
        <f t="shared" si="237"/>
        <v>31.4498829656912</v>
      </c>
      <c r="Q284" s="71">
        <f t="shared" si="237"/>
        <v>29.8413541780865</v>
      </c>
      <c r="R284" s="71">
        <f t="shared" si="237"/>
        <v>40.8152947111747</v>
      </c>
      <c r="S284" s="71">
        <f t="shared" si="237"/>
        <v>43.133732851968</v>
      </c>
      <c r="T284" s="71">
        <f t="shared" si="237"/>
        <v>41.6689831738699</v>
      </c>
      <c r="U284" s="71">
        <f t="shared" si="237"/>
        <v>37.5982371359654</v>
      </c>
      <c r="V284" s="71">
        <f t="shared" si="237"/>
        <v>36.9368532322353</v>
      </c>
      <c r="W284" s="71">
        <f t="shared" si="237"/>
        <v>38.0727081973371</v>
      </c>
      <c r="X284" s="71">
        <f t="shared" si="237"/>
        <v>58.9799879584597</v>
      </c>
      <c r="Y284" s="71">
        <f t="shared" si="237"/>
        <v>53.3043076106883</v>
      </c>
      <c r="Z284" s="71">
        <f t="shared" si="237"/>
        <v>51.6957788230836</v>
      </c>
      <c r="AA284" s="71">
        <f t="shared" si="237"/>
        <v>52.119927196128</v>
      </c>
      <c r="AB284" s="71">
        <f t="shared" si="237"/>
        <v>62.1035891124898</v>
      </c>
      <c r="AC284" s="71">
        <f t="shared" si="237"/>
        <v>67.78106669913</v>
      </c>
      <c r="AD284" s="71">
        <f t="shared" si="237"/>
        <v>73.4567470469015</v>
      </c>
      <c r="AE284" s="71">
        <f t="shared" si="237"/>
        <v>77.99836966844</v>
      </c>
      <c r="AF284" s="71">
        <f t="shared" si="237"/>
        <v>76.8625147033381</v>
      </c>
      <c r="AG284" s="71">
        <f t="shared" si="237"/>
        <v>0</v>
      </c>
      <c r="AH284" s="71">
        <f t="shared" si="223"/>
        <v>1256.23043005845</v>
      </c>
      <c r="AI284" s="28"/>
      <c r="AJ284" s="1"/>
      <c r="AK284" s="24"/>
      <c r="AL284" s="230" t="s">
        <v>369</v>
      </c>
      <c r="AM284" s="238"/>
      <c r="AN284" s="238"/>
      <c r="AO284" s="238"/>
      <c r="AP284" s="238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</row>
    <row r="285" s="7" customFormat="1" ht="30" customHeight="1" outlineLevel="1" spans="1:171">
      <c r="A285" s="119"/>
      <c r="B285" s="124" t="s">
        <v>14</v>
      </c>
      <c r="C285" s="71">
        <f t="shared" ref="C285:AG285" si="238">C283-C284</f>
        <v>-12.8903159411738</v>
      </c>
      <c r="D285" s="71">
        <f t="shared" si="238"/>
        <v>-11.8487282030976</v>
      </c>
      <c r="E285" s="71">
        <f t="shared" si="238"/>
        <v>-10.483064814816</v>
      </c>
      <c r="F285" s="71">
        <f t="shared" si="238"/>
        <v>-25.0474437285051</v>
      </c>
      <c r="G285" s="71">
        <f t="shared" si="238"/>
        <v>-27.0190086795288</v>
      </c>
      <c r="H285" s="71">
        <f t="shared" si="238"/>
        <v>-26.0340143646306</v>
      </c>
      <c r="I285" s="71">
        <f t="shared" si="238"/>
        <v>-22.6223295968592</v>
      </c>
      <c r="J285" s="71">
        <f t="shared" si="238"/>
        <v>-0.81633207298896</v>
      </c>
      <c r="K285" s="71">
        <f t="shared" si="238"/>
        <v>9.72837843861312</v>
      </c>
      <c r="L285" s="71">
        <f t="shared" si="238"/>
        <v>-1.19914449473808</v>
      </c>
      <c r="M285" s="71">
        <f t="shared" si="238"/>
        <v>-0.495095547133438</v>
      </c>
      <c r="N285" s="71">
        <f t="shared" si="238"/>
        <v>-6.416579594304</v>
      </c>
      <c r="O285" s="71">
        <f t="shared" si="238"/>
        <v>-8.693373674304</v>
      </c>
      <c r="P285" s="71">
        <f t="shared" si="238"/>
        <v>-0.635190485691169</v>
      </c>
      <c r="Q285" s="71">
        <f t="shared" si="238"/>
        <v>0.411937021913474</v>
      </c>
      <c r="R285" s="71">
        <f t="shared" si="238"/>
        <v>-3.26378687117472</v>
      </c>
      <c r="S285" s="71">
        <f t="shared" si="238"/>
        <v>8.234484268032</v>
      </c>
      <c r="T285" s="71">
        <f t="shared" si="238"/>
        <v>4.86494514613008</v>
      </c>
      <c r="U285" s="71">
        <f t="shared" si="238"/>
        <v>-7.22019009596544</v>
      </c>
      <c r="V285" s="71">
        <f t="shared" si="238"/>
        <v>-6.15334971223526</v>
      </c>
      <c r="W285" s="71">
        <f t="shared" si="238"/>
        <v>-0.926656837337084</v>
      </c>
      <c r="X285" s="71">
        <f t="shared" si="238"/>
        <v>-22.3329599584597</v>
      </c>
      <c r="Y285" s="71">
        <f t="shared" si="238"/>
        <v>-18.7157509706883</v>
      </c>
      <c r="Z285" s="71">
        <f t="shared" si="238"/>
        <v>-14.5185385030836</v>
      </c>
      <c r="AA285" s="71">
        <f t="shared" si="238"/>
        <v>-2.77899247612801</v>
      </c>
      <c r="AB285" s="71">
        <f t="shared" si="238"/>
        <v>-16.4117627124897</v>
      </c>
      <c r="AC285" s="71">
        <f t="shared" si="238"/>
        <v>-22.18280717913</v>
      </c>
      <c r="AD285" s="71">
        <f t="shared" si="238"/>
        <v>-33.8467678469015</v>
      </c>
      <c r="AE285" s="71">
        <f t="shared" si="238"/>
        <v>-46.06087462844</v>
      </c>
      <c r="AF285" s="71">
        <f t="shared" si="238"/>
        <v>-41.6813678233381</v>
      </c>
      <c r="AG285" s="71">
        <f t="shared" si="238"/>
        <v>0</v>
      </c>
      <c r="AH285" s="71">
        <f t="shared" si="223"/>
        <v>-367.054681938454</v>
      </c>
      <c r="AI285" s="28"/>
      <c r="AJ285" s="1"/>
      <c r="AK285" s="24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</row>
    <row r="286" s="7" customFormat="1" ht="30" customHeight="1" outlineLevel="1" spans="1:171">
      <c r="A286" s="119"/>
      <c r="B286" s="125" t="s">
        <v>15</v>
      </c>
      <c r="C286" s="71">
        <f t="shared" ref="C286:AG286" si="239">C283-C282</f>
        <v>-2.81285961292035</v>
      </c>
      <c r="D286" s="71">
        <f t="shared" si="239"/>
        <v>-7.38835053486726</v>
      </c>
      <c r="E286" s="71">
        <f t="shared" si="239"/>
        <v>-3.29921113061947</v>
      </c>
      <c r="F286" s="71">
        <f t="shared" si="239"/>
        <v>-16.8645648424779</v>
      </c>
      <c r="G286" s="71">
        <f t="shared" si="239"/>
        <v>-19.8140889345133</v>
      </c>
      <c r="H286" s="71">
        <f t="shared" si="239"/>
        <v>-18.2580382385841</v>
      </c>
      <c r="I286" s="71">
        <f t="shared" si="239"/>
        <v>-21.2237346681416</v>
      </c>
      <c r="J286" s="71">
        <f t="shared" si="239"/>
        <v>-10.0636954661947</v>
      </c>
      <c r="K286" s="71">
        <f t="shared" si="239"/>
        <v>8.0276042038938</v>
      </c>
      <c r="L286" s="71">
        <f t="shared" si="239"/>
        <v>12.7638743830088</v>
      </c>
      <c r="M286" s="71">
        <f t="shared" si="239"/>
        <v>20.827413799646</v>
      </c>
      <c r="N286" s="71">
        <f t="shared" si="239"/>
        <v>19.2384529359292</v>
      </c>
      <c r="O286" s="71">
        <f t="shared" si="239"/>
        <v>15.9081867143363</v>
      </c>
      <c r="P286" s="71">
        <f t="shared" si="239"/>
        <v>15.8229735419469</v>
      </c>
      <c r="Q286" s="71">
        <f t="shared" si="239"/>
        <v>15.0184633061947</v>
      </c>
      <c r="R286" s="71">
        <f t="shared" si="239"/>
        <v>13.1055517338053</v>
      </c>
      <c r="S286" s="71">
        <f t="shared" si="239"/>
        <v>22.0600818987611</v>
      </c>
      <c r="T286" s="71">
        <f t="shared" si="239"/>
        <v>16.2263451695575</v>
      </c>
      <c r="U286" s="71">
        <f t="shared" si="239"/>
        <v>1.47509341168141</v>
      </c>
      <c r="V286" s="71">
        <f t="shared" si="239"/>
        <v>2.87999782088496</v>
      </c>
      <c r="W286" s="71">
        <f t="shared" si="239"/>
        <v>5.24475394407079</v>
      </c>
      <c r="X286" s="71">
        <f t="shared" si="239"/>
        <v>-2.08833228318585</v>
      </c>
      <c r="Y286" s="71">
        <f t="shared" si="239"/>
        <v>3.92981610902654</v>
      </c>
      <c r="Z286" s="71">
        <f t="shared" si="239"/>
        <v>11.1375699483186</v>
      </c>
      <c r="AA286" s="71">
        <f t="shared" si="239"/>
        <v>19.4655452686726</v>
      </c>
      <c r="AB286" s="71">
        <f t="shared" si="239"/>
        <v>4.6064128778761</v>
      </c>
      <c r="AC286" s="71">
        <f t="shared" si="239"/>
        <v>5.29619707752212</v>
      </c>
      <c r="AD286" s="71">
        <f t="shared" si="239"/>
        <v>0.442425217699103</v>
      </c>
      <c r="AE286" s="71">
        <f t="shared" si="239"/>
        <v>-8.33755529628319</v>
      </c>
      <c r="AF286" s="71">
        <f t="shared" si="239"/>
        <v>-4.5266492261947</v>
      </c>
      <c r="AG286" s="71">
        <f t="shared" si="239"/>
        <v>0</v>
      </c>
      <c r="AH286" s="71">
        <f t="shared" si="223"/>
        <v>98.7996791288494</v>
      </c>
      <c r="AI286" s="28"/>
      <c r="AJ286" s="1"/>
      <c r="AK286" s="24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</row>
    <row r="287" s="7" customFormat="1" ht="30" customHeight="1" outlineLevel="1" spans="1:171">
      <c r="A287" s="119" t="s">
        <v>50</v>
      </c>
      <c r="B287" s="49">
        <v>2024</v>
      </c>
      <c r="C287" s="112">
        <v>17.95718688</v>
      </c>
      <c r="D287" s="112">
        <v>49.35263392</v>
      </c>
      <c r="E287" s="112">
        <v>65.42668704</v>
      </c>
      <c r="F287" s="112">
        <v>111.9695184</v>
      </c>
      <c r="G287" s="112">
        <v>110.6416064</v>
      </c>
      <c r="H287" s="112">
        <v>109.6532392</v>
      </c>
      <c r="I287" s="112">
        <v>112.69094332</v>
      </c>
      <c r="J287" s="112">
        <v>112.49086128</v>
      </c>
      <c r="K287" s="112">
        <v>100.94154064</v>
      </c>
      <c r="L287" s="112">
        <v>90.51901728</v>
      </c>
      <c r="M287" s="112">
        <v>51.1963871168975</v>
      </c>
      <c r="N287" s="112">
        <v>50.4751960791031</v>
      </c>
      <c r="O287" s="112">
        <v>55.82249488</v>
      </c>
      <c r="P287" s="112">
        <v>57.4681397992737</v>
      </c>
      <c r="Q287" s="112">
        <v>56.97642044</v>
      </c>
      <c r="R287" s="112">
        <v>93.27465198</v>
      </c>
      <c r="S287" s="112">
        <v>122.41410576</v>
      </c>
      <c r="T287" s="112">
        <v>123.40263936</v>
      </c>
      <c r="U287" s="112">
        <v>126.55452821</v>
      </c>
      <c r="V287" s="112">
        <v>128.04783616</v>
      </c>
      <c r="W287" s="112">
        <v>133.02513446</v>
      </c>
      <c r="X287" s="112">
        <v>155.02801784</v>
      </c>
      <c r="Y287" s="112">
        <v>136.1805188</v>
      </c>
      <c r="Z287" s="112">
        <v>123.62098151</v>
      </c>
      <c r="AA287" s="112">
        <v>145.14630784</v>
      </c>
      <c r="AB287" s="112">
        <v>185.8682421</v>
      </c>
      <c r="AC287" s="112">
        <v>186.06124095</v>
      </c>
      <c r="AD287" s="112">
        <v>181.58085545</v>
      </c>
      <c r="AE287" s="112">
        <v>180.66037002</v>
      </c>
      <c r="AF287" s="112">
        <v>173.46149147</v>
      </c>
      <c r="AG287" s="112"/>
      <c r="AH287" s="112">
        <f t="shared" si="223"/>
        <v>3347.90879458527</v>
      </c>
      <c r="AI287" s="28"/>
      <c r="AJ287" s="1"/>
      <c r="AK287" s="24"/>
      <c r="AL287" s="212"/>
      <c r="AM287" s="213"/>
      <c r="AN287" s="214">
        <f t="array" ref="AN287">INDEX($C$1:$AH$1,1,$AM$176)</f>
        <v>45991</v>
      </c>
      <c r="AO287" s="215" t="s">
        <v>370</v>
      </c>
      <c r="AP287" s="216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</row>
    <row r="288" s="7" customFormat="1" ht="30" customHeight="1" outlineLevel="1" spans="1:171">
      <c r="A288" s="119"/>
      <c r="B288" s="155">
        <v>2025</v>
      </c>
      <c r="C288" s="71">
        <f t="shared" ref="C288:AG288" si="240">C283+C199*50/10000</f>
        <v>11.47768998</v>
      </c>
      <c r="D288" s="71">
        <f t="shared" si="240"/>
        <v>45.20542412</v>
      </c>
      <c r="E288" s="71">
        <f t="shared" si="240"/>
        <v>53.36504048</v>
      </c>
      <c r="F288" s="71">
        <f t="shared" si="240"/>
        <v>48.3210256</v>
      </c>
      <c r="G288" s="71">
        <f t="shared" si="240"/>
        <v>45.4564608</v>
      </c>
      <c r="H288" s="71">
        <f t="shared" si="240"/>
        <v>76.41631008</v>
      </c>
      <c r="I288" s="71">
        <f t="shared" si="240"/>
        <v>46.9073145</v>
      </c>
      <c r="J288" s="71">
        <f t="shared" si="240"/>
        <v>50.01062864</v>
      </c>
      <c r="K288" s="71">
        <f t="shared" si="240"/>
        <v>94.77030608</v>
      </c>
      <c r="L288" s="71">
        <f t="shared" si="240"/>
        <v>118.70738256</v>
      </c>
      <c r="M288" s="71">
        <f t="shared" si="240"/>
        <v>121.61190272</v>
      </c>
      <c r="N288" s="71">
        <f t="shared" si="240"/>
        <v>114.18267552</v>
      </c>
      <c r="O288" s="71">
        <f t="shared" si="240"/>
        <v>107.33488144</v>
      </c>
      <c r="P288" s="71">
        <f t="shared" si="240"/>
        <v>109.71299632</v>
      </c>
      <c r="Q288" s="71">
        <f t="shared" si="240"/>
        <v>109.238790896</v>
      </c>
      <c r="R288" s="71">
        <f t="shared" si="240"/>
        <v>126.325176042</v>
      </c>
      <c r="S288" s="71">
        <f t="shared" si="240"/>
        <v>176.24580511</v>
      </c>
      <c r="T288" s="71">
        <f t="shared" si="240"/>
        <v>172.295219708</v>
      </c>
      <c r="U288" s="71">
        <f t="shared" si="240"/>
        <v>113.61496509</v>
      </c>
      <c r="V288" s="71">
        <f t="shared" si="240"/>
        <v>112.732435996</v>
      </c>
      <c r="W288" s="71">
        <f t="shared" si="240"/>
        <v>132.468708004</v>
      </c>
      <c r="X288" s="71">
        <f t="shared" si="240"/>
        <v>134.82632968</v>
      </c>
      <c r="Y288" s="71">
        <f t="shared" si="240"/>
        <v>131.70262116</v>
      </c>
      <c r="Z288" s="71">
        <f t="shared" si="240"/>
        <v>138.46750375</v>
      </c>
      <c r="AA288" s="71">
        <f t="shared" si="240"/>
        <v>182.38149433</v>
      </c>
      <c r="AB288" s="71">
        <f t="shared" si="240"/>
        <v>170.89707235</v>
      </c>
      <c r="AC288" s="71">
        <f t="shared" si="240"/>
        <v>169.14497979</v>
      </c>
      <c r="AD288" s="71">
        <f t="shared" si="240"/>
        <v>149.01763608</v>
      </c>
      <c r="AE288" s="71">
        <f t="shared" si="240"/>
        <v>122.30181312</v>
      </c>
      <c r="AF288" s="71">
        <f t="shared" si="240"/>
        <v>132.34253709</v>
      </c>
      <c r="AG288" s="71">
        <f t="shared" si="240"/>
        <v>0</v>
      </c>
      <c r="AH288" s="71">
        <f t="shared" si="223"/>
        <v>3317.483127036</v>
      </c>
      <c r="AI288" s="28"/>
      <c r="AJ288" s="1"/>
      <c r="AK288" s="24"/>
      <c r="AL288" s="228" t="s">
        <v>352</v>
      </c>
      <c r="AM288" s="228" t="s">
        <v>353</v>
      </c>
      <c r="AN288" s="229" t="s">
        <v>354</v>
      </c>
      <c r="AO288" s="229" t="s">
        <v>343</v>
      </c>
      <c r="AP288" s="228" t="s">
        <v>355</v>
      </c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</row>
    <row r="289" s="7" customFormat="1" ht="30" customHeight="1" outlineLevel="1" spans="1:171">
      <c r="A289" s="119"/>
      <c r="B289" s="239" t="s">
        <v>13</v>
      </c>
      <c r="C289" s="71">
        <f t="shared" ref="C289:AG289" si="241">C284+C200*50/10000</f>
        <v>51.1900059211738</v>
      </c>
      <c r="D289" s="71">
        <f t="shared" si="241"/>
        <v>65.6001523230976</v>
      </c>
      <c r="E289" s="71">
        <f t="shared" si="241"/>
        <v>88.364105294816</v>
      </c>
      <c r="F289" s="71">
        <f t="shared" si="241"/>
        <v>137.195469328505</v>
      </c>
      <c r="G289" s="71">
        <f t="shared" si="241"/>
        <v>129.317469479529</v>
      </c>
      <c r="H289" s="71">
        <f t="shared" si="241"/>
        <v>133.613324444631</v>
      </c>
      <c r="I289" s="71">
        <f t="shared" si="241"/>
        <v>112.147644096859</v>
      </c>
      <c r="J289" s="71">
        <f t="shared" si="241"/>
        <v>69.025960712989</v>
      </c>
      <c r="K289" s="71">
        <f t="shared" si="241"/>
        <v>83.8779276413869</v>
      </c>
      <c r="L289" s="71">
        <f t="shared" si="241"/>
        <v>141.484527054738</v>
      </c>
      <c r="M289" s="71">
        <f t="shared" si="241"/>
        <v>135.400998267133</v>
      </c>
      <c r="N289" s="71">
        <f t="shared" si="241"/>
        <v>149.539255114304</v>
      </c>
      <c r="O289" s="71">
        <f t="shared" si="241"/>
        <v>149.539255114304</v>
      </c>
      <c r="P289" s="71">
        <f t="shared" si="241"/>
        <v>118.944882965691</v>
      </c>
      <c r="Q289" s="71">
        <f t="shared" si="241"/>
        <v>112.861354178087</v>
      </c>
      <c r="R289" s="71">
        <f t="shared" si="241"/>
        <v>154.365294711175</v>
      </c>
      <c r="S289" s="71">
        <f t="shared" si="241"/>
        <v>163.133732851968</v>
      </c>
      <c r="T289" s="71">
        <f t="shared" si="241"/>
        <v>157.59398317387</v>
      </c>
      <c r="U289" s="71">
        <f t="shared" si="241"/>
        <v>142.198237135965</v>
      </c>
      <c r="V289" s="71">
        <f t="shared" si="241"/>
        <v>139.696853232235</v>
      </c>
      <c r="W289" s="71">
        <f t="shared" si="241"/>
        <v>143.992708197337</v>
      </c>
      <c r="X289" s="71">
        <f t="shared" si="241"/>
        <v>223.06498795846</v>
      </c>
      <c r="Y289" s="71">
        <f t="shared" si="241"/>
        <v>201.599307610688</v>
      </c>
      <c r="Z289" s="71">
        <f t="shared" si="241"/>
        <v>195.515778823084</v>
      </c>
      <c r="AA289" s="71">
        <f t="shared" si="241"/>
        <v>197.119927196128</v>
      </c>
      <c r="AB289" s="71">
        <f t="shared" si="241"/>
        <v>234.87858911249</v>
      </c>
      <c r="AC289" s="71">
        <f t="shared" si="241"/>
        <v>256.35106669913</v>
      </c>
      <c r="AD289" s="71">
        <f t="shared" si="241"/>
        <v>277.816747046902</v>
      </c>
      <c r="AE289" s="71">
        <f t="shared" si="241"/>
        <v>294.99336966844</v>
      </c>
      <c r="AF289" s="71">
        <f t="shared" si="241"/>
        <v>290.697514703338</v>
      </c>
      <c r="AG289" s="71">
        <f t="shared" si="241"/>
        <v>0</v>
      </c>
      <c r="AH289" s="71">
        <f t="shared" si="223"/>
        <v>4751.12043005845</v>
      </c>
      <c r="AI289" s="28"/>
      <c r="AJ289" s="1"/>
      <c r="AK289" s="24"/>
      <c r="AL289" s="230" t="s">
        <v>302</v>
      </c>
      <c r="AM289" s="230" t="s">
        <v>81</v>
      </c>
      <c r="AN289" s="231">
        <f>AN228</f>
        <v>8932</v>
      </c>
      <c r="AO289" s="231">
        <f>AP228</f>
        <v>9024</v>
      </c>
      <c r="AP289" s="230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</row>
    <row r="290" s="7" customFormat="1" ht="30" customHeight="1" outlineLevel="1" spans="1:171">
      <c r="A290" s="119"/>
      <c r="B290" s="124" t="s">
        <v>14</v>
      </c>
      <c r="C290" s="71">
        <f t="shared" ref="C290:AG290" si="242">C288-C289</f>
        <v>-39.7123159411738</v>
      </c>
      <c r="D290" s="71">
        <f t="shared" si="242"/>
        <v>-20.3947282030976</v>
      </c>
      <c r="E290" s="71">
        <f t="shared" si="242"/>
        <v>-34.999064814816</v>
      </c>
      <c r="F290" s="71">
        <f t="shared" si="242"/>
        <v>-88.8744437285051</v>
      </c>
      <c r="G290" s="71">
        <f t="shared" si="242"/>
        <v>-83.8610086795288</v>
      </c>
      <c r="H290" s="71">
        <f t="shared" si="242"/>
        <v>-57.1970143646306</v>
      </c>
      <c r="I290" s="71">
        <f t="shared" si="242"/>
        <v>-65.2403295968592</v>
      </c>
      <c r="J290" s="71">
        <f t="shared" si="242"/>
        <v>-19.015332072989</v>
      </c>
      <c r="K290" s="71">
        <f t="shared" si="242"/>
        <v>10.8923784386131</v>
      </c>
      <c r="L290" s="71">
        <f t="shared" si="242"/>
        <v>-22.7771444947381</v>
      </c>
      <c r="M290" s="71">
        <f t="shared" si="242"/>
        <v>-13.7890955471335</v>
      </c>
      <c r="N290" s="71">
        <f t="shared" si="242"/>
        <v>-35.356579594304</v>
      </c>
      <c r="O290" s="71">
        <f t="shared" si="242"/>
        <v>-42.204373674304</v>
      </c>
      <c r="P290" s="71">
        <f t="shared" si="242"/>
        <v>-9.23188664569116</v>
      </c>
      <c r="Q290" s="71">
        <f t="shared" si="242"/>
        <v>-3.6225632820865</v>
      </c>
      <c r="R290" s="71">
        <f t="shared" si="242"/>
        <v>-28.0401186691747</v>
      </c>
      <c r="S290" s="71">
        <f t="shared" si="242"/>
        <v>13.112072258032</v>
      </c>
      <c r="T290" s="71">
        <f t="shared" si="242"/>
        <v>14.7012365341301</v>
      </c>
      <c r="U290" s="71">
        <f t="shared" si="242"/>
        <v>-28.5832720459654</v>
      </c>
      <c r="V290" s="71">
        <f t="shared" si="242"/>
        <v>-26.9644172362353</v>
      </c>
      <c r="W290" s="71">
        <f t="shared" si="242"/>
        <v>-11.5240001933371</v>
      </c>
      <c r="X290" s="71">
        <f t="shared" si="242"/>
        <v>-88.2386582784598</v>
      </c>
      <c r="Y290" s="71">
        <f t="shared" si="242"/>
        <v>-69.8966864506883</v>
      </c>
      <c r="Z290" s="71">
        <f t="shared" si="242"/>
        <v>-57.0482750730836</v>
      </c>
      <c r="AA290" s="71">
        <f t="shared" si="242"/>
        <v>-14.738432866128</v>
      </c>
      <c r="AB290" s="71">
        <f t="shared" si="242"/>
        <v>-63.9815167624897</v>
      </c>
      <c r="AC290" s="71">
        <f t="shared" si="242"/>
        <v>-87.20608690913</v>
      </c>
      <c r="AD290" s="71">
        <f t="shared" si="242"/>
        <v>-128.799110966902</v>
      </c>
      <c r="AE290" s="71">
        <f t="shared" si="242"/>
        <v>-172.69155654844</v>
      </c>
      <c r="AF290" s="71">
        <f t="shared" si="242"/>
        <v>-158.354977613338</v>
      </c>
      <c r="AG290" s="71">
        <f t="shared" si="242"/>
        <v>0</v>
      </c>
      <c r="AH290" s="71">
        <f t="shared" si="223"/>
        <v>-1433.63730302245</v>
      </c>
      <c r="AI290" s="28"/>
      <c r="AJ290" s="1"/>
      <c r="AK290" s="24"/>
      <c r="AL290" s="230" t="s">
        <v>357</v>
      </c>
      <c r="AM290" s="230" t="s">
        <v>300</v>
      </c>
      <c r="AN290" s="231">
        <f>AN230</f>
        <v>496</v>
      </c>
      <c r="AO290" s="231">
        <f>AP230</f>
        <v>568</v>
      </c>
      <c r="AP290" s="230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</row>
    <row r="291" s="7" customFormat="1" ht="30" customHeight="1" outlineLevel="1" spans="1:171">
      <c r="A291" s="119"/>
      <c r="B291" s="125" t="s">
        <v>15</v>
      </c>
      <c r="C291" s="71">
        <f t="shared" ref="C291:AG291" si="243">C288-C287</f>
        <v>-6.4794969</v>
      </c>
      <c r="D291" s="71">
        <f t="shared" si="243"/>
        <v>-4.14720980000001</v>
      </c>
      <c r="E291" s="71">
        <f t="shared" si="243"/>
        <v>-12.06164656</v>
      </c>
      <c r="F291" s="71">
        <f t="shared" si="243"/>
        <v>-63.6484928</v>
      </c>
      <c r="G291" s="71">
        <f t="shared" si="243"/>
        <v>-65.1851456</v>
      </c>
      <c r="H291" s="71">
        <f t="shared" si="243"/>
        <v>-33.23692912</v>
      </c>
      <c r="I291" s="71">
        <f t="shared" si="243"/>
        <v>-65.78362882</v>
      </c>
      <c r="J291" s="71">
        <f t="shared" si="243"/>
        <v>-62.48023264</v>
      </c>
      <c r="K291" s="71">
        <f t="shared" si="243"/>
        <v>-6.17123456</v>
      </c>
      <c r="L291" s="71">
        <f t="shared" si="243"/>
        <v>28.18836528</v>
      </c>
      <c r="M291" s="71">
        <f t="shared" si="243"/>
        <v>70.4155156031025</v>
      </c>
      <c r="N291" s="71">
        <f t="shared" si="243"/>
        <v>63.7074794408969</v>
      </c>
      <c r="O291" s="71">
        <f t="shared" si="243"/>
        <v>51.51238656</v>
      </c>
      <c r="P291" s="71">
        <f t="shared" si="243"/>
        <v>52.2448565207263</v>
      </c>
      <c r="Q291" s="71">
        <f t="shared" si="243"/>
        <v>52.262370456</v>
      </c>
      <c r="R291" s="71">
        <f t="shared" si="243"/>
        <v>33.050524062</v>
      </c>
      <c r="S291" s="71">
        <f t="shared" si="243"/>
        <v>53.83169935</v>
      </c>
      <c r="T291" s="71">
        <f t="shared" si="243"/>
        <v>48.892580348</v>
      </c>
      <c r="U291" s="71">
        <f t="shared" si="243"/>
        <v>-12.93956312</v>
      </c>
      <c r="V291" s="71">
        <f t="shared" si="243"/>
        <v>-15.315400164</v>
      </c>
      <c r="W291" s="71">
        <f t="shared" si="243"/>
        <v>-0.556426455999997</v>
      </c>
      <c r="X291" s="71">
        <f t="shared" si="243"/>
        <v>-20.20168816</v>
      </c>
      <c r="Y291" s="71">
        <f t="shared" si="243"/>
        <v>-4.47789763999998</v>
      </c>
      <c r="Z291" s="71">
        <f t="shared" si="243"/>
        <v>14.84652224</v>
      </c>
      <c r="AA291" s="71">
        <f t="shared" si="243"/>
        <v>37.23518649</v>
      </c>
      <c r="AB291" s="71">
        <f t="shared" si="243"/>
        <v>-14.97116975</v>
      </c>
      <c r="AC291" s="71">
        <f t="shared" si="243"/>
        <v>-16.91626116</v>
      </c>
      <c r="AD291" s="71">
        <f t="shared" si="243"/>
        <v>-32.56321937</v>
      </c>
      <c r="AE291" s="71">
        <f t="shared" si="243"/>
        <v>-58.3585569</v>
      </c>
      <c r="AF291" s="71">
        <f t="shared" si="243"/>
        <v>-41.11895438</v>
      </c>
      <c r="AG291" s="71">
        <f t="shared" si="243"/>
        <v>0</v>
      </c>
      <c r="AH291" s="71">
        <f t="shared" si="223"/>
        <v>-30.4256675492741</v>
      </c>
      <c r="AI291" s="28"/>
      <c r="AJ291" s="1"/>
      <c r="AK291" s="24"/>
      <c r="AL291" s="230" t="s">
        <v>358</v>
      </c>
      <c r="AM291" s="230" t="s">
        <v>300</v>
      </c>
      <c r="AN291" s="134">
        <f>AN232</f>
        <v>336.951003139075</v>
      </c>
      <c r="AO291" s="134">
        <f>AP232</f>
        <v>344.970656476048</v>
      </c>
      <c r="AP291" s="230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</row>
    <row r="292" s="7" customFormat="1" ht="30" customHeight="1" outlineLevel="1" spans="1:171">
      <c r="A292" s="119" t="s">
        <v>51</v>
      </c>
      <c r="B292" s="150">
        <v>2024</v>
      </c>
      <c r="C292" s="71">
        <f t="shared" ref="C292:AG292" si="244">C287-C276</f>
        <v>-63.811860049431</v>
      </c>
      <c r="D292" s="71">
        <f t="shared" si="244"/>
        <v>-2.85189304</v>
      </c>
      <c r="E292" s="71">
        <f t="shared" si="244"/>
        <v>-44.04990732</v>
      </c>
      <c r="F292" s="71">
        <f t="shared" si="244"/>
        <v>5.85818603999999</v>
      </c>
      <c r="G292" s="71">
        <f t="shared" si="244"/>
        <v>9.6712739</v>
      </c>
      <c r="H292" s="71">
        <f t="shared" si="244"/>
        <v>14.2148812</v>
      </c>
      <c r="I292" s="71">
        <f t="shared" si="244"/>
        <v>14.84663592</v>
      </c>
      <c r="J292" s="71">
        <f t="shared" si="244"/>
        <v>10.60969148</v>
      </c>
      <c r="K292" s="71">
        <f t="shared" si="244"/>
        <v>10.68253504</v>
      </c>
      <c r="L292" s="71">
        <f t="shared" si="244"/>
        <v>19.38407028</v>
      </c>
      <c r="M292" s="71">
        <f t="shared" si="244"/>
        <v>4.9969560168975</v>
      </c>
      <c r="N292" s="71">
        <f t="shared" si="244"/>
        <v>5.1717190791031</v>
      </c>
      <c r="O292" s="71">
        <f t="shared" si="244"/>
        <v>7.74394888</v>
      </c>
      <c r="P292" s="71">
        <f t="shared" si="244"/>
        <v>6.1457776992737</v>
      </c>
      <c r="Q292" s="71">
        <f t="shared" si="244"/>
        <v>-2.16885256</v>
      </c>
      <c r="R292" s="71">
        <f t="shared" si="244"/>
        <v>-7.19418042</v>
      </c>
      <c r="S292" s="71">
        <f t="shared" si="244"/>
        <v>18.58649476</v>
      </c>
      <c r="T292" s="71">
        <f t="shared" si="244"/>
        <v>23.04204536</v>
      </c>
      <c r="U292" s="71">
        <f t="shared" si="244"/>
        <v>5.61171021</v>
      </c>
      <c r="V292" s="71">
        <f t="shared" si="244"/>
        <v>15.05086916</v>
      </c>
      <c r="W292" s="71">
        <f t="shared" si="244"/>
        <v>-17.06612954</v>
      </c>
      <c r="X292" s="71">
        <f t="shared" si="244"/>
        <v>23.32779584</v>
      </c>
      <c r="Y292" s="71">
        <f t="shared" si="244"/>
        <v>32.2572286</v>
      </c>
      <c r="Z292" s="71">
        <f t="shared" si="244"/>
        <v>15.36731681</v>
      </c>
      <c r="AA292" s="71">
        <f t="shared" si="244"/>
        <v>-17.66310892</v>
      </c>
      <c r="AB292" s="71">
        <f t="shared" si="244"/>
        <v>21.38714934</v>
      </c>
      <c r="AC292" s="71">
        <f t="shared" si="244"/>
        <v>21.48230819</v>
      </c>
      <c r="AD292" s="71">
        <f t="shared" si="244"/>
        <v>25.05646969</v>
      </c>
      <c r="AE292" s="71">
        <f t="shared" si="244"/>
        <v>22.06504326</v>
      </c>
      <c r="AF292" s="71">
        <f t="shared" si="244"/>
        <v>35.40540571</v>
      </c>
      <c r="AG292" s="71">
        <f t="shared" si="244"/>
        <v>0</v>
      </c>
      <c r="AH292" s="71">
        <f t="shared" si="223"/>
        <v>213.159580615843</v>
      </c>
      <c r="AI292" s="28"/>
      <c r="AJ292" s="1"/>
      <c r="AK292" s="24"/>
      <c r="AL292" s="230" t="s">
        <v>337</v>
      </c>
      <c r="AM292" s="230" t="s">
        <v>300</v>
      </c>
      <c r="AN292" s="140">
        <f>AN257</f>
        <v>83</v>
      </c>
      <c r="AO292" s="140">
        <f>AO257</f>
        <v>124</v>
      </c>
      <c r="AP292" s="230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</row>
    <row r="293" s="7" customFormat="1" ht="30" customHeight="1" outlineLevel="1" spans="1:171">
      <c r="A293" s="119"/>
      <c r="B293" s="150">
        <v>2025</v>
      </c>
      <c r="C293" s="71">
        <f t="shared" ref="C293:AG293" si="245">C288-C277</f>
        <v>-33.1143753562698</v>
      </c>
      <c r="D293" s="71">
        <f t="shared" si="245"/>
        <v>13.3860633439836</v>
      </c>
      <c r="E293" s="71">
        <f t="shared" si="245"/>
        <v>19.1095074823168</v>
      </c>
      <c r="F293" s="71">
        <f t="shared" si="245"/>
        <v>7.32850006721429</v>
      </c>
      <c r="G293" s="71">
        <f t="shared" si="245"/>
        <v>-12.9348477638762</v>
      </c>
      <c r="H293" s="71">
        <f t="shared" si="245"/>
        <v>17.3255626978198</v>
      </c>
      <c r="I293" s="71">
        <f t="shared" si="245"/>
        <v>11.4076739874738</v>
      </c>
      <c r="J293" s="71">
        <f t="shared" si="245"/>
        <v>0.13970302103175</v>
      </c>
      <c r="K293" s="71">
        <f t="shared" si="245"/>
        <v>37.4035075570769</v>
      </c>
      <c r="L293" s="71">
        <f t="shared" si="245"/>
        <v>57.5523381965657</v>
      </c>
      <c r="M293" s="71">
        <f t="shared" si="245"/>
        <v>55.2293907933537</v>
      </c>
      <c r="N293" s="71">
        <f t="shared" si="245"/>
        <v>51.8922012195461</v>
      </c>
      <c r="O293" s="71">
        <f t="shared" si="245"/>
        <v>44.3555727068333</v>
      </c>
      <c r="P293" s="71">
        <f t="shared" si="245"/>
        <v>47.1902483557506</v>
      </c>
      <c r="Q293" s="71">
        <f t="shared" si="245"/>
        <v>45.7058642847191</v>
      </c>
      <c r="R293" s="71">
        <f t="shared" si="245"/>
        <v>39.3808947116304</v>
      </c>
      <c r="S293" s="71">
        <f t="shared" si="245"/>
        <v>72.5536156821959</v>
      </c>
      <c r="T293" s="71">
        <f t="shared" si="245"/>
        <v>74.8023303014981</v>
      </c>
      <c r="U293" s="71">
        <f t="shared" si="245"/>
        <v>46.2181995919912</v>
      </c>
      <c r="V293" s="71">
        <f t="shared" si="245"/>
        <v>37.0200474517747</v>
      </c>
      <c r="W293" s="71">
        <f t="shared" si="245"/>
        <v>55.7580177157717</v>
      </c>
      <c r="X293" s="71">
        <f t="shared" si="245"/>
        <v>54.716377887465</v>
      </c>
      <c r="Y293" s="71">
        <f t="shared" si="245"/>
        <v>51.9704009347522</v>
      </c>
      <c r="Z293" s="71">
        <f t="shared" si="245"/>
        <v>-2677.59009425</v>
      </c>
      <c r="AA293" s="71">
        <f t="shared" si="245"/>
        <v>55.03057833</v>
      </c>
      <c r="AB293" s="71">
        <f t="shared" si="245"/>
        <v>56.67444635</v>
      </c>
      <c r="AC293" s="71">
        <f t="shared" si="245"/>
        <v>46.09326379</v>
      </c>
      <c r="AD293" s="71">
        <f t="shared" si="245"/>
        <v>50.85311408</v>
      </c>
      <c r="AE293" s="71">
        <f t="shared" si="245"/>
        <v>41.72251912</v>
      </c>
      <c r="AF293" s="71">
        <f t="shared" si="245"/>
        <v>33.99786109</v>
      </c>
      <c r="AG293" s="71">
        <f t="shared" si="245"/>
        <v>0</v>
      </c>
      <c r="AH293" s="71">
        <f t="shared" si="223"/>
        <v>-1598.82151661938</v>
      </c>
      <c r="AI293" s="28"/>
      <c r="AJ293" s="1"/>
      <c r="AK293" s="24"/>
      <c r="AL293" s="230" t="s">
        <v>346</v>
      </c>
      <c r="AM293" s="230" t="s">
        <v>300</v>
      </c>
      <c r="AN293" s="231">
        <f>AN236</f>
        <v>83</v>
      </c>
      <c r="AO293" s="231">
        <f>AP236</f>
        <v>124</v>
      </c>
      <c r="AP293" s="230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</row>
    <row r="294" s="7" customFormat="1" ht="30" customHeight="1" outlineLevel="1" spans="1:171">
      <c r="A294" s="119"/>
      <c r="B294" s="124" t="s">
        <v>13</v>
      </c>
      <c r="C294" s="71">
        <f t="shared" ref="C294:AG294" si="246">C289-C279</f>
        <v>-4.87898622053828</v>
      </c>
      <c r="D294" s="71">
        <f t="shared" si="246"/>
        <v>24.6105683127851</v>
      </c>
      <c r="E294" s="71">
        <f t="shared" si="246"/>
        <v>24.6127360250965</v>
      </c>
      <c r="F294" s="71">
        <f t="shared" si="246"/>
        <v>53.0714628248111</v>
      </c>
      <c r="G294" s="71">
        <f t="shared" si="246"/>
        <v>49.8387208521124</v>
      </c>
      <c r="H294" s="71">
        <f t="shared" si="246"/>
        <v>51.1785787431784</v>
      </c>
      <c r="I294" s="71">
        <f t="shared" si="246"/>
        <v>39.6496403223129</v>
      </c>
      <c r="J294" s="71">
        <f t="shared" si="246"/>
        <v>26.0280189980658</v>
      </c>
      <c r="K294" s="71">
        <f t="shared" si="246"/>
        <v>24.9463726515147</v>
      </c>
      <c r="L294" s="71">
        <f t="shared" si="246"/>
        <v>55.3617106986449</v>
      </c>
      <c r="M294" s="71">
        <f t="shared" si="246"/>
        <v>52.9643922753786</v>
      </c>
      <c r="N294" s="71">
        <f t="shared" si="246"/>
        <v>58.2770671193944</v>
      </c>
      <c r="O294" s="71">
        <f t="shared" si="246"/>
        <v>58.0334791193944</v>
      </c>
      <c r="P294" s="71">
        <f t="shared" si="246"/>
        <v>46.3322965550124</v>
      </c>
      <c r="Q294" s="71">
        <f t="shared" si="246"/>
        <v>44.0791931317461</v>
      </c>
      <c r="R294" s="71">
        <f t="shared" si="246"/>
        <v>60.4125603546106</v>
      </c>
      <c r="S294" s="71">
        <f t="shared" si="246"/>
        <v>63.3075125847934</v>
      </c>
      <c r="T294" s="71">
        <f t="shared" si="246"/>
        <v>60.9530425401432</v>
      </c>
      <c r="U294" s="71">
        <f t="shared" si="246"/>
        <v>55.1867945080781</v>
      </c>
      <c r="V294" s="71">
        <f t="shared" si="246"/>
        <v>54.1281661664446</v>
      </c>
      <c r="W294" s="71">
        <f t="shared" si="246"/>
        <v>56.1582630575113</v>
      </c>
      <c r="X294" s="71">
        <f t="shared" si="246"/>
        <v>80.4143665255075</v>
      </c>
      <c r="Y294" s="71">
        <f t="shared" si="246"/>
        <v>79.4240191046412</v>
      </c>
      <c r="Z294" s="71">
        <f t="shared" si="246"/>
        <v>76.225745681375</v>
      </c>
      <c r="AA294" s="71">
        <f t="shared" si="246"/>
        <v>76.4618447482923</v>
      </c>
      <c r="AB294" s="71">
        <f t="shared" si="246"/>
        <v>84.3960994759391</v>
      </c>
      <c r="AC294" s="71">
        <f t="shared" si="246"/>
        <v>100.321646914038</v>
      </c>
      <c r="AD294" s="71">
        <f t="shared" si="246"/>
        <v>109.625326334904</v>
      </c>
      <c r="AE294" s="71">
        <f t="shared" si="246"/>
        <v>116.817464881936</v>
      </c>
      <c r="AF294" s="71">
        <f t="shared" si="246"/>
        <v>114.961998990869</v>
      </c>
      <c r="AG294" s="71">
        <f t="shared" si="246"/>
        <v>0</v>
      </c>
      <c r="AH294" s="71">
        <f t="shared" si="223"/>
        <v>1792.90010327799</v>
      </c>
      <c r="AI294" s="28"/>
      <c r="AJ294" s="1"/>
      <c r="AK294" s="24"/>
      <c r="AL294" s="230" t="s">
        <v>350</v>
      </c>
      <c r="AM294" s="230" t="s">
        <v>356</v>
      </c>
      <c r="AN294" s="231" t="s">
        <v>312</v>
      </c>
      <c r="AO294" s="231" t="s">
        <v>312</v>
      </c>
      <c r="AP294" s="230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</row>
    <row r="295" s="7" customFormat="1" ht="30" customHeight="1" outlineLevel="1" spans="1:171">
      <c r="A295" s="119"/>
      <c r="B295" s="124" t="s">
        <v>14</v>
      </c>
      <c r="C295" s="71">
        <f t="shared" ref="C295:AG295" si="247">C293-C294</f>
        <v>-28.2353891357316</v>
      </c>
      <c r="D295" s="71">
        <f t="shared" si="247"/>
        <v>-11.2245049688015</v>
      </c>
      <c r="E295" s="71">
        <f t="shared" si="247"/>
        <v>-5.5032285427797</v>
      </c>
      <c r="F295" s="71">
        <f t="shared" si="247"/>
        <v>-45.7429627575968</v>
      </c>
      <c r="G295" s="71">
        <f t="shared" si="247"/>
        <v>-62.7735686159886</v>
      </c>
      <c r="H295" s="71">
        <f t="shared" si="247"/>
        <v>-33.8530160453586</v>
      </c>
      <c r="I295" s="71">
        <f t="shared" si="247"/>
        <v>-28.241966334839</v>
      </c>
      <c r="J295" s="71">
        <f t="shared" si="247"/>
        <v>-25.888315977034</v>
      </c>
      <c r="K295" s="71">
        <f t="shared" si="247"/>
        <v>12.4571349055622</v>
      </c>
      <c r="L295" s="71">
        <f t="shared" si="247"/>
        <v>2.19062749792082</v>
      </c>
      <c r="M295" s="71">
        <f t="shared" si="247"/>
        <v>2.26499851797502</v>
      </c>
      <c r="N295" s="71">
        <f t="shared" si="247"/>
        <v>-6.38486589984826</v>
      </c>
      <c r="O295" s="71">
        <f t="shared" si="247"/>
        <v>-13.677906412561</v>
      </c>
      <c r="P295" s="71">
        <f t="shared" si="247"/>
        <v>0.85795180073827</v>
      </c>
      <c r="Q295" s="71">
        <f t="shared" si="247"/>
        <v>1.62667115297293</v>
      </c>
      <c r="R295" s="71">
        <f t="shared" si="247"/>
        <v>-21.0316656429802</v>
      </c>
      <c r="S295" s="71">
        <f t="shared" si="247"/>
        <v>9.24610309740254</v>
      </c>
      <c r="T295" s="71">
        <f t="shared" si="247"/>
        <v>13.8492877613549</v>
      </c>
      <c r="U295" s="71">
        <f t="shared" si="247"/>
        <v>-8.96859491608689</v>
      </c>
      <c r="V295" s="71">
        <f t="shared" si="247"/>
        <v>-17.1081187146699</v>
      </c>
      <c r="W295" s="71">
        <f t="shared" si="247"/>
        <v>-0.400245341739577</v>
      </c>
      <c r="X295" s="71">
        <f t="shared" si="247"/>
        <v>-25.6979886380425</v>
      </c>
      <c r="Y295" s="71">
        <f t="shared" si="247"/>
        <v>-27.453618169889</v>
      </c>
      <c r="Z295" s="71">
        <f t="shared" si="247"/>
        <v>-2753.81583993137</v>
      </c>
      <c r="AA295" s="71">
        <f t="shared" si="247"/>
        <v>-21.4312664182923</v>
      </c>
      <c r="AB295" s="71">
        <f t="shared" si="247"/>
        <v>-27.7216531259391</v>
      </c>
      <c r="AC295" s="71">
        <f t="shared" si="247"/>
        <v>-54.2283831240375</v>
      </c>
      <c r="AD295" s="71">
        <f t="shared" si="247"/>
        <v>-58.7722122549037</v>
      </c>
      <c r="AE295" s="71">
        <f t="shared" si="247"/>
        <v>-75.0949457619355</v>
      </c>
      <c r="AF295" s="71">
        <f t="shared" si="247"/>
        <v>-80.9641379008694</v>
      </c>
      <c r="AG295" s="71">
        <f t="shared" si="247"/>
        <v>0</v>
      </c>
      <c r="AH295" s="71">
        <f t="shared" si="223"/>
        <v>-3391.72161989737</v>
      </c>
      <c r="AI295" s="28"/>
      <c r="AJ295" s="1"/>
      <c r="AK295" s="24"/>
      <c r="AL295" s="230" t="s">
        <v>359</v>
      </c>
      <c r="AM295" s="230" t="s">
        <v>356</v>
      </c>
      <c r="AN295" s="231" t="s">
        <v>312</v>
      </c>
      <c r="AO295" s="231" t="s">
        <v>312</v>
      </c>
      <c r="AP295" s="230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</row>
    <row r="296" s="7" customFormat="1" ht="30" customHeight="1" outlineLevel="1" spans="1:171">
      <c r="A296" s="119"/>
      <c r="B296" s="125" t="s">
        <v>15</v>
      </c>
      <c r="C296" s="71">
        <f t="shared" ref="C296:AG296" si="248">C293-C292</f>
        <v>30.6974846931612</v>
      </c>
      <c r="D296" s="71">
        <f t="shared" si="248"/>
        <v>16.2379563839836</v>
      </c>
      <c r="E296" s="71">
        <f t="shared" si="248"/>
        <v>63.1594148023168</v>
      </c>
      <c r="F296" s="71">
        <f t="shared" si="248"/>
        <v>1.47031402721429</v>
      </c>
      <c r="G296" s="71">
        <f t="shared" si="248"/>
        <v>-22.6061216638762</v>
      </c>
      <c r="H296" s="71">
        <f t="shared" si="248"/>
        <v>3.11068149781978</v>
      </c>
      <c r="I296" s="71">
        <f t="shared" si="248"/>
        <v>-3.43896193252618</v>
      </c>
      <c r="J296" s="71">
        <f t="shared" si="248"/>
        <v>-10.4699884589683</v>
      </c>
      <c r="K296" s="71">
        <f t="shared" si="248"/>
        <v>26.7209725170769</v>
      </c>
      <c r="L296" s="71">
        <f t="shared" si="248"/>
        <v>38.1682679165657</v>
      </c>
      <c r="M296" s="71">
        <f t="shared" si="248"/>
        <v>50.2324347764562</v>
      </c>
      <c r="N296" s="71">
        <f t="shared" si="248"/>
        <v>46.720482140443</v>
      </c>
      <c r="O296" s="71">
        <f t="shared" si="248"/>
        <v>36.6116238268333</v>
      </c>
      <c r="P296" s="71">
        <f t="shared" si="248"/>
        <v>41.0444706564769</v>
      </c>
      <c r="Q296" s="71">
        <f t="shared" si="248"/>
        <v>47.8747168447191</v>
      </c>
      <c r="R296" s="71">
        <f t="shared" si="248"/>
        <v>46.5750751316304</v>
      </c>
      <c r="S296" s="71">
        <f t="shared" si="248"/>
        <v>53.9671209221959</v>
      </c>
      <c r="T296" s="71">
        <f t="shared" si="248"/>
        <v>51.7602849414982</v>
      </c>
      <c r="U296" s="71">
        <f t="shared" si="248"/>
        <v>40.6064893819912</v>
      </c>
      <c r="V296" s="71">
        <f t="shared" si="248"/>
        <v>21.9691782917747</v>
      </c>
      <c r="W296" s="71">
        <f t="shared" si="248"/>
        <v>72.8241472557717</v>
      </c>
      <c r="X296" s="71">
        <f t="shared" si="248"/>
        <v>31.388582047465</v>
      </c>
      <c r="Y296" s="71">
        <f t="shared" si="248"/>
        <v>19.7131723347522</v>
      </c>
      <c r="Z296" s="71">
        <f t="shared" si="248"/>
        <v>-2692.95741106</v>
      </c>
      <c r="AA296" s="71">
        <f t="shared" si="248"/>
        <v>72.69368725</v>
      </c>
      <c r="AB296" s="71">
        <f t="shared" si="248"/>
        <v>35.28729701</v>
      </c>
      <c r="AC296" s="71">
        <f t="shared" si="248"/>
        <v>24.6109556</v>
      </c>
      <c r="AD296" s="71">
        <f t="shared" si="248"/>
        <v>25.79664439</v>
      </c>
      <c r="AE296" s="71">
        <f t="shared" si="248"/>
        <v>19.65747586</v>
      </c>
      <c r="AF296" s="71">
        <f t="shared" si="248"/>
        <v>-1.40754461999998</v>
      </c>
      <c r="AG296" s="71">
        <f t="shared" si="248"/>
        <v>0</v>
      </c>
      <c r="AH296" s="71">
        <f t="shared" si="223"/>
        <v>-1811.98109723522</v>
      </c>
      <c r="AI296" s="28"/>
      <c r="AJ296" s="1"/>
      <c r="AK296" s="24"/>
      <c r="AL296" s="230" t="s">
        <v>360</v>
      </c>
      <c r="AM296" s="230" t="s">
        <v>300</v>
      </c>
      <c r="AN296" s="134" t="s">
        <v>312</v>
      </c>
      <c r="AO296" s="134" t="s">
        <v>312</v>
      </c>
      <c r="AP296" s="230"/>
      <c r="AQ296" s="1"/>
      <c r="AR296" s="1" t="s">
        <v>386</v>
      </c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</row>
    <row r="297" s="7" customFormat="1" ht="30" customHeight="1" outlineLevel="1" spans="1:171">
      <c r="A297" s="240" t="s">
        <v>129</v>
      </c>
      <c r="B297" s="241" t="s">
        <v>130</v>
      </c>
      <c r="C297" s="78">
        <f t="shared" ref="C297:AG297" si="249">C203*C303/10000</f>
        <v>-18.7348418305084</v>
      </c>
      <c r="D297" s="78">
        <f t="shared" si="249"/>
        <v>-15.3308336837084</v>
      </c>
      <c r="E297" s="78">
        <f t="shared" si="249"/>
        <v>-30.1241923968695</v>
      </c>
      <c r="F297" s="78">
        <f t="shared" si="249"/>
        <v>-32.7859732033898</v>
      </c>
      <c r="G297" s="78">
        <f t="shared" si="249"/>
        <v>-31.1479542455311</v>
      </c>
      <c r="H297" s="78">
        <f t="shared" si="249"/>
        <v>-29.3819650565898</v>
      </c>
      <c r="I297" s="78">
        <f t="shared" si="249"/>
        <v>-29.9450340733537</v>
      </c>
      <c r="J297" s="78">
        <f t="shared" si="249"/>
        <v>-31.659835169862</v>
      </c>
      <c r="K297" s="78">
        <f t="shared" si="249"/>
        <v>-27.8207282373807</v>
      </c>
      <c r="L297" s="78">
        <f t="shared" si="249"/>
        <v>-20.8335536202649</v>
      </c>
      <c r="M297" s="78">
        <f t="shared" si="249"/>
        <v>-13.8719730493655</v>
      </c>
      <c r="N297" s="78">
        <f t="shared" si="249"/>
        <v>-13.7184087720663</v>
      </c>
      <c r="O297" s="78">
        <f t="shared" si="249"/>
        <v>-13.5429825282949</v>
      </c>
      <c r="P297" s="78">
        <f t="shared" si="249"/>
        <v>-14.3548622383069</v>
      </c>
      <c r="Q297" s="78">
        <f t="shared" si="249"/>
        <v>-16.586378767528</v>
      </c>
      <c r="R297" s="78">
        <f t="shared" si="249"/>
        <v>-26.2058019936093</v>
      </c>
      <c r="S297" s="78">
        <f t="shared" si="249"/>
        <v>-28.992557770677</v>
      </c>
      <c r="T297" s="78">
        <f t="shared" si="249"/>
        <v>-27.9899840144484</v>
      </c>
      <c r="U297" s="78">
        <f t="shared" si="249"/>
        <v>-33.70927175345</v>
      </c>
      <c r="V297" s="78">
        <f t="shared" si="249"/>
        <v>-31.3877373628785</v>
      </c>
      <c r="W297" s="78">
        <f t="shared" si="249"/>
        <v>-39.8895808789478</v>
      </c>
      <c r="X297" s="78">
        <f t="shared" si="249"/>
        <v>-36.1743096691673</v>
      </c>
      <c r="Y297" s="78">
        <f t="shared" si="249"/>
        <v>-27.6551125690469</v>
      </c>
      <c r="Z297" s="78">
        <f t="shared" si="249"/>
        <v>2518.65709</v>
      </c>
      <c r="AA297" s="78">
        <f t="shared" si="249"/>
        <v>-29.247344</v>
      </c>
      <c r="AB297" s="78">
        <f t="shared" si="249"/>
        <v>-30.844888</v>
      </c>
      <c r="AC297" s="78">
        <f t="shared" si="249"/>
        <v>-30.998498</v>
      </c>
      <c r="AD297" s="78">
        <f t="shared" si="249"/>
        <v>-29.400954</v>
      </c>
      <c r="AE297" s="78">
        <f t="shared" si="249"/>
        <v>-29.877145</v>
      </c>
      <c r="AF297" s="78">
        <f t="shared" si="249"/>
        <v>-14.82516</v>
      </c>
      <c r="AG297" s="78">
        <f t="shared" si="249"/>
        <v>0</v>
      </c>
      <c r="AH297" s="78">
        <f t="shared" si="223"/>
        <v>1761.61922811475</v>
      </c>
      <c r="AI297" s="28"/>
      <c r="AJ297" s="1"/>
      <c r="AK297" s="24"/>
      <c r="AL297" s="230" t="s">
        <v>361</v>
      </c>
      <c r="AM297" s="230" t="s">
        <v>300</v>
      </c>
      <c r="AN297" s="134" t="s">
        <v>312</v>
      </c>
      <c r="AO297" s="134" t="s">
        <v>312</v>
      </c>
      <c r="AP297" s="230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</row>
    <row r="298" s="7" customFormat="1" ht="30" customHeight="1" outlineLevel="1" spans="1:171">
      <c r="A298" s="240"/>
      <c r="B298" s="241" t="s">
        <v>131</v>
      </c>
      <c r="C298" s="78">
        <f t="shared" ref="C298:AG298" si="250">C204*C302/10000</f>
        <v>-2.98804949523015</v>
      </c>
      <c r="D298" s="78">
        <f t="shared" si="250"/>
        <v>-5.43374754098359</v>
      </c>
      <c r="E298" s="78">
        <f t="shared" si="250"/>
        <v>-5.98633203667683</v>
      </c>
      <c r="F298" s="78">
        <f t="shared" si="250"/>
        <v>-6.46728520885429</v>
      </c>
      <c r="G298" s="78">
        <f t="shared" si="250"/>
        <v>-7.32686109104378</v>
      </c>
      <c r="H298" s="78">
        <f t="shared" si="250"/>
        <v>-9.29160596461977</v>
      </c>
      <c r="I298" s="78">
        <f t="shared" si="250"/>
        <v>-6.23192514587383</v>
      </c>
      <c r="J298" s="78">
        <f t="shared" si="250"/>
        <v>-6.94823838103174</v>
      </c>
      <c r="K298" s="78">
        <f t="shared" si="250"/>
        <v>-10.0693174770769</v>
      </c>
      <c r="L298" s="78">
        <f t="shared" si="250"/>
        <v>-10.9902916365657</v>
      </c>
      <c r="M298" s="78">
        <f t="shared" si="250"/>
        <v>-11.9726640733537</v>
      </c>
      <c r="N298" s="78">
        <f t="shared" si="250"/>
        <v>-11.2256516995461</v>
      </c>
      <c r="O298" s="78">
        <f t="shared" si="250"/>
        <v>-8.77642726683334</v>
      </c>
      <c r="P298" s="78">
        <f t="shared" si="250"/>
        <v>-8.62916203575063</v>
      </c>
      <c r="Q298" s="78">
        <f t="shared" si="250"/>
        <v>-8.41059938871905</v>
      </c>
      <c r="R298" s="78">
        <f t="shared" si="250"/>
        <v>-10.7572106696304</v>
      </c>
      <c r="S298" s="78">
        <f t="shared" si="250"/>
        <v>-13.8253265721959</v>
      </c>
      <c r="T298" s="78">
        <f t="shared" si="250"/>
        <v>-12.4811365934981</v>
      </c>
      <c r="U298" s="78">
        <f t="shared" si="250"/>
        <v>-8.67114050199125</v>
      </c>
      <c r="V298" s="78">
        <f t="shared" si="250"/>
        <v>-8.55000745577471</v>
      </c>
      <c r="W298" s="78">
        <f t="shared" si="250"/>
        <v>-9.60349571177174</v>
      </c>
      <c r="X298" s="78">
        <f t="shared" si="250"/>
        <v>-9.87028020746499</v>
      </c>
      <c r="Y298" s="78">
        <f t="shared" si="250"/>
        <v>-9.5114557747522</v>
      </c>
      <c r="Z298" s="78">
        <f t="shared" si="250"/>
        <v>2715.138</v>
      </c>
      <c r="AA298" s="78">
        <f t="shared" si="250"/>
        <v>0</v>
      </c>
      <c r="AB298" s="78">
        <f t="shared" si="250"/>
        <v>0</v>
      </c>
      <c r="AC298" s="78">
        <f t="shared" si="250"/>
        <v>0</v>
      </c>
      <c r="AD298" s="78">
        <f t="shared" si="250"/>
        <v>0</v>
      </c>
      <c r="AE298" s="78">
        <f t="shared" si="250"/>
        <v>0</v>
      </c>
      <c r="AF298" s="78">
        <f t="shared" si="250"/>
        <v>0</v>
      </c>
      <c r="AG298" s="78">
        <f t="shared" si="250"/>
        <v>0</v>
      </c>
      <c r="AH298" s="78">
        <f t="shared" si="223"/>
        <v>2511.11978807076</v>
      </c>
      <c r="AI298" s="28"/>
      <c r="AJ298" s="1"/>
      <c r="AK298" s="24"/>
      <c r="AL298" s="230" t="s">
        <v>362</v>
      </c>
      <c r="AM298" s="230" t="s">
        <v>300</v>
      </c>
      <c r="AN298" s="134" cm="1">
        <f t="array" ref="AN298">INDEX($C$374:$AH$374,1,$AM$176)</f>
        <v>0</v>
      </c>
      <c r="AO298" s="134" cm="1">
        <f t="array" ref="AO298">INDEX($C$373:$AH$373,1,$AM$176)</f>
        <v>0</v>
      </c>
      <c r="AP298" s="230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</row>
    <row r="299" s="9" customFormat="1" ht="30" customHeight="1" outlineLevel="1" spans="1:171">
      <c r="A299" s="159" t="s">
        <v>132</v>
      </c>
      <c r="B299" s="49">
        <v>2024</v>
      </c>
      <c r="C299" s="112">
        <v>799.61</v>
      </c>
      <c r="D299" s="112">
        <v>799.61</v>
      </c>
      <c r="E299" s="112">
        <v>799.61</v>
      </c>
      <c r="F299" s="112">
        <v>799.61</v>
      </c>
      <c r="G299" s="112">
        <v>799.61</v>
      </c>
      <c r="H299" s="112">
        <v>799.61</v>
      </c>
      <c r="I299" s="112">
        <v>799.61</v>
      </c>
      <c r="J299" s="112">
        <v>799.61</v>
      </c>
      <c r="K299" s="112">
        <v>799.61</v>
      </c>
      <c r="L299" s="112">
        <v>799.61</v>
      </c>
      <c r="M299" s="112">
        <v>799.61</v>
      </c>
      <c r="N299" s="112">
        <v>799.61</v>
      </c>
      <c r="O299" s="112">
        <v>799.61</v>
      </c>
      <c r="P299" s="112">
        <v>799.61</v>
      </c>
      <c r="Q299" s="112">
        <v>799.61</v>
      </c>
      <c r="R299" s="112">
        <v>799.61</v>
      </c>
      <c r="S299" s="112">
        <v>799.61</v>
      </c>
      <c r="T299" s="112">
        <v>799.61</v>
      </c>
      <c r="U299" s="112">
        <v>799.61</v>
      </c>
      <c r="V299" s="112">
        <v>799.61</v>
      </c>
      <c r="W299" s="112">
        <v>799.61</v>
      </c>
      <c r="X299" s="112">
        <v>799.61</v>
      </c>
      <c r="Y299" s="112">
        <v>799.61</v>
      </c>
      <c r="Z299" s="112">
        <v>799.61</v>
      </c>
      <c r="AA299" s="112">
        <v>799.61</v>
      </c>
      <c r="AB299" s="112">
        <v>799.61</v>
      </c>
      <c r="AC299" s="112">
        <v>799.61</v>
      </c>
      <c r="AD299" s="112">
        <v>799.61</v>
      </c>
      <c r="AE299" s="112">
        <v>799.61</v>
      </c>
      <c r="AF299" s="112">
        <v>725.92</v>
      </c>
      <c r="AG299" s="112"/>
      <c r="AH299" s="112">
        <f t="shared" si="223"/>
        <v>23914.61</v>
      </c>
      <c r="AI299" s="28"/>
      <c r="AJ299" s="6"/>
      <c r="AK299" s="88"/>
      <c r="AL299" s="230" t="s">
        <v>363</v>
      </c>
      <c r="AM299" s="230" t="s">
        <v>300</v>
      </c>
      <c r="AN299" s="134" cm="1">
        <f t="array" ref="AN299">INDEX($C$389:$AH$389,1,$AM$176)</f>
        <v>3.5</v>
      </c>
      <c r="AO299" s="134" cm="1">
        <f t="array" ref="AO299">INDEX($C$388:$AH$388,1,$AM$176)</f>
        <v>4.39</v>
      </c>
      <c r="AP299" s="230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</row>
    <row r="300" s="8" customFormat="1" ht="30" customHeight="1" outlineLevel="1" spans="1:171">
      <c r="A300" s="242"/>
      <c r="B300" s="114">
        <v>2025</v>
      </c>
      <c r="C300" s="152">
        <v>543.669537834584</v>
      </c>
      <c r="D300" s="152">
        <v>543.669537834584</v>
      </c>
      <c r="E300" s="152">
        <v>543.669537834584</v>
      </c>
      <c r="F300" s="152">
        <v>543.669537834584</v>
      </c>
      <c r="G300" s="152">
        <v>543.669537834584</v>
      </c>
      <c r="H300" s="152">
        <v>543.669537834584</v>
      </c>
      <c r="I300" s="152">
        <v>543.669537834584</v>
      </c>
      <c r="J300" s="152">
        <v>543.669537834584</v>
      </c>
      <c r="K300" s="152">
        <v>543.669537834584</v>
      </c>
      <c r="L300" s="152">
        <v>543.669537834584</v>
      </c>
      <c r="M300" s="152">
        <v>543.669537834584</v>
      </c>
      <c r="N300" s="152">
        <v>543.669537834584</v>
      </c>
      <c r="O300" s="152">
        <v>563.669537834584</v>
      </c>
      <c r="P300" s="152">
        <v>564.669537834584</v>
      </c>
      <c r="Q300" s="152">
        <v>565.669537834584</v>
      </c>
      <c r="R300" s="152">
        <v>566.669537834584</v>
      </c>
      <c r="S300" s="152">
        <v>567.669537834584</v>
      </c>
      <c r="T300" s="152">
        <v>568.669537834584</v>
      </c>
      <c r="U300" s="152">
        <v>569.669537834584</v>
      </c>
      <c r="V300" s="152">
        <v>570.669537834584</v>
      </c>
      <c r="W300" s="152">
        <v>571.669537834584</v>
      </c>
      <c r="X300" s="152">
        <v>572.669537834584</v>
      </c>
      <c r="Y300" s="152">
        <v>573.669537834584</v>
      </c>
      <c r="Z300" s="152">
        <v>20026</v>
      </c>
      <c r="AA300" s="152">
        <v>646</v>
      </c>
      <c r="AB300" s="152">
        <v>646</v>
      </c>
      <c r="AC300" s="152">
        <v>646</v>
      </c>
      <c r="AD300" s="152">
        <v>646</v>
      </c>
      <c r="AE300" s="152">
        <v>646</v>
      </c>
      <c r="AF300" s="152">
        <v>646</v>
      </c>
      <c r="AG300" s="152">
        <v>646</v>
      </c>
      <c r="AH300" s="243">
        <f t="shared" si="223"/>
        <v>37327.3993701954</v>
      </c>
      <c r="AI300" s="28"/>
      <c r="AJ300" s="2"/>
      <c r="AK300" s="40"/>
      <c r="AL300" s="230" t="s">
        <v>364</v>
      </c>
      <c r="AM300" s="230" t="s">
        <v>300</v>
      </c>
      <c r="AN300" s="134" cm="1">
        <f t="array" ref="AN300">INDEX($C$384:$AH$384,1,$AM$176)</f>
        <v>4.64</v>
      </c>
      <c r="AO300" s="134" cm="1">
        <f t="array" ref="AO300">INDEX($C$383:$AH$383,1,$AM$176)</f>
        <v>5.88</v>
      </c>
      <c r="AP300" s="230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</row>
    <row r="301" s="7" customFormat="1" ht="30" customHeight="1" outlineLevel="1" spans="1:171">
      <c r="A301" s="25"/>
      <c r="B301" s="244" t="s">
        <v>13</v>
      </c>
      <c r="C301" s="78">
        <v>646</v>
      </c>
      <c r="D301" s="78">
        <v>646</v>
      </c>
      <c r="E301" s="78">
        <v>646</v>
      </c>
      <c r="F301" s="78">
        <v>646</v>
      </c>
      <c r="G301" s="78">
        <v>646</v>
      </c>
      <c r="H301" s="78">
        <v>646</v>
      </c>
      <c r="I301" s="78">
        <v>646</v>
      </c>
      <c r="J301" s="78">
        <v>646</v>
      </c>
      <c r="K301" s="78">
        <v>646</v>
      </c>
      <c r="L301" s="78">
        <v>646</v>
      </c>
      <c r="M301" s="78">
        <v>646</v>
      </c>
      <c r="N301" s="78">
        <v>646</v>
      </c>
      <c r="O301" s="78">
        <v>646</v>
      </c>
      <c r="P301" s="78">
        <v>646</v>
      </c>
      <c r="Q301" s="78">
        <v>646</v>
      </c>
      <c r="R301" s="78">
        <v>646</v>
      </c>
      <c r="S301" s="78">
        <v>646</v>
      </c>
      <c r="T301" s="78">
        <v>646</v>
      </c>
      <c r="U301" s="78">
        <v>646</v>
      </c>
      <c r="V301" s="78">
        <v>646</v>
      </c>
      <c r="W301" s="78">
        <v>646</v>
      </c>
      <c r="X301" s="78">
        <v>646</v>
      </c>
      <c r="Y301" s="78">
        <v>646</v>
      </c>
      <c r="Z301" s="78">
        <v>646</v>
      </c>
      <c r="AA301" s="78">
        <v>646</v>
      </c>
      <c r="AB301" s="78">
        <v>646</v>
      </c>
      <c r="AC301" s="78">
        <v>646</v>
      </c>
      <c r="AD301" s="78">
        <v>646</v>
      </c>
      <c r="AE301" s="78">
        <v>646</v>
      </c>
      <c r="AF301" s="78">
        <v>646</v>
      </c>
      <c r="AG301" s="78">
        <v>646</v>
      </c>
      <c r="AH301" s="78">
        <f t="shared" si="223"/>
        <v>20026</v>
      </c>
      <c r="AI301" s="28"/>
      <c r="AJ301" s="1"/>
      <c r="AK301" s="24"/>
      <c r="AL301" s="230" t="s">
        <v>371</v>
      </c>
      <c r="AM301" s="230" t="s">
        <v>366</v>
      </c>
      <c r="AN301" s="230">
        <v>1</v>
      </c>
      <c r="AO301" s="230">
        <v>1</v>
      </c>
      <c r="AP301" s="230"/>
      <c r="AQ301" s="237" t="str">
        <f>AN227</f>
        <v>#2水炉</v>
      </c>
      <c r="AR301" s="237" t="str">
        <f>AP227</f>
        <v>#3水炉</v>
      </c>
      <c r="AS301" s="1"/>
      <c r="AT301" s="1"/>
      <c r="AU301" s="1"/>
      <c r="AV301" s="1"/>
      <c r="AW301" s="1"/>
      <c r="AX301" s="2"/>
      <c r="AY301" s="2"/>
      <c r="AZ301" s="2"/>
      <c r="BA301" s="2"/>
      <c r="BB301" s="2"/>
      <c r="BC301" s="2"/>
      <c r="BD301" s="2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</row>
    <row r="302" s="7" customFormat="1" ht="30" customHeight="1" outlineLevel="1" spans="1:171">
      <c r="A302" s="25"/>
      <c r="B302" s="124" t="s">
        <v>14</v>
      </c>
      <c r="C302" s="71">
        <f t="shared" ref="C302:AG302" si="251">C300-C301</f>
        <v>-102.330462165416</v>
      </c>
      <c r="D302" s="71">
        <f t="shared" si="251"/>
        <v>-102.330462165416</v>
      </c>
      <c r="E302" s="71">
        <f t="shared" si="251"/>
        <v>-102.330462165416</v>
      </c>
      <c r="F302" s="71">
        <f t="shared" si="251"/>
        <v>-102.330462165416</v>
      </c>
      <c r="G302" s="71">
        <f t="shared" si="251"/>
        <v>-102.330462165416</v>
      </c>
      <c r="H302" s="71">
        <f t="shared" si="251"/>
        <v>-102.330462165416</v>
      </c>
      <c r="I302" s="71">
        <f t="shared" si="251"/>
        <v>-102.330462165416</v>
      </c>
      <c r="J302" s="71">
        <f t="shared" si="251"/>
        <v>-102.330462165416</v>
      </c>
      <c r="K302" s="71">
        <f t="shared" si="251"/>
        <v>-102.330462165416</v>
      </c>
      <c r="L302" s="71">
        <f t="shared" si="251"/>
        <v>-102.330462165416</v>
      </c>
      <c r="M302" s="71">
        <f t="shared" si="251"/>
        <v>-102.330462165416</v>
      </c>
      <c r="N302" s="71">
        <f t="shared" si="251"/>
        <v>-102.330462165416</v>
      </c>
      <c r="O302" s="71">
        <f t="shared" si="251"/>
        <v>-82.330462165416</v>
      </c>
      <c r="P302" s="71">
        <f t="shared" si="251"/>
        <v>-81.330462165416</v>
      </c>
      <c r="Q302" s="71">
        <f t="shared" si="251"/>
        <v>-80.330462165416</v>
      </c>
      <c r="R302" s="71">
        <f t="shared" si="251"/>
        <v>-79.330462165416</v>
      </c>
      <c r="S302" s="71">
        <f t="shared" si="251"/>
        <v>-78.330462165416</v>
      </c>
      <c r="T302" s="71">
        <f t="shared" si="251"/>
        <v>-77.330462165416</v>
      </c>
      <c r="U302" s="71">
        <f t="shared" si="251"/>
        <v>-76.330462165416</v>
      </c>
      <c r="V302" s="71">
        <f t="shared" si="251"/>
        <v>-75.330462165416</v>
      </c>
      <c r="W302" s="71">
        <f t="shared" si="251"/>
        <v>-74.330462165416</v>
      </c>
      <c r="X302" s="71">
        <f t="shared" si="251"/>
        <v>-73.330462165416</v>
      </c>
      <c r="Y302" s="71">
        <f t="shared" si="251"/>
        <v>-72.330462165416</v>
      </c>
      <c r="Z302" s="71">
        <f t="shared" si="251"/>
        <v>19380</v>
      </c>
      <c r="AA302" s="71">
        <f t="shared" si="251"/>
        <v>0</v>
      </c>
      <c r="AB302" s="71">
        <f t="shared" si="251"/>
        <v>0</v>
      </c>
      <c r="AC302" s="71">
        <f t="shared" si="251"/>
        <v>0</v>
      </c>
      <c r="AD302" s="71">
        <f t="shared" si="251"/>
        <v>0</v>
      </c>
      <c r="AE302" s="71">
        <f t="shared" si="251"/>
        <v>0</v>
      </c>
      <c r="AF302" s="71">
        <f t="shared" si="251"/>
        <v>0</v>
      </c>
      <c r="AG302" s="71">
        <f t="shared" si="251"/>
        <v>0</v>
      </c>
      <c r="AH302" s="71">
        <f t="shared" si="223"/>
        <v>17301.3993701954</v>
      </c>
      <c r="AI302" s="28"/>
      <c r="AJ302" s="1"/>
      <c r="AK302" s="24"/>
      <c r="AL302" s="230" t="s">
        <v>368</v>
      </c>
      <c r="AM302" s="238"/>
      <c r="AN302" s="238"/>
      <c r="AO302" s="238"/>
      <c r="AP302" s="238"/>
      <c r="AQ302" s="1"/>
      <c r="AR302" s="1"/>
      <c r="AS302" s="1"/>
      <c r="AT302" s="1"/>
      <c r="AU302" s="1"/>
      <c r="AV302" s="1"/>
      <c r="AW302" s="2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</row>
    <row r="303" s="7" customFormat="1" ht="30" customHeight="1" outlineLevel="1" spans="1:171">
      <c r="A303" s="25"/>
      <c r="B303" s="25" t="s">
        <v>15</v>
      </c>
      <c r="C303" s="71">
        <f t="shared" ref="C303:AG303" si="252">C300-C299</f>
        <v>-255.940462165416</v>
      </c>
      <c r="D303" s="71">
        <f t="shared" si="252"/>
        <v>-255.940462165416</v>
      </c>
      <c r="E303" s="71">
        <f t="shared" si="252"/>
        <v>-255.940462165416</v>
      </c>
      <c r="F303" s="71">
        <f t="shared" si="252"/>
        <v>-255.940462165416</v>
      </c>
      <c r="G303" s="71">
        <f t="shared" si="252"/>
        <v>-255.940462165416</v>
      </c>
      <c r="H303" s="71">
        <f t="shared" si="252"/>
        <v>-255.940462165416</v>
      </c>
      <c r="I303" s="71">
        <f t="shared" si="252"/>
        <v>-255.940462165416</v>
      </c>
      <c r="J303" s="71">
        <f t="shared" si="252"/>
        <v>-255.940462165416</v>
      </c>
      <c r="K303" s="71">
        <f t="shared" si="252"/>
        <v>-255.940462165416</v>
      </c>
      <c r="L303" s="71">
        <f t="shared" si="252"/>
        <v>-255.940462165416</v>
      </c>
      <c r="M303" s="71">
        <f t="shared" si="252"/>
        <v>-255.940462165416</v>
      </c>
      <c r="N303" s="71">
        <f t="shared" si="252"/>
        <v>-255.940462165416</v>
      </c>
      <c r="O303" s="71">
        <f t="shared" si="252"/>
        <v>-235.940462165416</v>
      </c>
      <c r="P303" s="71">
        <f t="shared" si="252"/>
        <v>-234.940462165416</v>
      </c>
      <c r="Q303" s="71">
        <f t="shared" si="252"/>
        <v>-233.940462165416</v>
      </c>
      <c r="R303" s="71">
        <f t="shared" si="252"/>
        <v>-232.940462165416</v>
      </c>
      <c r="S303" s="71">
        <f t="shared" si="252"/>
        <v>-231.940462165416</v>
      </c>
      <c r="T303" s="71">
        <f t="shared" si="252"/>
        <v>-230.940462165416</v>
      </c>
      <c r="U303" s="71">
        <f t="shared" si="252"/>
        <v>-229.940462165416</v>
      </c>
      <c r="V303" s="71">
        <f t="shared" si="252"/>
        <v>-228.940462165416</v>
      </c>
      <c r="W303" s="71">
        <f t="shared" si="252"/>
        <v>-227.940462165416</v>
      </c>
      <c r="X303" s="71">
        <f t="shared" si="252"/>
        <v>-226.940462165416</v>
      </c>
      <c r="Y303" s="71">
        <f t="shared" si="252"/>
        <v>-225.940462165416</v>
      </c>
      <c r="Z303" s="71">
        <f t="shared" si="252"/>
        <v>19226.39</v>
      </c>
      <c r="AA303" s="71">
        <f t="shared" si="252"/>
        <v>-153.61</v>
      </c>
      <c r="AB303" s="71">
        <f t="shared" si="252"/>
        <v>-153.61</v>
      </c>
      <c r="AC303" s="71">
        <f t="shared" si="252"/>
        <v>-153.61</v>
      </c>
      <c r="AD303" s="71">
        <f t="shared" si="252"/>
        <v>-153.61</v>
      </c>
      <c r="AE303" s="71">
        <f t="shared" si="252"/>
        <v>-153.61</v>
      </c>
      <c r="AF303" s="71">
        <f t="shared" si="252"/>
        <v>-79.92</v>
      </c>
      <c r="AG303" s="71">
        <f t="shared" si="252"/>
        <v>646</v>
      </c>
      <c r="AH303" s="71">
        <f t="shared" si="223"/>
        <v>13412.7893701954</v>
      </c>
      <c r="AI303" s="28"/>
      <c r="AJ303" s="1"/>
      <c r="AK303" s="24"/>
      <c r="AL303" s="230" t="s">
        <v>369</v>
      </c>
      <c r="AM303" s="245"/>
      <c r="AN303" s="245"/>
      <c r="AO303" s="245"/>
      <c r="AP303" s="245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</row>
    <row r="304" s="7" customFormat="1" ht="30" customHeight="1" outlineLevel="1" spans="1:171">
      <c r="A304" s="119" t="s">
        <v>133</v>
      </c>
      <c r="B304" s="125">
        <v>2025</v>
      </c>
      <c r="C304" s="67">
        <f t="shared" ref="C304:AG304" si="253">C300/(C214/29308)</f>
        <v>742.491463879589</v>
      </c>
      <c r="D304" s="67">
        <f t="shared" si="253"/>
        <v>745.269729413283</v>
      </c>
      <c r="E304" s="67">
        <f t="shared" si="253"/>
        <v>735.975372510669</v>
      </c>
      <c r="F304" s="67">
        <f t="shared" si="253"/>
        <v>733.265845138334</v>
      </c>
      <c r="G304" s="67">
        <f t="shared" si="253"/>
        <v>767.527303220423</v>
      </c>
      <c r="H304" s="67">
        <f t="shared" si="253"/>
        <v>763.481879006037</v>
      </c>
      <c r="I304" s="67">
        <f t="shared" si="253"/>
        <v>726.909982429562</v>
      </c>
      <c r="J304" s="67">
        <f t="shared" si="253"/>
        <v>744.225446747127</v>
      </c>
      <c r="K304" s="67">
        <f t="shared" si="253"/>
        <v>744.573215647476</v>
      </c>
      <c r="L304" s="67">
        <f t="shared" si="253"/>
        <v>702.241816432613</v>
      </c>
      <c r="M304" s="67">
        <f t="shared" si="253"/>
        <v>729.906862796885</v>
      </c>
      <c r="N304" s="67">
        <f t="shared" si="253"/>
        <v>741.800131045437</v>
      </c>
      <c r="O304" s="67">
        <f t="shared" si="253"/>
        <v>777.779040247457</v>
      </c>
      <c r="P304" s="67">
        <f t="shared" si="253"/>
        <v>769.37865248052</v>
      </c>
      <c r="Q304" s="67">
        <f t="shared" si="253"/>
        <v>756.324945933211</v>
      </c>
      <c r="R304" s="67">
        <f t="shared" si="253"/>
        <v>793.499800040898</v>
      </c>
      <c r="S304" s="67">
        <f t="shared" si="253"/>
        <v>804.898829939816</v>
      </c>
      <c r="T304" s="67">
        <f t="shared" si="253"/>
        <v>748.386475745666</v>
      </c>
      <c r="U304" s="67">
        <f t="shared" si="253"/>
        <v>779.452605735574</v>
      </c>
      <c r="V304" s="67">
        <f t="shared" si="253"/>
        <v>777.915479760744</v>
      </c>
      <c r="W304" s="67">
        <f t="shared" si="253"/>
        <v>771.385396632412</v>
      </c>
      <c r="X304" s="67">
        <f t="shared" si="253"/>
        <v>795.440702125876</v>
      </c>
      <c r="Y304" s="67">
        <f t="shared" si="253"/>
        <v>806.770960405758</v>
      </c>
      <c r="Z304" s="67">
        <f t="shared" si="253"/>
        <v>27711.1429650614</v>
      </c>
      <c r="AA304" s="67">
        <f t="shared" si="253"/>
        <v>932.658522167488</v>
      </c>
      <c r="AB304" s="67">
        <f t="shared" si="253"/>
        <v>890.544120413923</v>
      </c>
      <c r="AC304" s="67">
        <f t="shared" si="253"/>
        <v>896.023095125414</v>
      </c>
      <c r="AD304" s="67">
        <f t="shared" si="253"/>
        <v>893.064528301887</v>
      </c>
      <c r="AE304" s="67">
        <f t="shared" si="253"/>
        <v>888.037898686679</v>
      </c>
      <c r="AF304" s="67">
        <f t="shared" si="253"/>
        <v>953.321651560927</v>
      </c>
      <c r="AG304" s="67" t="e">
        <f t="shared" si="253"/>
        <v>#DIV/0!</v>
      </c>
      <c r="AH304" s="67" t="e">
        <f t="shared" si="223"/>
        <v>#DIV/0!</v>
      </c>
      <c r="AI304" s="28"/>
      <c r="AJ304" s="1"/>
      <c r="AK304"/>
      <c r="AL304" s="2"/>
      <c r="AM304" s="2"/>
      <c r="AN304" s="2"/>
      <c r="AO304" s="2"/>
      <c r="AP304" s="2"/>
      <c r="AQ304" s="2"/>
      <c r="AR304" s="2"/>
      <c r="AS304" s="2"/>
      <c r="AT304" s="1"/>
      <c r="AU304" s="2"/>
      <c r="AV304" s="2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</row>
    <row r="305" s="7" customFormat="1" ht="30" customHeight="1" outlineLevel="1" spans="1:171">
      <c r="A305" s="25"/>
      <c r="B305" s="246" t="s">
        <v>13</v>
      </c>
      <c r="C305" s="71">
        <v>1010</v>
      </c>
      <c r="D305" s="71">
        <v>1010</v>
      </c>
      <c r="E305" s="71">
        <v>1010</v>
      </c>
      <c r="F305" s="71">
        <v>1010</v>
      </c>
      <c r="G305" s="71">
        <v>1010</v>
      </c>
      <c r="H305" s="71">
        <v>1010</v>
      </c>
      <c r="I305" s="71">
        <v>1010</v>
      </c>
      <c r="J305" s="71">
        <v>1010</v>
      </c>
      <c r="K305" s="71">
        <v>1010</v>
      </c>
      <c r="L305" s="71">
        <v>1010</v>
      </c>
      <c r="M305" s="71">
        <v>1010</v>
      </c>
      <c r="N305" s="71">
        <v>1010</v>
      </c>
      <c r="O305" s="71">
        <v>1010</v>
      </c>
      <c r="P305" s="71">
        <v>1010</v>
      </c>
      <c r="Q305" s="71">
        <v>1010</v>
      </c>
      <c r="R305" s="71">
        <v>1010</v>
      </c>
      <c r="S305" s="71">
        <v>1010</v>
      </c>
      <c r="T305" s="71">
        <v>1010</v>
      </c>
      <c r="U305" s="71">
        <v>1010</v>
      </c>
      <c r="V305" s="71">
        <v>1010</v>
      </c>
      <c r="W305" s="71">
        <v>1010</v>
      </c>
      <c r="X305" s="71">
        <v>1010</v>
      </c>
      <c r="Y305" s="71">
        <v>1010</v>
      </c>
      <c r="Z305" s="71">
        <v>1010</v>
      </c>
      <c r="AA305" s="71">
        <v>1010</v>
      </c>
      <c r="AB305" s="71">
        <v>1010</v>
      </c>
      <c r="AC305" s="71">
        <v>1010</v>
      </c>
      <c r="AD305" s="71">
        <v>1010</v>
      </c>
      <c r="AE305" s="71">
        <v>1010</v>
      </c>
      <c r="AF305" s="71">
        <v>1010</v>
      </c>
      <c r="AG305" s="71">
        <v>1010</v>
      </c>
      <c r="AH305" s="71">
        <f t="shared" si="223"/>
        <v>31310</v>
      </c>
      <c r="AI305" s="28"/>
      <c r="AJ305" s="1"/>
      <c r="AK305" s="24"/>
      <c r="AL305" s="1"/>
      <c r="AM305" s="1"/>
      <c r="AN305" s="1"/>
      <c r="AO305" s="1"/>
      <c r="AP305" s="1"/>
      <c r="AQ305" s="1"/>
      <c r="AR305" s="1"/>
      <c r="AS305" s="1"/>
      <c r="AT305" s="2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</row>
    <row r="306" s="7" customFormat="1" ht="30" customHeight="1" outlineLevel="1" spans="1:171">
      <c r="A306" s="25"/>
      <c r="B306" s="25" t="s">
        <v>134</v>
      </c>
      <c r="C306" s="67">
        <f t="shared" ref="C306:AG306" si="254">C304-C305</f>
        <v>-267.508536120411</v>
      </c>
      <c r="D306" s="67">
        <f t="shared" si="254"/>
        <v>-264.730270586717</v>
      </c>
      <c r="E306" s="67">
        <f t="shared" si="254"/>
        <v>-274.024627489331</v>
      </c>
      <c r="F306" s="67">
        <f t="shared" si="254"/>
        <v>-276.734154861666</v>
      </c>
      <c r="G306" s="67">
        <f t="shared" si="254"/>
        <v>-242.472696779577</v>
      </c>
      <c r="H306" s="67">
        <f t="shared" si="254"/>
        <v>-246.518120993963</v>
      </c>
      <c r="I306" s="67">
        <f t="shared" si="254"/>
        <v>-283.090017570438</v>
      </c>
      <c r="J306" s="67">
        <f t="shared" si="254"/>
        <v>-265.774553252873</v>
      </c>
      <c r="K306" s="67">
        <f t="shared" si="254"/>
        <v>-265.426784352524</v>
      </c>
      <c r="L306" s="67">
        <f t="shared" si="254"/>
        <v>-307.758183567387</v>
      </c>
      <c r="M306" s="67">
        <f t="shared" si="254"/>
        <v>-280.093137203115</v>
      </c>
      <c r="N306" s="67">
        <f t="shared" si="254"/>
        <v>-268.199868954563</v>
      </c>
      <c r="O306" s="67">
        <f t="shared" si="254"/>
        <v>-232.220959752543</v>
      </c>
      <c r="P306" s="67">
        <f t="shared" si="254"/>
        <v>-240.62134751948</v>
      </c>
      <c r="Q306" s="67">
        <f t="shared" si="254"/>
        <v>-253.675054066789</v>
      </c>
      <c r="R306" s="67">
        <f t="shared" si="254"/>
        <v>-216.500199959102</v>
      </c>
      <c r="S306" s="67">
        <f t="shared" si="254"/>
        <v>-205.101170060184</v>
      </c>
      <c r="T306" s="67">
        <f t="shared" si="254"/>
        <v>-261.613524254334</v>
      </c>
      <c r="U306" s="67">
        <f t="shared" si="254"/>
        <v>-230.547394264426</v>
      </c>
      <c r="V306" s="67">
        <f t="shared" si="254"/>
        <v>-232.084520239256</v>
      </c>
      <c r="W306" s="67">
        <f t="shared" si="254"/>
        <v>-238.614603367588</v>
      </c>
      <c r="X306" s="67">
        <f t="shared" si="254"/>
        <v>-214.559297874124</v>
      </c>
      <c r="Y306" s="67">
        <f t="shared" si="254"/>
        <v>-203.229039594242</v>
      </c>
      <c r="Z306" s="67">
        <f t="shared" si="254"/>
        <v>26701.1429650614</v>
      </c>
      <c r="AA306" s="67">
        <f t="shared" si="254"/>
        <v>-77.3414778325124</v>
      </c>
      <c r="AB306" s="67">
        <f t="shared" si="254"/>
        <v>-119.455879586077</v>
      </c>
      <c r="AC306" s="67">
        <f t="shared" si="254"/>
        <v>-113.976904874586</v>
      </c>
      <c r="AD306" s="67">
        <f t="shared" si="254"/>
        <v>-116.935471698113</v>
      </c>
      <c r="AE306" s="67">
        <f t="shared" si="254"/>
        <v>-121.962101313321</v>
      </c>
      <c r="AF306" s="67">
        <f t="shared" si="254"/>
        <v>-56.6783484390735</v>
      </c>
      <c r="AG306" s="67" t="e">
        <f t="shared" si="254"/>
        <v>#DIV/0!</v>
      </c>
      <c r="AH306" s="67" t="e">
        <f t="shared" si="223"/>
        <v>#DIV/0!</v>
      </c>
      <c r="AI306" s="28"/>
      <c r="AJ306" s="1"/>
      <c r="AK306" s="24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</row>
    <row r="307" s="7" customFormat="1" ht="30" customHeight="1" outlineLevel="1" spans="1:171">
      <c r="A307" s="25" t="s">
        <v>135</v>
      </c>
      <c r="B307" s="49">
        <v>2024</v>
      </c>
      <c r="C307" s="69">
        <f t="shared" ref="C307:AF307" si="255">C198/(C335*3.46-C335*1.05*C333/1000)</f>
        <v>0.65194537594087</v>
      </c>
      <c r="D307" s="69">
        <f t="shared" si="255"/>
        <v>0.525009186575736</v>
      </c>
      <c r="E307" s="69">
        <f t="shared" si="255"/>
        <v>0.560300860028168</v>
      </c>
      <c r="F307" s="69">
        <f t="shared" si="255"/>
        <v>0.582169081787901</v>
      </c>
      <c r="G307" s="69">
        <f t="shared" si="255"/>
        <v>0.572272383827216</v>
      </c>
      <c r="H307" s="69">
        <f t="shared" si="255"/>
        <v>0.579829149827525</v>
      </c>
      <c r="I307" s="69">
        <f t="shared" si="255"/>
        <v>0.591022136941264</v>
      </c>
      <c r="J307" s="69">
        <f t="shared" si="255"/>
        <v>0.561887909414821</v>
      </c>
      <c r="K307" s="69">
        <f t="shared" si="255"/>
        <v>0.587522146038737</v>
      </c>
      <c r="L307" s="69">
        <f t="shared" si="255"/>
        <v>0.544323263520252</v>
      </c>
      <c r="M307" s="69">
        <f t="shared" si="255"/>
        <v>0.568844785430358</v>
      </c>
      <c r="N307" s="69">
        <f t="shared" si="255"/>
        <v>0.548559812694747</v>
      </c>
      <c r="O307" s="69">
        <f t="shared" si="255"/>
        <v>0.577483113764997</v>
      </c>
      <c r="P307" s="69">
        <f t="shared" si="255"/>
        <v>0.590440928133118</v>
      </c>
      <c r="Q307" s="69">
        <f t="shared" si="255"/>
        <v>0.550077206078498</v>
      </c>
      <c r="R307" s="69">
        <f t="shared" si="255"/>
        <v>0.558609185942163</v>
      </c>
      <c r="S307" s="69">
        <f t="shared" si="255"/>
        <v>0.607824803008172</v>
      </c>
      <c r="T307" s="69">
        <f t="shared" si="255"/>
        <v>0.587657252704522</v>
      </c>
      <c r="U307" s="69">
        <f t="shared" si="255"/>
        <v>0.625059724036156</v>
      </c>
      <c r="V307" s="69">
        <f t="shared" si="255"/>
        <v>0.641334047282753</v>
      </c>
      <c r="W307" s="69">
        <f t="shared" si="255"/>
        <v>0.580974960830338</v>
      </c>
      <c r="X307" s="69">
        <f t="shared" si="255"/>
        <v>0.580354650026224</v>
      </c>
      <c r="Y307" s="69">
        <f t="shared" si="255"/>
        <v>0.592207569706624</v>
      </c>
      <c r="Z307" s="69">
        <f t="shared" si="255"/>
        <v>0.651139245750979</v>
      </c>
      <c r="AA307" s="69">
        <f t="shared" si="255"/>
        <v>0.656229663768739</v>
      </c>
      <c r="AB307" s="69">
        <f t="shared" si="255"/>
        <v>0.640274883014867</v>
      </c>
      <c r="AC307" s="69">
        <f t="shared" si="255"/>
        <v>0.639659578058607</v>
      </c>
      <c r="AD307" s="69">
        <f t="shared" si="255"/>
        <v>0.62808600602634</v>
      </c>
      <c r="AE307" s="69">
        <f t="shared" si="255"/>
        <v>0.61509081855289</v>
      </c>
      <c r="AF307" s="69">
        <f t="shared" si="255"/>
        <v>0.607423139669442</v>
      </c>
      <c r="AG307" s="69">
        <f>SUM(C307:AF307)</f>
        <v>17.803612868383</v>
      </c>
      <c r="AH307" s="69">
        <f>AH198/(AH335*3.46-AH335*1.05*AH333/1000)</f>
        <v>-0.781052891564654</v>
      </c>
      <c r="AI307" s="28"/>
      <c r="AJ307" s="1"/>
      <c r="AK307" s="24"/>
      <c r="AL307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</row>
    <row r="308" s="7" customFormat="1" ht="30" customHeight="1" outlineLevel="1" spans="1:171">
      <c r="A308" s="25"/>
      <c r="B308" s="114">
        <v>2025</v>
      </c>
      <c r="C308" s="69">
        <f t="shared" ref="C308:AH308" si="256">C199/(C336*3.46-C336*1.05*C334/1000)</f>
        <v>0.626092595297717</v>
      </c>
      <c r="D308" s="69">
        <f t="shared" si="256"/>
        <v>0.784235803742605</v>
      </c>
      <c r="E308" s="69">
        <f t="shared" si="256"/>
        <v>0.713077488690239</v>
      </c>
      <c r="F308" s="69">
        <f t="shared" si="256"/>
        <v>0.631095559978255</v>
      </c>
      <c r="G308" s="69">
        <f t="shared" si="256"/>
        <v>0.610754759062728</v>
      </c>
      <c r="H308" s="69">
        <f t="shared" si="256"/>
        <v>0.836876033108857</v>
      </c>
      <c r="I308" s="69">
        <f t="shared" si="256"/>
        <v>0.678311844995716</v>
      </c>
      <c r="J308" s="69">
        <f t="shared" si="256"/>
        <v>0.510422763576692</v>
      </c>
      <c r="K308" s="69">
        <f t="shared" si="256"/>
        <v>0.681600613006853</v>
      </c>
      <c r="L308" s="69">
        <f t="shared" si="256"/>
        <v>0.749865639642426</v>
      </c>
      <c r="M308" s="69">
        <f t="shared" si="256"/>
        <v>0.759917479579496</v>
      </c>
      <c r="N308" s="69">
        <f t="shared" si="256"/>
        <v>0.769656136846229</v>
      </c>
      <c r="O308" s="69">
        <f t="shared" si="256"/>
        <v>0.75189880522809</v>
      </c>
      <c r="P308" s="69">
        <f t="shared" si="256"/>
        <v>0.772446605744513</v>
      </c>
      <c r="Q308" s="69">
        <f t="shared" si="256"/>
        <v>0.775873008864086</v>
      </c>
      <c r="R308" s="69">
        <f t="shared" si="256"/>
        <v>0.698257037781436</v>
      </c>
      <c r="S308" s="69">
        <f t="shared" si="256"/>
        <v>0.770313370185472</v>
      </c>
      <c r="T308" s="69">
        <f t="shared" si="256"/>
        <v>0.782715317471621</v>
      </c>
      <c r="U308" s="69">
        <f t="shared" si="256"/>
        <v>0.763159455291549</v>
      </c>
      <c r="V308" s="69">
        <f t="shared" si="256"/>
        <v>0.757569259306359</v>
      </c>
      <c r="W308" s="69">
        <f t="shared" si="256"/>
        <v>0.762567258517672</v>
      </c>
      <c r="X308" s="69">
        <f t="shared" si="256"/>
        <v>0.793481922972425</v>
      </c>
      <c r="Y308" s="69">
        <f t="shared" si="256"/>
        <v>0.791230466009272</v>
      </c>
      <c r="Z308" s="69">
        <f t="shared" si="256"/>
        <v>0.770961001873737</v>
      </c>
      <c r="AA308" s="69">
        <f t="shared" si="256"/>
        <v>0.776364139101122</v>
      </c>
      <c r="AB308" s="69">
        <f t="shared" si="256"/>
        <v>0.779844213336693</v>
      </c>
      <c r="AC308" s="69">
        <f t="shared" si="256"/>
        <v>0.785120907825947</v>
      </c>
      <c r="AD308" s="69">
        <f t="shared" si="256"/>
        <v>0.784945750242667</v>
      </c>
      <c r="AE308" s="69">
        <f t="shared" si="256"/>
        <v>0.792384372236603</v>
      </c>
      <c r="AF308" s="69">
        <f t="shared" si="256"/>
        <v>0.776144507875625</v>
      </c>
      <c r="AG308" s="69" t="e">
        <f t="shared" si="256"/>
        <v>#DIV/0!</v>
      </c>
      <c r="AH308" s="69">
        <f t="shared" si="256"/>
        <v>-0.0887675806282999</v>
      </c>
      <c r="AI308" s="28"/>
      <c r="AJ308" s="1"/>
      <c r="AK308" s="24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</row>
    <row r="309" s="7" customFormat="1" ht="30" customHeight="1" outlineLevel="1" spans="1:171">
      <c r="A309" s="25"/>
      <c r="B309" s="117" t="s">
        <v>13</v>
      </c>
      <c r="C309" s="69">
        <v>0.813807026930675</v>
      </c>
      <c r="D309" s="69">
        <v>0.813807026930675</v>
      </c>
      <c r="E309" s="69">
        <v>0.813807026930675</v>
      </c>
      <c r="F309" s="69">
        <v>0.813807026930675</v>
      </c>
      <c r="G309" s="69">
        <v>0.813807026930675</v>
      </c>
      <c r="H309" s="69">
        <v>0.813807026930675</v>
      </c>
      <c r="I309" s="69">
        <v>0.813807026930675</v>
      </c>
      <c r="J309" s="69">
        <v>0.813807026930675</v>
      </c>
      <c r="K309" s="69">
        <v>0.813807026930675</v>
      </c>
      <c r="L309" s="69">
        <v>0.813807026930675</v>
      </c>
      <c r="M309" s="69">
        <v>0.813807026930675</v>
      </c>
      <c r="N309" s="69">
        <v>0.813807026930675</v>
      </c>
      <c r="O309" s="69">
        <v>0.813807026930675</v>
      </c>
      <c r="P309" s="69">
        <v>0.813807026930675</v>
      </c>
      <c r="Q309" s="69">
        <v>0.813807026930675</v>
      </c>
      <c r="R309" s="69">
        <v>0.813807026930675</v>
      </c>
      <c r="S309" s="69">
        <v>0.813807026930675</v>
      </c>
      <c r="T309" s="69">
        <v>0.813807026930675</v>
      </c>
      <c r="U309" s="69">
        <v>0.813807026930675</v>
      </c>
      <c r="V309" s="69">
        <v>0.813807026930675</v>
      </c>
      <c r="W309" s="69">
        <v>0.813807026930675</v>
      </c>
      <c r="X309" s="69">
        <v>0.813807026930675</v>
      </c>
      <c r="Y309" s="69">
        <v>0.813807026930675</v>
      </c>
      <c r="Z309" s="69">
        <v>0.813807026930675</v>
      </c>
      <c r="AA309" s="69">
        <v>0.813807026930675</v>
      </c>
      <c r="AB309" s="69">
        <v>0.813807026930675</v>
      </c>
      <c r="AC309" s="69">
        <v>0.813807026930675</v>
      </c>
      <c r="AD309" s="69">
        <v>0.813807026930675</v>
      </c>
      <c r="AE309" s="69">
        <v>0.813807026930675</v>
      </c>
      <c r="AF309" s="69">
        <v>0.813807026930675</v>
      </c>
      <c r="AG309" s="69" t="e">
        <v>#DIV/0!</v>
      </c>
      <c r="AH309" s="69">
        <v>0.813807026930675</v>
      </c>
      <c r="AI309" s="28"/>
      <c r="AJ309" s="19"/>
      <c r="AK309" s="24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</row>
    <row r="310" s="8" customFormat="1" ht="30" customHeight="1" outlineLevel="1" spans="1:171">
      <c r="A310" s="119" t="s">
        <v>136</v>
      </c>
      <c r="B310" s="150">
        <v>2024</v>
      </c>
      <c r="C310" s="247">
        <f t="shared" ref="C310:AG310" si="257">(((C221+C226)-C193)*(1-C307))/C173</f>
        <v>175.537965779822</v>
      </c>
      <c r="D310" s="247">
        <f t="shared" si="257"/>
        <v>68.0914410117124</v>
      </c>
      <c r="E310" s="247">
        <f t="shared" si="257"/>
        <v>46.8998692526135</v>
      </c>
      <c r="F310" s="247">
        <f t="shared" si="257"/>
        <v>25.7072498077789</v>
      </c>
      <c r="G310" s="247">
        <f t="shared" si="257"/>
        <v>27.3593886953268</v>
      </c>
      <c r="H310" s="247">
        <f t="shared" si="257"/>
        <v>29.869377687855</v>
      </c>
      <c r="I310" s="247">
        <f t="shared" si="257"/>
        <v>31.6705233328568</v>
      </c>
      <c r="J310" s="247">
        <f t="shared" si="257"/>
        <v>12.0142803782523</v>
      </c>
      <c r="K310" s="247">
        <f t="shared" si="257"/>
        <v>24.2399357848638</v>
      </c>
      <c r="L310" s="247">
        <f t="shared" si="257"/>
        <v>32.4261243558445</v>
      </c>
      <c r="M310" s="247">
        <f t="shared" si="257"/>
        <v>42.3388477465083</v>
      </c>
      <c r="N310" s="247">
        <f t="shared" si="257"/>
        <v>39.3635586398699</v>
      </c>
      <c r="O310" s="247">
        <f t="shared" si="257"/>
        <v>39.5914549047755</v>
      </c>
      <c r="P310" s="247">
        <f t="shared" si="257"/>
        <v>33.8341803316775</v>
      </c>
      <c r="Q310" s="247">
        <f t="shared" si="257"/>
        <v>40.2320133978378</v>
      </c>
      <c r="R310" s="247">
        <f t="shared" si="257"/>
        <v>30.4451457661309</v>
      </c>
      <c r="S310" s="247">
        <f t="shared" si="257"/>
        <v>25.8622426040744</v>
      </c>
      <c r="T310" s="247">
        <f t="shared" si="257"/>
        <v>23.9731919078271</v>
      </c>
      <c r="U310" s="247">
        <f t="shared" si="257"/>
        <v>27.2431825804176</v>
      </c>
      <c r="V310" s="247">
        <f t="shared" si="257"/>
        <v>20.8599121806038</v>
      </c>
      <c r="W310" s="247">
        <f t="shared" si="257"/>
        <v>27.1447688795233</v>
      </c>
      <c r="X310" s="247">
        <f t="shared" si="257"/>
        <v>21.3324795106408</v>
      </c>
      <c r="Y310" s="247">
        <f t="shared" si="257"/>
        <v>27.0522074893016</v>
      </c>
      <c r="Z310" s="247">
        <f t="shared" si="257"/>
        <v>25.6529422810443</v>
      </c>
      <c r="AA310" s="247">
        <f t="shared" si="257"/>
        <v>18.5875942333542</v>
      </c>
      <c r="AB310" s="247">
        <f t="shared" si="257"/>
        <v>15.6225832622476</v>
      </c>
      <c r="AC310" s="247">
        <f t="shared" si="257"/>
        <v>16.0148597761999</v>
      </c>
      <c r="AD310" s="247">
        <f t="shared" si="257"/>
        <v>17.6706802234648</v>
      </c>
      <c r="AE310" s="247">
        <f t="shared" si="257"/>
        <v>15.5856451566015</v>
      </c>
      <c r="AF310" s="247">
        <f t="shared" si="257"/>
        <v>18.4752908881471</v>
      </c>
      <c r="AG310" s="247" t="e">
        <f t="shared" si="257"/>
        <v>#DIV/0!</v>
      </c>
      <c r="AH310" s="247" t="e">
        <f t="shared" ref="AH310:AH316" si="258">SUM(C310:AG310)</f>
        <v>#DIV/0!</v>
      </c>
      <c r="AI310" s="28"/>
      <c r="AJ310" s="2"/>
      <c r="AK310" s="40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</row>
    <row r="311" s="8" customFormat="1" ht="30" customHeight="1" outlineLevel="1" spans="1:171">
      <c r="A311" s="119"/>
      <c r="B311" s="150">
        <v>2025</v>
      </c>
      <c r="C311" s="247">
        <f t="shared" ref="C311:AG311" si="259">(C222-C194)*(1-C308)/C174</f>
        <v>599.624325100437</v>
      </c>
      <c r="D311" s="247">
        <f t="shared" si="259"/>
        <v>40.9622755218704</v>
      </c>
      <c r="E311" s="247">
        <f t="shared" si="259"/>
        <v>10.4203276911484</v>
      </c>
      <c r="F311" s="247">
        <f t="shared" si="259"/>
        <v>20.466081771934</v>
      </c>
      <c r="G311" s="247">
        <f t="shared" si="259"/>
        <v>25.3383808313567</v>
      </c>
      <c r="H311" s="247">
        <f t="shared" si="259"/>
        <v>13.0383870113698</v>
      </c>
      <c r="I311" s="247">
        <f t="shared" si="259"/>
        <v>19.9725367400973</v>
      </c>
      <c r="J311" s="247">
        <f t="shared" si="259"/>
        <v>27.2577896829975</v>
      </c>
      <c r="K311" s="247">
        <f t="shared" si="259"/>
        <v>8.82274989829866</v>
      </c>
      <c r="L311" s="247">
        <f t="shared" si="259"/>
        <v>5.76230998419892</v>
      </c>
      <c r="M311" s="247">
        <f t="shared" si="259"/>
        <v>6.02878975419808</v>
      </c>
      <c r="N311" s="247">
        <f t="shared" si="259"/>
        <v>4.87871357200774</v>
      </c>
      <c r="O311" s="247">
        <f t="shared" si="259"/>
        <v>7.47907745081345</v>
      </c>
      <c r="P311" s="247">
        <f t="shared" si="259"/>
        <v>5.43170542624337</v>
      </c>
      <c r="Q311" s="247">
        <f t="shared" si="259"/>
        <v>4.75171194442564</v>
      </c>
      <c r="R311" s="247">
        <f t="shared" si="259"/>
        <v>6.89800105119033</v>
      </c>
      <c r="S311" s="247">
        <f t="shared" si="259"/>
        <v>4.39326826170769</v>
      </c>
      <c r="T311" s="247">
        <f t="shared" si="259"/>
        <v>4.78839584625569</v>
      </c>
      <c r="U311" s="247">
        <f t="shared" si="259"/>
        <v>5.79247278896735</v>
      </c>
      <c r="V311" s="247">
        <f t="shared" si="259"/>
        <v>5.89934568415733</v>
      </c>
      <c r="W311" s="247">
        <f t="shared" si="259"/>
        <v>5.20070883670797</v>
      </c>
      <c r="X311" s="247">
        <f t="shared" si="259"/>
        <v>4.97091217137443</v>
      </c>
      <c r="Y311" s="247">
        <f t="shared" si="259"/>
        <v>3.69851794103439</v>
      </c>
      <c r="Z311" s="247">
        <f t="shared" si="259"/>
        <v>5.28184232884845</v>
      </c>
      <c r="AA311" s="247">
        <f t="shared" si="259"/>
        <v>5.24844480471735</v>
      </c>
      <c r="AB311" s="247">
        <f t="shared" si="259"/>
        <v>5.36677682356572</v>
      </c>
      <c r="AC311" s="247">
        <f t="shared" si="259"/>
        <v>4.56268846794113</v>
      </c>
      <c r="AD311" s="247">
        <f t="shared" si="259"/>
        <v>3.75145168055827</v>
      </c>
      <c r="AE311" s="247">
        <f t="shared" si="259"/>
        <v>2.72613149383846</v>
      </c>
      <c r="AF311" s="247">
        <f t="shared" si="259"/>
        <v>3.47942055839151</v>
      </c>
      <c r="AG311" s="247" t="e">
        <f t="shared" si="259"/>
        <v>#DIV/0!</v>
      </c>
      <c r="AH311" s="247" t="e">
        <f t="shared" si="258"/>
        <v>#DIV/0!</v>
      </c>
      <c r="AI311" s="28"/>
      <c r="AJ311" s="2"/>
      <c r="AK311" s="40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</row>
    <row r="312" s="8" customFormat="1" ht="30" customHeight="1" outlineLevel="1" spans="1:171">
      <c r="A312" s="119"/>
      <c r="B312" s="117" t="s">
        <v>13</v>
      </c>
      <c r="C312" s="67">
        <v>14.0227024541072</v>
      </c>
      <c r="D312" s="67">
        <v>10.9423865072926</v>
      </c>
      <c r="E312" s="67">
        <v>8.12345939860624</v>
      </c>
      <c r="F312" s="67">
        <v>5.23211316794893</v>
      </c>
      <c r="G312" s="67">
        <v>5.55085267710282</v>
      </c>
      <c r="H312" s="67">
        <v>5.37238501205072</v>
      </c>
      <c r="I312" s="67">
        <v>6.40068926491795</v>
      </c>
      <c r="J312" s="67">
        <v>10.39930794504</v>
      </c>
      <c r="K312" s="67">
        <v>8.55793939885585</v>
      </c>
      <c r="L312" s="67">
        <v>5.07350334767625</v>
      </c>
      <c r="M312" s="67">
        <v>5.30145442680126</v>
      </c>
      <c r="N312" s="67">
        <v>4.80022600826732</v>
      </c>
      <c r="O312" s="67">
        <v>4.80022600826732</v>
      </c>
      <c r="P312" s="67">
        <v>6.0349146912327</v>
      </c>
      <c r="Q312" s="67">
        <v>6.3602127307806</v>
      </c>
      <c r="R312" s="67">
        <v>4.65015289220085</v>
      </c>
      <c r="S312" s="67">
        <v>4.40020717424504</v>
      </c>
      <c r="T312" s="67">
        <v>4.5548834238465</v>
      </c>
      <c r="U312" s="67">
        <v>5.04803882322567</v>
      </c>
      <c r="V312" s="67">
        <v>5.13842799639359</v>
      </c>
      <c r="W312" s="67">
        <v>4.98512897384258</v>
      </c>
      <c r="X312" s="67">
        <v>3.21799592229275</v>
      </c>
      <c r="Y312" s="67">
        <v>3.56063832839546</v>
      </c>
      <c r="Z312" s="67">
        <v>3.67142859761789</v>
      </c>
      <c r="AA312" s="67">
        <v>3.64155076489245</v>
      </c>
      <c r="AB312" s="67">
        <v>3.05614157667142</v>
      </c>
      <c r="AC312" s="67">
        <v>2.80015305143663</v>
      </c>
      <c r="AD312" s="67">
        <v>2.58379751864066</v>
      </c>
      <c r="AE312" s="67">
        <v>2.43335035788569</v>
      </c>
      <c r="AF312" s="67">
        <v>2.46930979918818</v>
      </c>
      <c r="AG312" s="67" t="e">
        <v>#DIV/0!</v>
      </c>
      <c r="AH312" s="67">
        <v>4.53254489476984</v>
      </c>
      <c r="AI312" s="28"/>
      <c r="AJ312" s="2"/>
      <c r="AK312" s="40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</row>
    <row r="313" s="8" customFormat="1" ht="30" customHeight="1" outlineLevel="1" spans="1:171">
      <c r="A313" s="119"/>
      <c r="B313" s="124" t="s">
        <v>14</v>
      </c>
      <c r="C313" s="67">
        <f t="shared" ref="C313:AG313" si="260">C311-C312</f>
        <v>585.60162264633</v>
      </c>
      <c r="D313" s="67">
        <f t="shared" si="260"/>
        <v>30.0198890145778</v>
      </c>
      <c r="E313" s="67">
        <f t="shared" si="260"/>
        <v>2.29686829254219</v>
      </c>
      <c r="F313" s="67">
        <f t="shared" si="260"/>
        <v>15.233968603985</v>
      </c>
      <c r="G313" s="67">
        <f t="shared" si="260"/>
        <v>19.7875281542539</v>
      </c>
      <c r="H313" s="67">
        <f t="shared" si="260"/>
        <v>7.66600199931911</v>
      </c>
      <c r="I313" s="67">
        <f t="shared" si="260"/>
        <v>13.5718474751794</v>
      </c>
      <c r="J313" s="67">
        <f t="shared" si="260"/>
        <v>16.8584817379575</v>
      </c>
      <c r="K313" s="67">
        <f t="shared" si="260"/>
        <v>0.264810499442811</v>
      </c>
      <c r="L313" s="67">
        <f t="shared" si="260"/>
        <v>0.688806636522667</v>
      </c>
      <c r="M313" s="67">
        <f t="shared" si="260"/>
        <v>0.727335327396824</v>
      </c>
      <c r="N313" s="67">
        <f t="shared" si="260"/>
        <v>0.078487563740425</v>
      </c>
      <c r="O313" s="67">
        <f t="shared" si="260"/>
        <v>2.67885144254613</v>
      </c>
      <c r="P313" s="67">
        <f t="shared" si="260"/>
        <v>-0.603209264989332</v>
      </c>
      <c r="Q313" s="67">
        <f t="shared" si="260"/>
        <v>-1.60850078635496</v>
      </c>
      <c r="R313" s="67">
        <f t="shared" si="260"/>
        <v>2.24784815898948</v>
      </c>
      <c r="S313" s="67">
        <f t="shared" si="260"/>
        <v>-0.00693891253734602</v>
      </c>
      <c r="T313" s="67">
        <f t="shared" si="260"/>
        <v>0.233512422409191</v>
      </c>
      <c r="U313" s="67">
        <f t="shared" si="260"/>
        <v>0.744433965741677</v>
      </c>
      <c r="V313" s="67">
        <f t="shared" si="260"/>
        <v>0.760917687763741</v>
      </c>
      <c r="W313" s="67">
        <f t="shared" si="260"/>
        <v>0.215579862865392</v>
      </c>
      <c r="X313" s="67">
        <f t="shared" si="260"/>
        <v>1.75291624908168</v>
      </c>
      <c r="Y313" s="67">
        <f t="shared" si="260"/>
        <v>0.137879612638929</v>
      </c>
      <c r="Z313" s="67">
        <f t="shared" si="260"/>
        <v>1.61041373123056</v>
      </c>
      <c r="AA313" s="67">
        <f t="shared" si="260"/>
        <v>1.6068940398249</v>
      </c>
      <c r="AB313" s="67">
        <f t="shared" si="260"/>
        <v>2.3106352468943</v>
      </c>
      <c r="AC313" s="67">
        <f t="shared" si="260"/>
        <v>1.7625354165045</v>
      </c>
      <c r="AD313" s="67">
        <f t="shared" si="260"/>
        <v>1.16765416191761</v>
      </c>
      <c r="AE313" s="67">
        <f t="shared" si="260"/>
        <v>0.292781135952767</v>
      </c>
      <c r="AF313" s="67">
        <f t="shared" si="260"/>
        <v>1.01011075920333</v>
      </c>
      <c r="AG313" s="67" t="e">
        <f t="shared" si="260"/>
        <v>#DIV/0!</v>
      </c>
      <c r="AH313" s="67" t="e">
        <f t="shared" si="258"/>
        <v>#DIV/0!</v>
      </c>
      <c r="AI313" s="28"/>
      <c r="AJ313" s="2"/>
      <c r="AK313" s="40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</row>
    <row r="314" s="7" customFormat="1" ht="30" customHeight="1" outlineLevel="1" spans="1:171">
      <c r="A314" s="119"/>
      <c r="B314" s="125" t="s">
        <v>15</v>
      </c>
      <c r="C314" s="67">
        <f t="shared" ref="C314:AG314" si="261">C311-C310</f>
        <v>424.086359320615</v>
      </c>
      <c r="D314" s="67">
        <f t="shared" si="261"/>
        <v>-27.129165489842</v>
      </c>
      <c r="E314" s="67">
        <f t="shared" si="261"/>
        <v>-36.479541561465</v>
      </c>
      <c r="F314" s="67">
        <f t="shared" si="261"/>
        <v>-5.24116803584495</v>
      </c>
      <c r="G314" s="67">
        <f t="shared" si="261"/>
        <v>-2.02100786397001</v>
      </c>
      <c r="H314" s="67">
        <f t="shared" si="261"/>
        <v>-16.8309906764852</v>
      </c>
      <c r="I314" s="67">
        <f t="shared" si="261"/>
        <v>-11.6979865927595</v>
      </c>
      <c r="J314" s="67">
        <f t="shared" si="261"/>
        <v>15.2435093047452</v>
      </c>
      <c r="K314" s="67">
        <f t="shared" si="261"/>
        <v>-15.4171858865651</v>
      </c>
      <c r="L314" s="67">
        <f t="shared" si="261"/>
        <v>-26.6638143716455</v>
      </c>
      <c r="M314" s="67">
        <f t="shared" si="261"/>
        <v>-36.3100579923102</v>
      </c>
      <c r="N314" s="67">
        <f t="shared" si="261"/>
        <v>-34.4848450678622</v>
      </c>
      <c r="O314" s="67">
        <f t="shared" si="261"/>
        <v>-32.112377453962</v>
      </c>
      <c r="P314" s="67">
        <f t="shared" si="261"/>
        <v>-28.4024749054342</v>
      </c>
      <c r="Q314" s="67">
        <f t="shared" si="261"/>
        <v>-35.4803014534121</v>
      </c>
      <c r="R314" s="67">
        <f t="shared" si="261"/>
        <v>-23.5471447149406</v>
      </c>
      <c r="S314" s="67">
        <f t="shared" si="261"/>
        <v>-21.4689743423667</v>
      </c>
      <c r="T314" s="67">
        <f t="shared" si="261"/>
        <v>-19.1847960615714</v>
      </c>
      <c r="U314" s="67">
        <f t="shared" si="261"/>
        <v>-21.4507097914502</v>
      </c>
      <c r="V314" s="67">
        <f t="shared" si="261"/>
        <v>-14.9605664964465</v>
      </c>
      <c r="W314" s="67">
        <f t="shared" si="261"/>
        <v>-21.9440600428153</v>
      </c>
      <c r="X314" s="67">
        <f t="shared" si="261"/>
        <v>-16.3615673392663</v>
      </c>
      <c r="Y314" s="67">
        <f t="shared" si="261"/>
        <v>-23.3536895482672</v>
      </c>
      <c r="Z314" s="67">
        <f t="shared" si="261"/>
        <v>-20.3710999521959</v>
      </c>
      <c r="AA314" s="67">
        <f t="shared" si="261"/>
        <v>-13.3391494286369</v>
      </c>
      <c r="AB314" s="67">
        <f t="shared" si="261"/>
        <v>-10.2558064386819</v>
      </c>
      <c r="AC314" s="67">
        <f t="shared" si="261"/>
        <v>-11.4521713082588</v>
      </c>
      <c r="AD314" s="67">
        <f t="shared" si="261"/>
        <v>-13.9192285429065</v>
      </c>
      <c r="AE314" s="67">
        <f t="shared" si="261"/>
        <v>-12.8595136627631</v>
      </c>
      <c r="AF314" s="67">
        <f t="shared" si="261"/>
        <v>-14.9958703297556</v>
      </c>
      <c r="AG314" s="67" t="e">
        <f t="shared" si="261"/>
        <v>#DIV/0!</v>
      </c>
      <c r="AH314" s="67" t="e">
        <f t="shared" si="258"/>
        <v>#DIV/0!</v>
      </c>
      <c r="AI314" s="28"/>
      <c r="AJ314" s="1"/>
      <c r="AK314" s="24"/>
      <c r="AL314" s="1"/>
      <c r="AM314" s="1"/>
      <c r="AN314" s="1"/>
      <c r="AO314" s="1"/>
      <c r="AP314" s="1"/>
      <c r="AQ314" s="1"/>
      <c r="AR314" s="1"/>
      <c r="AS314" s="1"/>
      <c r="AT314" s="1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</row>
    <row r="315" s="7" customFormat="1" ht="30" customHeight="1" outlineLevel="1" spans="1:171">
      <c r="A315" s="119" t="s">
        <v>137</v>
      </c>
      <c r="B315" s="150">
        <v>2024</v>
      </c>
      <c r="C315" s="67">
        <f t="shared" ref="C315:AG315" si="262">((C221+C226-C193)*C307+C193)/C198</f>
        <v>1.49179480760405</v>
      </c>
      <c r="D315" s="67">
        <f t="shared" si="262"/>
        <v>0.682159403421563</v>
      </c>
      <c r="E315" s="67">
        <f t="shared" si="262"/>
        <v>0.491564532078751</v>
      </c>
      <c r="F315" s="67">
        <f t="shared" si="262"/>
        <v>0.274969906295029</v>
      </c>
      <c r="G315" s="67">
        <f t="shared" si="262"/>
        <v>0.272020365382824</v>
      </c>
      <c r="H315" s="67">
        <f t="shared" si="262"/>
        <v>0.304885080420097</v>
      </c>
      <c r="I315" s="67">
        <f t="shared" si="262"/>
        <v>0.335009487998692</v>
      </c>
      <c r="J315" s="67">
        <f t="shared" si="262"/>
        <v>0.109328763841032</v>
      </c>
      <c r="K315" s="67">
        <f t="shared" si="262"/>
        <v>0.243271107552175</v>
      </c>
      <c r="L315" s="67">
        <f t="shared" si="262"/>
        <v>0.30241611170093</v>
      </c>
      <c r="M315" s="67">
        <f t="shared" si="262"/>
        <v>0.517137554134873</v>
      </c>
      <c r="N315" s="67">
        <f t="shared" si="262"/>
        <v>0.433269628921803</v>
      </c>
      <c r="O315" s="67">
        <f t="shared" si="262"/>
        <v>0.455848627715986</v>
      </c>
      <c r="P315" s="67">
        <f t="shared" si="262"/>
        <v>0.395286090237558</v>
      </c>
      <c r="Q315" s="67">
        <f t="shared" si="262"/>
        <v>0.425121742221211</v>
      </c>
      <c r="R315" s="67">
        <f t="shared" si="262"/>
        <v>0.322260722746562</v>
      </c>
      <c r="S315" s="67">
        <f t="shared" si="262"/>
        <v>0.290914409115555</v>
      </c>
      <c r="T315" s="67">
        <f t="shared" si="262"/>
        <v>0.259425397049192</v>
      </c>
      <c r="U315" s="67">
        <f t="shared" si="262"/>
        <v>0.329819260434333</v>
      </c>
      <c r="V315" s="67">
        <f t="shared" si="262"/>
        <v>0.278554441875232</v>
      </c>
      <c r="W315" s="67">
        <f t="shared" si="262"/>
        <v>0.294341270387584</v>
      </c>
      <c r="X315" s="67">
        <f t="shared" si="262"/>
        <v>0.237457678011337</v>
      </c>
      <c r="Y315" s="67">
        <f t="shared" si="262"/>
        <v>0.28249425986069</v>
      </c>
      <c r="Z315" s="67">
        <f t="shared" si="262"/>
        <v>0.322340990469319</v>
      </c>
      <c r="AA315" s="67">
        <f t="shared" si="262"/>
        <v>0.250912553233801</v>
      </c>
      <c r="AB315" s="67">
        <f t="shared" si="262"/>
        <v>0.217020647122468</v>
      </c>
      <c r="AC315" s="67">
        <f t="shared" si="262"/>
        <v>0.221682354068405</v>
      </c>
      <c r="AD315" s="67">
        <f t="shared" si="262"/>
        <v>0.23291392179844</v>
      </c>
      <c r="AE315" s="67">
        <f t="shared" si="262"/>
        <v>0.202135972676106</v>
      </c>
      <c r="AF315" s="67">
        <f t="shared" si="262"/>
        <v>0.22745377574568</v>
      </c>
      <c r="AG315" s="67" t="e">
        <f t="shared" si="262"/>
        <v>#DIV/0!</v>
      </c>
      <c r="AH315" s="67" t="e">
        <f t="shared" si="258"/>
        <v>#DIV/0!</v>
      </c>
      <c r="AI315" s="28"/>
      <c r="AJ315" s="1"/>
      <c r="AK315" s="24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</row>
    <row r="316" s="7" customFormat="1" ht="30" customHeight="1" outlineLevel="1" spans="1:171">
      <c r="A316" s="119"/>
      <c r="B316" s="150">
        <v>2025</v>
      </c>
      <c r="C316" s="67">
        <f t="shared" ref="C316:AG316" si="263">((C222-C194)*C308+C194)/C199</f>
        <v>0.934255220436407</v>
      </c>
      <c r="D316" s="67">
        <f t="shared" si="263"/>
        <v>0.383339216566621</v>
      </c>
      <c r="E316" s="67">
        <f t="shared" si="263"/>
        <v>0.159052705337241</v>
      </c>
      <c r="F316" s="67">
        <f t="shared" si="263"/>
        <v>0.223136933359793</v>
      </c>
      <c r="G316" s="67">
        <f t="shared" si="263"/>
        <v>0.244011546635959</v>
      </c>
      <c r="H316" s="67">
        <f t="shared" si="263"/>
        <v>0.267874639780456</v>
      </c>
      <c r="I316" s="67">
        <f t="shared" si="263"/>
        <v>0.255491734880649</v>
      </c>
      <c r="J316" s="67">
        <f t="shared" si="263"/>
        <v>0.337503263980904</v>
      </c>
      <c r="K316" s="67">
        <f t="shared" si="263"/>
        <v>0.176515302553951</v>
      </c>
      <c r="L316" s="67">
        <f t="shared" si="263"/>
        <v>0.135889684626765</v>
      </c>
      <c r="M316" s="67">
        <f t="shared" si="263"/>
        <v>0.139029696690384</v>
      </c>
      <c r="N316" s="67">
        <f t="shared" si="263"/>
        <v>0.118876077391004</v>
      </c>
      <c r="O316" s="67">
        <f t="shared" si="263"/>
        <v>0.165638129248563</v>
      </c>
      <c r="P316" s="67">
        <f t="shared" si="263"/>
        <v>0.146911336859559</v>
      </c>
      <c r="Q316" s="67">
        <f t="shared" si="263"/>
        <v>0.141508809702569</v>
      </c>
      <c r="R316" s="67">
        <f t="shared" si="263"/>
        <v>0.127137169356038</v>
      </c>
      <c r="S316" s="67">
        <f t="shared" si="263"/>
        <v>0.115188486323135</v>
      </c>
      <c r="T316" s="67">
        <f t="shared" si="263"/>
        <v>0.13244758148699</v>
      </c>
      <c r="U316" s="67">
        <f t="shared" si="263"/>
        <v>0.149481635491088</v>
      </c>
      <c r="V316" s="67">
        <f t="shared" si="263"/>
        <v>0.151398399392896</v>
      </c>
      <c r="W316" s="67">
        <f t="shared" si="263"/>
        <v>0.144285660806309</v>
      </c>
      <c r="X316" s="67">
        <f t="shared" si="263"/>
        <v>0.163200765757244</v>
      </c>
      <c r="Y316" s="67">
        <f t="shared" si="263"/>
        <v>0.128766926998604</v>
      </c>
      <c r="Z316" s="67">
        <f t="shared" si="263"/>
        <v>0.160884369616856</v>
      </c>
      <c r="AA316" s="67">
        <f t="shared" si="263"/>
        <v>0.155855489504647</v>
      </c>
      <c r="AB316" s="67">
        <f t="shared" si="263"/>
        <v>0.164303614285869</v>
      </c>
      <c r="AC316" s="67">
        <f t="shared" si="263"/>
        <v>0.152660709461841</v>
      </c>
      <c r="AD316" s="67">
        <f t="shared" si="263"/>
        <v>0.134187342600654</v>
      </c>
      <c r="AE316" s="67">
        <f t="shared" si="263"/>
        <v>0.117912836420661</v>
      </c>
      <c r="AF316" s="67">
        <f t="shared" si="263"/>
        <v>0.126818166744312</v>
      </c>
      <c r="AG316" s="67" t="e">
        <f t="shared" si="263"/>
        <v>#DIV/0!</v>
      </c>
      <c r="AH316" s="67" t="e">
        <f t="shared" si="258"/>
        <v>#DIV/0!</v>
      </c>
      <c r="AI316" s="28"/>
      <c r="AJ316" s="1"/>
      <c r="AK316" s="24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</row>
    <row r="317" s="7" customFormat="1" ht="30" customHeight="1" outlineLevel="1" spans="1:171">
      <c r="A317" s="119"/>
      <c r="B317" s="117" t="s">
        <v>13</v>
      </c>
      <c r="C317" s="67">
        <v>0.499057172632288</v>
      </c>
      <c r="D317" s="67">
        <v>0.389431102175293</v>
      </c>
      <c r="E317" s="67">
        <v>0.289107659007212</v>
      </c>
      <c r="F317" s="67">
        <v>0.186206875103733</v>
      </c>
      <c r="G317" s="67">
        <v>0.197550568572602</v>
      </c>
      <c r="H317" s="67">
        <v>0.191199041923679</v>
      </c>
      <c r="I317" s="67">
        <v>0.227795597738879</v>
      </c>
      <c r="J317" s="67">
        <v>0.37010335471135</v>
      </c>
      <c r="K317" s="67">
        <v>0.304570467349575</v>
      </c>
      <c r="L317" s="67">
        <v>0.180562073845484</v>
      </c>
      <c r="M317" s="67">
        <v>0.18867467706294</v>
      </c>
      <c r="N317" s="67">
        <v>0.170836343958807</v>
      </c>
      <c r="O317" s="67">
        <v>0.170836343958807</v>
      </c>
      <c r="P317" s="67">
        <v>0.214777962574648</v>
      </c>
      <c r="Q317" s="67">
        <v>0.218525630395914</v>
      </c>
      <c r="R317" s="67">
        <v>0.154390117441381</v>
      </c>
      <c r="S317" s="67">
        <v>0.149666648628907</v>
      </c>
      <c r="T317" s="67">
        <v>0.151339209277281</v>
      </c>
      <c r="U317" s="67">
        <v>0.149641470702378</v>
      </c>
      <c r="V317" s="67">
        <v>0.133281411400047</v>
      </c>
      <c r="W317" s="67">
        <v>0.152256399504048</v>
      </c>
      <c r="X317" s="67">
        <v>0.100265093308156</v>
      </c>
      <c r="Y317" s="67">
        <v>0.110941015108188</v>
      </c>
      <c r="Z317" s="67">
        <v>0.108924334831517</v>
      </c>
      <c r="AA317" s="67">
        <v>0.0908689505894399</v>
      </c>
      <c r="AB317" s="67">
        <v>0.0673071789059111</v>
      </c>
      <c r="AC317" s="67">
        <v>0.0607387062388969</v>
      </c>
      <c r="AD317" s="67">
        <v>0.0558548533737952</v>
      </c>
      <c r="AE317" s="67">
        <v>0.0543099971679936</v>
      </c>
      <c r="AF317" s="67">
        <v>0.0592770025275039</v>
      </c>
      <c r="AG317" s="67" t="e">
        <v>#DIV/0!</v>
      </c>
      <c r="AH317" s="67">
        <v>0.14319290022406</v>
      </c>
      <c r="AI317" s="28"/>
      <c r="AJ317" s="1"/>
      <c r="AK317" s="24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</row>
    <row r="318" s="7" customFormat="1" ht="30" customHeight="1" outlineLevel="1" spans="1:171">
      <c r="A318" s="119"/>
      <c r="B318" s="124" t="s">
        <v>14</v>
      </c>
      <c r="C318" s="67">
        <f t="shared" ref="C318:AG318" si="264">C316-C317</f>
        <v>0.435198047804119</v>
      </c>
      <c r="D318" s="67">
        <f t="shared" si="264"/>
        <v>-0.00609188560867158</v>
      </c>
      <c r="E318" s="67">
        <f t="shared" si="264"/>
        <v>-0.130054953669971</v>
      </c>
      <c r="F318" s="67">
        <f t="shared" si="264"/>
        <v>0.0369300582560603</v>
      </c>
      <c r="G318" s="67">
        <f t="shared" si="264"/>
        <v>0.0464609780633571</v>
      </c>
      <c r="H318" s="67">
        <f t="shared" si="264"/>
        <v>0.0766755978567773</v>
      </c>
      <c r="I318" s="67">
        <f t="shared" si="264"/>
        <v>0.0276961371417704</v>
      </c>
      <c r="J318" s="67">
        <f t="shared" si="264"/>
        <v>-0.0326000907304456</v>
      </c>
      <c r="K318" s="67">
        <f t="shared" si="264"/>
        <v>-0.128055164795624</v>
      </c>
      <c r="L318" s="67">
        <f t="shared" si="264"/>
        <v>-0.0446723892187186</v>
      </c>
      <c r="M318" s="67">
        <f t="shared" si="264"/>
        <v>-0.0496449803725564</v>
      </c>
      <c r="N318" s="67">
        <f t="shared" si="264"/>
        <v>-0.051960266567803</v>
      </c>
      <c r="O318" s="67">
        <f t="shared" si="264"/>
        <v>-0.00519821471024429</v>
      </c>
      <c r="P318" s="67">
        <f t="shared" si="264"/>
        <v>-0.067866625715089</v>
      </c>
      <c r="Q318" s="67">
        <f t="shared" si="264"/>
        <v>-0.0770168206933446</v>
      </c>
      <c r="R318" s="67">
        <f t="shared" si="264"/>
        <v>-0.0272529480853432</v>
      </c>
      <c r="S318" s="67">
        <f t="shared" si="264"/>
        <v>-0.0344781623057723</v>
      </c>
      <c r="T318" s="67">
        <f t="shared" si="264"/>
        <v>-0.0188916277902915</v>
      </c>
      <c r="U318" s="67">
        <f t="shared" si="264"/>
        <v>-0.000159835211290094</v>
      </c>
      <c r="V318" s="67">
        <f t="shared" si="264"/>
        <v>0.0181169879928487</v>
      </c>
      <c r="W318" s="67">
        <f t="shared" si="264"/>
        <v>-0.0079707386977392</v>
      </c>
      <c r="X318" s="67">
        <f t="shared" si="264"/>
        <v>0.0629356724490877</v>
      </c>
      <c r="Y318" s="67">
        <f t="shared" si="264"/>
        <v>0.0178259118904163</v>
      </c>
      <c r="Z318" s="67">
        <f t="shared" si="264"/>
        <v>0.0519600347853392</v>
      </c>
      <c r="AA318" s="67">
        <f t="shared" si="264"/>
        <v>0.0649865389152071</v>
      </c>
      <c r="AB318" s="67">
        <f t="shared" si="264"/>
        <v>0.0969964353799584</v>
      </c>
      <c r="AC318" s="67">
        <f t="shared" si="264"/>
        <v>0.0919220032229442</v>
      </c>
      <c r="AD318" s="67">
        <f t="shared" si="264"/>
        <v>0.0783324892268584</v>
      </c>
      <c r="AE318" s="67">
        <f t="shared" si="264"/>
        <v>0.0636028392526676</v>
      </c>
      <c r="AF318" s="67">
        <f t="shared" si="264"/>
        <v>0.0675411642168077</v>
      </c>
      <c r="AG318" s="67" t="e">
        <f t="shared" si="264"/>
        <v>#DIV/0!</v>
      </c>
      <c r="AH318" s="67" t="e">
        <f t="shared" ref="AH318:AH320" si="265">SUM(C318:AG318)</f>
        <v>#DIV/0!</v>
      </c>
      <c r="AI318" s="28"/>
      <c r="AJ318" s="1"/>
      <c r="AK318" s="24"/>
      <c r="AL318" s="2"/>
      <c r="AM318" s="2"/>
      <c r="AN318" s="2"/>
      <c r="AO318" s="2"/>
      <c r="AP318" s="2"/>
      <c r="AQ318" s="2"/>
      <c r="AR318" s="2"/>
      <c r="AS318" s="2"/>
      <c r="AT318" s="2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</row>
    <row r="319" s="7" customFormat="1" ht="30" customHeight="1" outlineLevel="1" spans="1:171">
      <c r="A319" s="119"/>
      <c r="B319" s="125" t="s">
        <v>15</v>
      </c>
      <c r="C319" s="67">
        <f t="shared" ref="C319:AG319" si="266">C316-C315</f>
        <v>-0.557539587167639</v>
      </c>
      <c r="D319" s="67">
        <f t="shared" si="266"/>
        <v>-0.298820186854942</v>
      </c>
      <c r="E319" s="67">
        <f t="shared" si="266"/>
        <v>-0.33251182674151</v>
      </c>
      <c r="F319" s="67">
        <f t="shared" si="266"/>
        <v>-0.0518329729352353</v>
      </c>
      <c r="G319" s="67">
        <f t="shared" si="266"/>
        <v>-0.0280088187468646</v>
      </c>
      <c r="H319" s="67">
        <f t="shared" si="266"/>
        <v>-0.0370104406396412</v>
      </c>
      <c r="I319" s="67">
        <f t="shared" si="266"/>
        <v>-0.0795177531180427</v>
      </c>
      <c r="J319" s="67">
        <f t="shared" si="266"/>
        <v>0.228174500139872</v>
      </c>
      <c r="K319" s="67">
        <f t="shared" si="266"/>
        <v>-0.0667558049982237</v>
      </c>
      <c r="L319" s="67">
        <f t="shared" si="266"/>
        <v>-0.166526427074164</v>
      </c>
      <c r="M319" s="67">
        <f t="shared" si="266"/>
        <v>-0.37810785744449</v>
      </c>
      <c r="N319" s="67">
        <f t="shared" si="266"/>
        <v>-0.314393551530799</v>
      </c>
      <c r="O319" s="67">
        <f t="shared" si="266"/>
        <v>-0.290210498467423</v>
      </c>
      <c r="P319" s="67">
        <f t="shared" si="266"/>
        <v>-0.248374753377999</v>
      </c>
      <c r="Q319" s="67">
        <f t="shared" si="266"/>
        <v>-0.283612932518642</v>
      </c>
      <c r="R319" s="67">
        <f t="shared" si="266"/>
        <v>-0.195123553390524</v>
      </c>
      <c r="S319" s="67">
        <f t="shared" si="266"/>
        <v>-0.17572592279242</v>
      </c>
      <c r="T319" s="67">
        <f t="shared" si="266"/>
        <v>-0.126977815562202</v>
      </c>
      <c r="U319" s="67">
        <f t="shared" si="266"/>
        <v>-0.180337624943245</v>
      </c>
      <c r="V319" s="67">
        <f t="shared" si="266"/>
        <v>-0.127156042482336</v>
      </c>
      <c r="W319" s="67">
        <f t="shared" si="266"/>
        <v>-0.150055609581276</v>
      </c>
      <c r="X319" s="67">
        <f t="shared" si="266"/>
        <v>-0.0742569122540928</v>
      </c>
      <c r="Y319" s="67">
        <f t="shared" si="266"/>
        <v>-0.153727332862086</v>
      </c>
      <c r="Z319" s="67">
        <f t="shared" si="266"/>
        <v>-0.161456620852463</v>
      </c>
      <c r="AA319" s="67">
        <f t="shared" si="266"/>
        <v>-0.0950570637291535</v>
      </c>
      <c r="AB319" s="67">
        <f t="shared" si="266"/>
        <v>-0.0527170328365989</v>
      </c>
      <c r="AC319" s="67">
        <f t="shared" si="266"/>
        <v>-0.0690216446065643</v>
      </c>
      <c r="AD319" s="67">
        <f t="shared" si="266"/>
        <v>-0.0987265791977866</v>
      </c>
      <c r="AE319" s="67">
        <f t="shared" si="266"/>
        <v>-0.0842231362554444</v>
      </c>
      <c r="AF319" s="67">
        <f t="shared" si="266"/>
        <v>-0.100635609001368</v>
      </c>
      <c r="AG319" s="67" t="e">
        <f t="shared" si="266"/>
        <v>#DIV/0!</v>
      </c>
      <c r="AH319" s="67" t="e">
        <f t="shared" si="265"/>
        <v>#DIV/0!</v>
      </c>
      <c r="AI319" s="28"/>
      <c r="AJ319" s="1"/>
      <c r="AK319" s="24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</row>
    <row r="320" s="7" customFormat="1" ht="30" customHeight="1" outlineLevel="1" spans="1:171">
      <c r="A320" s="119" t="s">
        <v>138</v>
      </c>
      <c r="B320" s="150">
        <v>2024</v>
      </c>
      <c r="C320" s="71">
        <f t="shared" ref="C320:AG320" si="267">(C208*(1-C307)/C173)*100</f>
        <v>1437.86601902909</v>
      </c>
      <c r="D320" s="71">
        <f t="shared" si="267"/>
        <v>315.022503684002</v>
      </c>
      <c r="E320" s="71">
        <f t="shared" si="267"/>
        <v>471.44506761001</v>
      </c>
      <c r="F320" s="71">
        <f t="shared" si="267"/>
        <v>309.282758544421</v>
      </c>
      <c r="G320" s="71">
        <f t="shared" si="267"/>
        <v>307.32629978352</v>
      </c>
      <c r="H320" s="71">
        <f t="shared" si="267"/>
        <v>287.566383507595</v>
      </c>
      <c r="I320" s="71">
        <f t="shared" si="267"/>
        <v>280.246733764179</v>
      </c>
      <c r="J320" s="71">
        <f t="shared" si="267"/>
        <v>341.500042697517</v>
      </c>
      <c r="K320" s="71">
        <f t="shared" si="267"/>
        <v>314.572186639383</v>
      </c>
      <c r="L320" s="71">
        <f t="shared" si="267"/>
        <v>251.530043012579</v>
      </c>
      <c r="M320" s="71">
        <f t="shared" si="267"/>
        <v>249.170583007142</v>
      </c>
      <c r="N320" s="71">
        <f t="shared" si="267"/>
        <v>281.027452795929</v>
      </c>
      <c r="O320" s="71">
        <f t="shared" si="267"/>
        <v>274.382970097328</v>
      </c>
      <c r="P320" s="71">
        <f t="shared" si="267"/>
        <v>263.673635983442</v>
      </c>
      <c r="Q320" s="71">
        <f t="shared" si="267"/>
        <v>323.982752231422</v>
      </c>
      <c r="R320" s="71">
        <f t="shared" si="267"/>
        <v>337.958246968822</v>
      </c>
      <c r="S320" s="71">
        <f t="shared" si="267"/>
        <v>287.766138200449</v>
      </c>
      <c r="T320" s="71">
        <f t="shared" si="267"/>
        <v>286.320548175622</v>
      </c>
      <c r="U320" s="71">
        <f t="shared" si="267"/>
        <v>298.681787795763</v>
      </c>
      <c r="V320" s="71">
        <f t="shared" si="267"/>
        <v>283.453815740006</v>
      </c>
      <c r="W320" s="71">
        <f t="shared" si="267"/>
        <v>366.618906042959</v>
      </c>
      <c r="X320" s="71">
        <f t="shared" si="267"/>
        <v>268.456356333215</v>
      </c>
      <c r="Y320" s="71">
        <f t="shared" si="267"/>
        <v>256.639447332662</v>
      </c>
      <c r="Z320" s="71">
        <f t="shared" si="267"/>
        <v>259.618815866515</v>
      </c>
      <c r="AA320" s="71">
        <f t="shared" si="267"/>
        <v>357.785362787179</v>
      </c>
      <c r="AB320" s="71">
        <f t="shared" si="267"/>
        <v>280.615389405275</v>
      </c>
      <c r="AC320" s="71">
        <f t="shared" si="267"/>
        <v>279.790032104888</v>
      </c>
      <c r="AD320" s="71">
        <f t="shared" si="267"/>
        <v>291.906082106846</v>
      </c>
      <c r="AE320" s="71">
        <f t="shared" si="267"/>
        <v>299.830627179371</v>
      </c>
      <c r="AF320" s="71">
        <f t="shared" si="267"/>
        <v>287.521726569556</v>
      </c>
      <c r="AG320" s="71" t="e">
        <f t="shared" si="267"/>
        <v>#DIV/0!</v>
      </c>
      <c r="AH320" s="71" t="e">
        <f t="shared" si="265"/>
        <v>#DIV/0!</v>
      </c>
      <c r="AI320" s="28"/>
      <c r="AJ320" s="1"/>
      <c r="AK320" s="24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</row>
    <row r="321" s="7" customFormat="1" ht="30" customHeight="1" outlineLevel="1" spans="1:171">
      <c r="A321" s="119"/>
      <c r="B321" s="150">
        <v>2025</v>
      </c>
      <c r="C321" s="71">
        <f t="shared" ref="C321:AH321" si="268">(C209*(1-C308)/C174)*100</f>
        <v>3965.51798833369</v>
      </c>
      <c r="D321" s="71">
        <f t="shared" si="268"/>
        <v>408.737592381825</v>
      </c>
      <c r="E321" s="71">
        <f t="shared" si="268"/>
        <v>249.339574774555</v>
      </c>
      <c r="F321" s="71">
        <f t="shared" si="268"/>
        <v>365.617551713518</v>
      </c>
      <c r="G321" s="71">
        <f t="shared" si="268"/>
        <v>420.100860255362</v>
      </c>
      <c r="H321" s="71">
        <f t="shared" si="268"/>
        <v>196.191699321472</v>
      </c>
      <c r="I321" s="71">
        <f t="shared" si="268"/>
        <v>302.834228005631</v>
      </c>
      <c r="J321" s="71">
        <f t="shared" si="268"/>
        <v>313.844990051321</v>
      </c>
      <c r="K321" s="71">
        <f t="shared" si="268"/>
        <v>194.689379511324</v>
      </c>
      <c r="L321" s="71">
        <f t="shared" si="268"/>
        <v>160.242614985147</v>
      </c>
      <c r="M321" s="71">
        <f t="shared" si="268"/>
        <v>166.368625130494</v>
      </c>
      <c r="N321" s="71">
        <f t="shared" si="268"/>
        <v>156.648311761941</v>
      </c>
      <c r="O321" s="71">
        <f t="shared" si="268"/>
        <v>171.452437601147</v>
      </c>
      <c r="P321" s="71">
        <f t="shared" si="268"/>
        <v>159.670197417644</v>
      </c>
      <c r="Q321" s="71">
        <f t="shared" si="268"/>
        <v>160.509319074433</v>
      </c>
      <c r="R321" s="71">
        <f t="shared" si="268"/>
        <v>215.868631744311</v>
      </c>
      <c r="S321" s="71">
        <f t="shared" si="268"/>
        <v>158.37628372474</v>
      </c>
      <c r="T321" s="71">
        <f t="shared" si="268"/>
        <v>156.827484688117</v>
      </c>
      <c r="U321" s="71">
        <f t="shared" si="268"/>
        <v>168.863440033962</v>
      </c>
      <c r="V321" s="71">
        <f t="shared" si="268"/>
        <v>171.434032724106</v>
      </c>
      <c r="W321" s="71">
        <f t="shared" si="268"/>
        <v>175.352086225203</v>
      </c>
      <c r="X321" s="71">
        <f t="shared" si="268"/>
        <v>155.337265580399</v>
      </c>
      <c r="Y321" s="71">
        <f t="shared" si="268"/>
        <v>153.294269081747</v>
      </c>
      <c r="Z321" s="71">
        <f t="shared" si="268"/>
        <v>165.562058896988</v>
      </c>
      <c r="AA321" s="71">
        <f t="shared" si="268"/>
        <v>161.912739310785</v>
      </c>
      <c r="AB321" s="71">
        <f t="shared" si="268"/>
        <v>160.385244026302</v>
      </c>
      <c r="AC321" s="71">
        <f t="shared" si="268"/>
        <v>154.259534450988</v>
      </c>
      <c r="AD321" s="71">
        <f t="shared" si="268"/>
        <v>154.285387158832</v>
      </c>
      <c r="AE321" s="71">
        <f t="shared" si="268"/>
        <v>149.694768803194</v>
      </c>
      <c r="AF321" s="71">
        <f t="shared" si="268"/>
        <v>157.786091307726</v>
      </c>
      <c r="AG321" s="71" t="e">
        <f t="shared" si="268"/>
        <v>#DIV/0!</v>
      </c>
      <c r="AH321" s="71">
        <f t="shared" si="268"/>
        <v>808.319482881514</v>
      </c>
      <c r="AI321" s="28"/>
      <c r="AJ321" s="1"/>
      <c r="AK321" s="24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</row>
    <row r="322" s="7" customFormat="1" ht="30" customHeight="1" outlineLevel="1" spans="1:171">
      <c r="A322" s="119"/>
      <c r="B322" s="117" t="s">
        <v>13</v>
      </c>
      <c r="C322" s="71">
        <v>143.628440504624</v>
      </c>
      <c r="D322" s="71">
        <v>143.628440504624</v>
      </c>
      <c r="E322" s="71">
        <v>143.628440504624</v>
      </c>
      <c r="F322" s="71">
        <v>143.628440504625</v>
      </c>
      <c r="G322" s="71">
        <v>143.628440504624</v>
      </c>
      <c r="H322" s="71">
        <v>143.628440504624</v>
      </c>
      <c r="I322" s="71">
        <v>143.628440504625</v>
      </c>
      <c r="J322" s="71">
        <v>143.628440504625</v>
      </c>
      <c r="K322" s="71">
        <v>143.628440504625</v>
      </c>
      <c r="L322" s="71">
        <v>143.628440504624</v>
      </c>
      <c r="M322" s="71">
        <v>143.628440504624</v>
      </c>
      <c r="N322" s="71">
        <v>143.628440504624</v>
      </c>
      <c r="O322" s="71">
        <v>143.628440504624</v>
      </c>
      <c r="P322" s="71">
        <v>143.628440504624</v>
      </c>
      <c r="Q322" s="71">
        <v>143.628440504624</v>
      </c>
      <c r="R322" s="71">
        <v>143.628440504625</v>
      </c>
      <c r="S322" s="71">
        <v>143.628440504624</v>
      </c>
      <c r="T322" s="71">
        <v>143.628440504624</v>
      </c>
      <c r="U322" s="71">
        <v>143.628440504624</v>
      </c>
      <c r="V322" s="71">
        <v>143.628440504624</v>
      </c>
      <c r="W322" s="71">
        <v>143.628440504624</v>
      </c>
      <c r="X322" s="71">
        <v>143.628440504624</v>
      </c>
      <c r="Y322" s="71">
        <v>143.628440504624</v>
      </c>
      <c r="Z322" s="71">
        <v>143.628440504624</v>
      </c>
      <c r="AA322" s="71">
        <v>143.628440504624</v>
      </c>
      <c r="AB322" s="71">
        <v>143.628440504624</v>
      </c>
      <c r="AC322" s="71">
        <v>143.628440504625</v>
      </c>
      <c r="AD322" s="71">
        <v>143.628440504624</v>
      </c>
      <c r="AE322" s="71">
        <v>143.628440504624</v>
      </c>
      <c r="AF322" s="71">
        <v>143.628440504624</v>
      </c>
      <c r="AG322" s="71" t="e">
        <v>#DIV/0!</v>
      </c>
      <c r="AH322" s="71">
        <v>143.628440504624</v>
      </c>
      <c r="AI322" s="28"/>
      <c r="AJ322" s="1"/>
      <c r="AK322" s="24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</row>
    <row r="323" s="7" customFormat="1" ht="30" customHeight="1" outlineLevel="1" spans="1:171">
      <c r="A323" s="119"/>
      <c r="B323" s="124" t="s">
        <v>14</v>
      </c>
      <c r="C323" s="71">
        <f t="shared" ref="C323:AG323" si="269">C321-C322</f>
        <v>3821.88954782907</v>
      </c>
      <c r="D323" s="71">
        <f t="shared" si="269"/>
        <v>265.109151877201</v>
      </c>
      <c r="E323" s="71">
        <f t="shared" si="269"/>
        <v>105.711134269931</v>
      </c>
      <c r="F323" s="71">
        <f t="shared" si="269"/>
        <v>221.989111208893</v>
      </c>
      <c r="G323" s="71">
        <f t="shared" si="269"/>
        <v>276.472419750738</v>
      </c>
      <c r="H323" s="71">
        <f t="shared" si="269"/>
        <v>52.5632588168481</v>
      </c>
      <c r="I323" s="71">
        <f t="shared" si="269"/>
        <v>159.205787501006</v>
      </c>
      <c r="J323" s="71">
        <f t="shared" si="269"/>
        <v>170.216549546696</v>
      </c>
      <c r="K323" s="71">
        <f t="shared" si="269"/>
        <v>51.0609390066986</v>
      </c>
      <c r="L323" s="71">
        <f t="shared" si="269"/>
        <v>16.6141744805233</v>
      </c>
      <c r="M323" s="71">
        <f t="shared" si="269"/>
        <v>22.7401846258704</v>
      </c>
      <c r="N323" s="71">
        <f t="shared" si="269"/>
        <v>13.0198712573169</v>
      </c>
      <c r="O323" s="71">
        <f t="shared" si="269"/>
        <v>27.8239970965232</v>
      </c>
      <c r="P323" s="71">
        <f t="shared" si="269"/>
        <v>16.04175691302</v>
      </c>
      <c r="Q323" s="71">
        <f t="shared" si="269"/>
        <v>16.8808785698091</v>
      </c>
      <c r="R323" s="71">
        <f t="shared" si="269"/>
        <v>72.2401912396857</v>
      </c>
      <c r="S323" s="71">
        <f t="shared" si="269"/>
        <v>14.7478432201164</v>
      </c>
      <c r="T323" s="71">
        <f t="shared" si="269"/>
        <v>13.1990441834933</v>
      </c>
      <c r="U323" s="71">
        <f t="shared" si="269"/>
        <v>25.2349995293377</v>
      </c>
      <c r="V323" s="71">
        <f t="shared" si="269"/>
        <v>27.8055922194815</v>
      </c>
      <c r="W323" s="71">
        <f t="shared" si="269"/>
        <v>31.7236457205788</v>
      </c>
      <c r="X323" s="71">
        <f t="shared" si="269"/>
        <v>11.708825075775</v>
      </c>
      <c r="Y323" s="71">
        <f t="shared" si="269"/>
        <v>9.66582857712262</v>
      </c>
      <c r="Z323" s="71">
        <f t="shared" si="269"/>
        <v>21.9336183923637</v>
      </c>
      <c r="AA323" s="71">
        <f t="shared" si="269"/>
        <v>18.2842988061605</v>
      </c>
      <c r="AB323" s="71">
        <f t="shared" si="269"/>
        <v>16.7568035216784</v>
      </c>
      <c r="AC323" s="71">
        <f t="shared" si="269"/>
        <v>10.6310939463627</v>
      </c>
      <c r="AD323" s="71">
        <f t="shared" si="269"/>
        <v>10.656946654208</v>
      </c>
      <c r="AE323" s="71">
        <f t="shared" si="269"/>
        <v>6.06632829857043</v>
      </c>
      <c r="AF323" s="71">
        <f t="shared" si="269"/>
        <v>14.1576508031018</v>
      </c>
      <c r="AG323" s="71" t="e">
        <f t="shared" si="269"/>
        <v>#DIV/0!</v>
      </c>
      <c r="AH323" s="71" t="e">
        <f t="shared" ref="AH323:AH326" si="270">SUM(C323:AG323)</f>
        <v>#DIV/0!</v>
      </c>
      <c r="AI323" s="28"/>
      <c r="AJ323" s="1"/>
      <c r="AK323" s="24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</row>
    <row r="324" s="7" customFormat="1" ht="30" customHeight="1" outlineLevel="1" spans="1:171">
      <c r="A324" s="119"/>
      <c r="B324" s="125" t="s">
        <v>15</v>
      </c>
      <c r="C324" s="71">
        <f t="shared" ref="C324:AG324" si="271">C321-C320</f>
        <v>2527.6519693046</v>
      </c>
      <c r="D324" s="71">
        <f t="shared" si="271"/>
        <v>93.7150886978229</v>
      </c>
      <c r="E324" s="71">
        <f t="shared" si="271"/>
        <v>-222.105492835455</v>
      </c>
      <c r="F324" s="71">
        <f t="shared" si="271"/>
        <v>56.3347931690973</v>
      </c>
      <c r="G324" s="71">
        <f t="shared" si="271"/>
        <v>112.774560471842</v>
      </c>
      <c r="H324" s="71">
        <f t="shared" si="271"/>
        <v>-91.3746841861224</v>
      </c>
      <c r="I324" s="71">
        <f t="shared" si="271"/>
        <v>22.5874942414522</v>
      </c>
      <c r="J324" s="71">
        <f t="shared" si="271"/>
        <v>-27.6550526461965</v>
      </c>
      <c r="K324" s="71">
        <f t="shared" si="271"/>
        <v>-119.88280712806</v>
      </c>
      <c r="L324" s="71">
        <f t="shared" si="271"/>
        <v>-91.2874280274322</v>
      </c>
      <c r="M324" s="71">
        <f t="shared" si="271"/>
        <v>-82.8019578766475</v>
      </c>
      <c r="N324" s="71">
        <f t="shared" si="271"/>
        <v>-124.379141033988</v>
      </c>
      <c r="O324" s="71">
        <f t="shared" si="271"/>
        <v>-102.930532496181</v>
      </c>
      <c r="P324" s="71">
        <f t="shared" si="271"/>
        <v>-104.003438565798</v>
      </c>
      <c r="Q324" s="71">
        <f t="shared" si="271"/>
        <v>-163.473433156989</v>
      </c>
      <c r="R324" s="71">
        <f t="shared" si="271"/>
        <v>-122.089615224511</v>
      </c>
      <c r="S324" s="71">
        <f t="shared" si="271"/>
        <v>-129.389854475709</v>
      </c>
      <c r="T324" s="71">
        <f t="shared" si="271"/>
        <v>-129.493063487504</v>
      </c>
      <c r="U324" s="71">
        <f t="shared" si="271"/>
        <v>-129.818347761801</v>
      </c>
      <c r="V324" s="71">
        <f t="shared" si="271"/>
        <v>-112.019783015901</v>
      </c>
      <c r="W324" s="71">
        <f t="shared" si="271"/>
        <v>-191.266819817756</v>
      </c>
      <c r="X324" s="71">
        <f t="shared" si="271"/>
        <v>-113.119090752816</v>
      </c>
      <c r="Y324" s="71">
        <f t="shared" si="271"/>
        <v>-103.345178250916</v>
      </c>
      <c r="Z324" s="71">
        <f t="shared" si="271"/>
        <v>-94.0567569695269</v>
      </c>
      <c r="AA324" s="71">
        <f t="shared" si="271"/>
        <v>-195.872623476395</v>
      </c>
      <c r="AB324" s="71">
        <f t="shared" si="271"/>
        <v>-120.230145378972</v>
      </c>
      <c r="AC324" s="71">
        <f t="shared" si="271"/>
        <v>-125.530497653901</v>
      </c>
      <c r="AD324" s="71">
        <f t="shared" si="271"/>
        <v>-137.620694948014</v>
      </c>
      <c r="AE324" s="71">
        <f t="shared" si="271"/>
        <v>-150.135858376176</v>
      </c>
      <c r="AF324" s="71">
        <f t="shared" si="271"/>
        <v>-129.73563526183</v>
      </c>
      <c r="AG324" s="71" t="e">
        <f t="shared" si="271"/>
        <v>#DIV/0!</v>
      </c>
      <c r="AH324" s="71" t="e">
        <f t="shared" si="270"/>
        <v>#DIV/0!</v>
      </c>
      <c r="AI324" s="28"/>
      <c r="AJ324" s="1"/>
      <c r="AK324" s="24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</row>
    <row r="325" s="7" customFormat="1" ht="30" customHeight="1" outlineLevel="1" spans="1:171">
      <c r="A325" s="119" t="s">
        <v>139</v>
      </c>
      <c r="B325" s="150">
        <v>2024</v>
      </c>
      <c r="C325" s="71">
        <f t="shared" ref="C325:AG325" si="272">(C208*C307/C198)*1000</f>
        <v>122.195848156768</v>
      </c>
      <c r="D325" s="71">
        <f t="shared" si="272"/>
        <v>31.5598495177217</v>
      </c>
      <c r="E325" s="71">
        <f t="shared" si="272"/>
        <v>49.4128614330063</v>
      </c>
      <c r="F325" s="71">
        <f t="shared" si="272"/>
        <v>33.0815049340258</v>
      </c>
      <c r="G325" s="71">
        <f t="shared" si="272"/>
        <v>30.5558772857903</v>
      </c>
      <c r="H325" s="71">
        <f t="shared" si="272"/>
        <v>29.3527039224116</v>
      </c>
      <c r="I325" s="71">
        <f t="shared" si="272"/>
        <v>29.6443837712783</v>
      </c>
      <c r="J325" s="71">
        <f t="shared" si="272"/>
        <v>31.0761663156811</v>
      </c>
      <c r="K325" s="71">
        <f t="shared" si="272"/>
        <v>31.5703494134905</v>
      </c>
      <c r="L325" s="71">
        <f t="shared" si="272"/>
        <v>23.4584734052936</v>
      </c>
      <c r="M325" s="71">
        <f t="shared" si="272"/>
        <v>30.4343345927029</v>
      </c>
      <c r="N325" s="71">
        <f t="shared" si="272"/>
        <v>30.9323304083601</v>
      </c>
      <c r="O325" s="71">
        <f t="shared" si="272"/>
        <v>31.591943435354</v>
      </c>
      <c r="P325" s="71">
        <f t="shared" si="272"/>
        <v>30.8050969891631</v>
      </c>
      <c r="Q325" s="71">
        <f t="shared" si="272"/>
        <v>33.2121529912742</v>
      </c>
      <c r="R325" s="71">
        <f t="shared" si="272"/>
        <v>34.117446580825</v>
      </c>
      <c r="S325" s="71">
        <f t="shared" si="272"/>
        <v>31.5657219800178</v>
      </c>
      <c r="T325" s="71">
        <f t="shared" si="272"/>
        <v>29.6872281906903</v>
      </c>
      <c r="U325" s="71">
        <f t="shared" si="272"/>
        <v>33.3184611496915</v>
      </c>
      <c r="V325" s="71">
        <f t="shared" si="272"/>
        <v>32.2927434138467</v>
      </c>
      <c r="W325" s="71">
        <f t="shared" si="272"/>
        <v>36.8755308841664</v>
      </c>
      <c r="X325" s="71">
        <f t="shared" si="272"/>
        <v>27.8290060075777</v>
      </c>
      <c r="Y325" s="71">
        <f t="shared" si="272"/>
        <v>25.105330765658</v>
      </c>
      <c r="Z325" s="71">
        <f t="shared" si="272"/>
        <v>30.0206514232868</v>
      </c>
      <c r="AA325" s="71">
        <f t="shared" si="272"/>
        <v>40.7822225219224</v>
      </c>
      <c r="AB325" s="71">
        <f t="shared" si="272"/>
        <v>31.832022582212</v>
      </c>
      <c r="AC325" s="71">
        <f t="shared" si="272"/>
        <v>31.6610701306935</v>
      </c>
      <c r="AD325" s="71">
        <f t="shared" si="272"/>
        <v>31.6004976334004</v>
      </c>
      <c r="AE325" s="71">
        <f t="shared" si="272"/>
        <v>31.1571154939901</v>
      </c>
      <c r="AF325" s="71">
        <f t="shared" si="272"/>
        <v>29.6597450890468</v>
      </c>
      <c r="AG325" s="71" t="e">
        <f t="shared" si="272"/>
        <v>#DIV/0!</v>
      </c>
      <c r="AH325" s="71" t="e">
        <f t="shared" si="270"/>
        <v>#DIV/0!</v>
      </c>
      <c r="AI325" s="28"/>
      <c r="AJ325" s="1"/>
      <c r="AK325" s="24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</row>
    <row r="326" s="7" customFormat="1" ht="30" customHeight="1" outlineLevel="1" spans="1:171">
      <c r="A326" s="119"/>
      <c r="B326" s="150">
        <v>2025</v>
      </c>
      <c r="C326" s="71">
        <f t="shared" ref="C326:AG326" si="273">C209*C308/C199*1000</f>
        <v>61.7854501101948</v>
      </c>
      <c r="D326" s="71">
        <f t="shared" si="273"/>
        <v>38.2510850407515</v>
      </c>
      <c r="E326" s="71">
        <f t="shared" si="273"/>
        <v>38.0584326049727</v>
      </c>
      <c r="F326" s="71">
        <f t="shared" si="273"/>
        <v>39.8624319891793</v>
      </c>
      <c r="G326" s="71">
        <f t="shared" si="273"/>
        <v>40.4562001559115</v>
      </c>
      <c r="H326" s="71">
        <f t="shared" si="273"/>
        <v>40.3077318826521</v>
      </c>
      <c r="I326" s="71">
        <f t="shared" si="273"/>
        <v>38.7390161306188</v>
      </c>
      <c r="J326" s="71">
        <f t="shared" si="273"/>
        <v>38.8599771875293</v>
      </c>
      <c r="K326" s="71">
        <f t="shared" si="273"/>
        <v>38.9511831624165</v>
      </c>
      <c r="L326" s="71">
        <f t="shared" si="273"/>
        <v>37.7892172996783</v>
      </c>
      <c r="M326" s="71">
        <f t="shared" si="273"/>
        <v>38.3662068735807</v>
      </c>
      <c r="N326" s="71">
        <f t="shared" si="273"/>
        <v>38.1693586994474</v>
      </c>
      <c r="O326" s="71">
        <f t="shared" si="273"/>
        <v>37.971342329489</v>
      </c>
      <c r="P326" s="71">
        <f t="shared" si="273"/>
        <v>38.1189051269372</v>
      </c>
      <c r="Q326" s="71">
        <f t="shared" si="273"/>
        <v>38.4604469422649</v>
      </c>
      <c r="R326" s="71">
        <f t="shared" si="273"/>
        <v>38.0841174080907</v>
      </c>
      <c r="S326" s="71">
        <f t="shared" si="273"/>
        <v>38.3929905487907</v>
      </c>
      <c r="T326" s="71">
        <f t="shared" si="273"/>
        <v>38.1649250197905</v>
      </c>
      <c r="U326" s="71">
        <f t="shared" si="273"/>
        <v>38.0610633244659</v>
      </c>
      <c r="V326" s="71">
        <f t="shared" si="273"/>
        <v>38.485504667579</v>
      </c>
      <c r="W326" s="71">
        <f t="shared" si="273"/>
        <v>38.2990651169955</v>
      </c>
      <c r="X326" s="71">
        <f t="shared" si="273"/>
        <v>39.1587152812543</v>
      </c>
      <c r="Y326" s="71">
        <f t="shared" si="273"/>
        <v>38.0915073757628</v>
      </c>
      <c r="Z326" s="71">
        <f t="shared" si="273"/>
        <v>38.5312077663434</v>
      </c>
      <c r="AA326" s="71">
        <f t="shared" si="273"/>
        <v>38.0751972248414</v>
      </c>
      <c r="AB326" s="71">
        <f t="shared" si="273"/>
        <v>38.5399757209784</v>
      </c>
      <c r="AC326" s="71">
        <f t="shared" si="273"/>
        <v>38.7375587604135</v>
      </c>
      <c r="AD326" s="71">
        <f t="shared" si="273"/>
        <v>38.1961348380477</v>
      </c>
      <c r="AE326" s="71">
        <f t="shared" si="273"/>
        <v>38.4961429108369</v>
      </c>
      <c r="AF326" s="71">
        <f t="shared" si="273"/>
        <v>37.8372100168068</v>
      </c>
      <c r="AG326" s="71" t="e">
        <f t="shared" si="273"/>
        <v>#DIV/0!</v>
      </c>
      <c r="AH326" s="71" t="e">
        <f t="shared" si="270"/>
        <v>#DIV/0!</v>
      </c>
      <c r="AI326" s="28"/>
      <c r="AJ326" s="1"/>
      <c r="AK326" s="24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</row>
    <row r="327" s="7" customFormat="1" ht="30" customHeight="1" outlineLevel="1" spans="1:171">
      <c r="A327" s="119"/>
      <c r="B327" s="117" t="s">
        <v>13</v>
      </c>
      <c r="C327" s="71">
        <v>39.3201961453411</v>
      </c>
      <c r="D327" s="71">
        <v>39.3201961453411</v>
      </c>
      <c r="E327" s="71">
        <v>39.3201961453411</v>
      </c>
      <c r="F327" s="71">
        <v>39.3201961453411</v>
      </c>
      <c r="G327" s="71">
        <v>39.3201961453411</v>
      </c>
      <c r="H327" s="71">
        <v>39.3201961453411</v>
      </c>
      <c r="I327" s="71">
        <v>39.3201961453411</v>
      </c>
      <c r="J327" s="71">
        <v>39.3201961453411</v>
      </c>
      <c r="K327" s="71">
        <v>39.3201961453411</v>
      </c>
      <c r="L327" s="71">
        <v>39.3201961453411</v>
      </c>
      <c r="M327" s="71">
        <v>39.3201961453411</v>
      </c>
      <c r="N327" s="71">
        <v>39.3201961453412</v>
      </c>
      <c r="O327" s="71">
        <v>39.3201961453412</v>
      </c>
      <c r="P327" s="71">
        <v>39.3201961453411</v>
      </c>
      <c r="Q327" s="71">
        <v>39.3201961453411</v>
      </c>
      <c r="R327" s="71">
        <v>39.3201961453411</v>
      </c>
      <c r="S327" s="71">
        <v>39.3201961453411</v>
      </c>
      <c r="T327" s="71">
        <v>39.3201961453411</v>
      </c>
      <c r="U327" s="71">
        <v>39.3201961453411</v>
      </c>
      <c r="V327" s="71">
        <v>39.3201961453411</v>
      </c>
      <c r="W327" s="71">
        <v>39.3201961453411</v>
      </c>
      <c r="X327" s="71">
        <v>39.3201961453411</v>
      </c>
      <c r="Y327" s="71">
        <v>39.3201961453411</v>
      </c>
      <c r="Z327" s="71">
        <v>39.3201961453411</v>
      </c>
      <c r="AA327" s="71">
        <v>39.3201961453411</v>
      </c>
      <c r="AB327" s="71">
        <v>39.3201961453411</v>
      </c>
      <c r="AC327" s="71">
        <v>39.3201961453411</v>
      </c>
      <c r="AD327" s="71">
        <v>39.3201961453411</v>
      </c>
      <c r="AE327" s="71">
        <v>39.3201961453411</v>
      </c>
      <c r="AF327" s="71">
        <v>39.3201961453411</v>
      </c>
      <c r="AG327" s="71" t="e">
        <v>#DIV/0!</v>
      </c>
      <c r="AH327" s="71">
        <v>39.3201961453411</v>
      </c>
      <c r="AI327" s="28"/>
      <c r="AJ327" s="1"/>
      <c r="AK327" s="24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</row>
    <row r="328" s="7" customFormat="1" ht="30" customHeight="1" outlineLevel="1" spans="1:171">
      <c r="A328" s="119"/>
      <c r="B328" s="124" t="s">
        <v>14</v>
      </c>
      <c r="C328" s="71">
        <f t="shared" ref="C328:AG328" si="274">C326-C327</f>
        <v>22.4652539648537</v>
      </c>
      <c r="D328" s="71">
        <f t="shared" si="274"/>
        <v>-1.06911110458959</v>
      </c>
      <c r="E328" s="71">
        <f t="shared" si="274"/>
        <v>-1.26176354036844</v>
      </c>
      <c r="F328" s="71">
        <f t="shared" si="274"/>
        <v>0.542235843838242</v>
      </c>
      <c r="G328" s="71">
        <f t="shared" si="274"/>
        <v>1.13600401057037</v>
      </c>
      <c r="H328" s="71">
        <f t="shared" si="274"/>
        <v>0.987535737311035</v>
      </c>
      <c r="I328" s="71">
        <f t="shared" si="274"/>
        <v>-0.581180014722271</v>
      </c>
      <c r="J328" s="71">
        <f t="shared" si="274"/>
        <v>-0.46021895781184</v>
      </c>
      <c r="K328" s="71">
        <f t="shared" si="274"/>
        <v>-0.369012982924623</v>
      </c>
      <c r="L328" s="71">
        <f t="shared" si="274"/>
        <v>-1.53097884566279</v>
      </c>
      <c r="M328" s="71">
        <f t="shared" si="274"/>
        <v>-0.953989271760356</v>
      </c>
      <c r="N328" s="71">
        <f t="shared" si="274"/>
        <v>-1.15083744589379</v>
      </c>
      <c r="O328" s="71">
        <f t="shared" si="274"/>
        <v>-1.34885381585219</v>
      </c>
      <c r="P328" s="71">
        <f t="shared" si="274"/>
        <v>-1.20129101840387</v>
      </c>
      <c r="Q328" s="71">
        <f t="shared" si="274"/>
        <v>-0.85974920307617</v>
      </c>
      <c r="R328" s="71">
        <f t="shared" si="274"/>
        <v>-1.23607873725039</v>
      </c>
      <c r="S328" s="71">
        <f t="shared" si="274"/>
        <v>-0.927205596550429</v>
      </c>
      <c r="T328" s="71">
        <f t="shared" si="274"/>
        <v>-1.15527112555059</v>
      </c>
      <c r="U328" s="71">
        <f t="shared" si="274"/>
        <v>-1.25913282087519</v>
      </c>
      <c r="V328" s="71">
        <f t="shared" si="274"/>
        <v>-0.834691477762128</v>
      </c>
      <c r="W328" s="71">
        <f t="shared" si="274"/>
        <v>-1.0211310283456</v>
      </c>
      <c r="X328" s="71">
        <f t="shared" si="274"/>
        <v>-0.161480864086755</v>
      </c>
      <c r="Y328" s="71">
        <f t="shared" si="274"/>
        <v>-1.22868876957831</v>
      </c>
      <c r="Z328" s="71">
        <f t="shared" si="274"/>
        <v>-0.788988378997693</v>
      </c>
      <c r="AA328" s="71">
        <f t="shared" si="274"/>
        <v>-1.24499892049973</v>
      </c>
      <c r="AB328" s="71">
        <f t="shared" si="274"/>
        <v>-0.780220424362689</v>
      </c>
      <c r="AC328" s="71">
        <f t="shared" si="274"/>
        <v>-0.582637384927601</v>
      </c>
      <c r="AD328" s="71">
        <f t="shared" si="274"/>
        <v>-1.12406130729342</v>
      </c>
      <c r="AE328" s="71">
        <f t="shared" si="274"/>
        <v>-0.824053234504227</v>
      </c>
      <c r="AF328" s="71">
        <f t="shared" si="274"/>
        <v>-1.4829861285343</v>
      </c>
      <c r="AG328" s="71" t="e">
        <f t="shared" si="274"/>
        <v>#DIV/0!</v>
      </c>
      <c r="AH328" s="71" t="e">
        <f t="shared" ref="AH328:AH337" si="275">SUM(C328:AG328)</f>
        <v>#DIV/0!</v>
      </c>
      <c r="AI328" s="28"/>
      <c r="AJ328" s="1"/>
      <c r="AK328" s="24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</row>
    <row r="329" s="7" customFormat="1" ht="30" customHeight="1" outlineLevel="1" spans="1:171">
      <c r="A329" s="119"/>
      <c r="B329" s="125" t="s">
        <v>15</v>
      </c>
      <c r="C329" s="71">
        <f t="shared" ref="C329:AG329" si="276">C326-C325</f>
        <v>-60.4103980465731</v>
      </c>
      <c r="D329" s="71">
        <f t="shared" si="276"/>
        <v>6.69123552302986</v>
      </c>
      <c r="E329" s="71">
        <f t="shared" si="276"/>
        <v>-11.3544288280336</v>
      </c>
      <c r="F329" s="71">
        <f t="shared" si="276"/>
        <v>6.7809270551535</v>
      </c>
      <c r="G329" s="71">
        <f t="shared" si="276"/>
        <v>9.90032287012113</v>
      </c>
      <c r="H329" s="71">
        <f t="shared" si="276"/>
        <v>10.9550279602405</v>
      </c>
      <c r="I329" s="71">
        <f t="shared" si="276"/>
        <v>9.09463235934051</v>
      </c>
      <c r="J329" s="71">
        <f t="shared" si="276"/>
        <v>7.78381087184815</v>
      </c>
      <c r="K329" s="71">
        <f t="shared" si="276"/>
        <v>7.38083374892596</v>
      </c>
      <c r="L329" s="71">
        <f t="shared" si="276"/>
        <v>14.3307438943847</v>
      </c>
      <c r="M329" s="71">
        <f t="shared" si="276"/>
        <v>7.93187228087784</v>
      </c>
      <c r="N329" s="71">
        <f t="shared" si="276"/>
        <v>7.23702829108731</v>
      </c>
      <c r="O329" s="71">
        <f t="shared" si="276"/>
        <v>6.37939889413502</v>
      </c>
      <c r="P329" s="71">
        <f t="shared" si="276"/>
        <v>7.3138081377741</v>
      </c>
      <c r="Q329" s="71">
        <f t="shared" si="276"/>
        <v>5.24829395099076</v>
      </c>
      <c r="R329" s="71">
        <f t="shared" si="276"/>
        <v>3.96667082726568</v>
      </c>
      <c r="S329" s="71">
        <f t="shared" si="276"/>
        <v>6.82726856877284</v>
      </c>
      <c r="T329" s="71">
        <f t="shared" si="276"/>
        <v>8.47769682910017</v>
      </c>
      <c r="U329" s="71">
        <f t="shared" si="276"/>
        <v>4.74260217477445</v>
      </c>
      <c r="V329" s="71">
        <f t="shared" si="276"/>
        <v>6.19276125373224</v>
      </c>
      <c r="W329" s="71">
        <f t="shared" si="276"/>
        <v>1.42353423282906</v>
      </c>
      <c r="X329" s="71">
        <f t="shared" si="276"/>
        <v>11.3297092736766</v>
      </c>
      <c r="Y329" s="71">
        <f t="shared" si="276"/>
        <v>12.9861766101048</v>
      </c>
      <c r="Z329" s="71">
        <f t="shared" si="276"/>
        <v>8.51055634305663</v>
      </c>
      <c r="AA329" s="71">
        <f t="shared" si="276"/>
        <v>-2.707025297081</v>
      </c>
      <c r="AB329" s="71">
        <f t="shared" si="276"/>
        <v>6.70795313876637</v>
      </c>
      <c r="AC329" s="71">
        <f t="shared" si="276"/>
        <v>7.07648862971995</v>
      </c>
      <c r="AD329" s="71">
        <f t="shared" si="276"/>
        <v>6.59563720464724</v>
      </c>
      <c r="AE329" s="71">
        <f t="shared" si="276"/>
        <v>7.33902741684679</v>
      </c>
      <c r="AF329" s="71">
        <f t="shared" si="276"/>
        <v>8.17746492776003</v>
      </c>
      <c r="AG329" s="71" t="e">
        <f t="shared" si="276"/>
        <v>#DIV/0!</v>
      </c>
      <c r="AH329" s="71" t="e">
        <f t="shared" si="275"/>
        <v>#DIV/0!</v>
      </c>
      <c r="AI329" s="28"/>
      <c r="AJ329" s="1"/>
      <c r="AK329" s="24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</row>
    <row r="330" s="7" customFormat="1" ht="30" customHeight="1" outlineLevel="1" spans="1:171">
      <c r="A330" s="248" t="s">
        <v>140</v>
      </c>
      <c r="B330" s="150">
        <v>2024</v>
      </c>
      <c r="C330" s="67" t="str">
        <f t="shared" ref="C330:AF330" si="277">MID(C170,FIND("炉",C170)+1,FIND("机",C170)-FIND("炉",C170)-1)</f>
        <v>#3</v>
      </c>
      <c r="D330" s="67" t="str">
        <f t="shared" si="277"/>
        <v>#3</v>
      </c>
      <c r="E330" s="67" t="str">
        <f t="shared" si="277"/>
        <v>#3</v>
      </c>
      <c r="F330" s="67" t="str">
        <f t="shared" si="277"/>
        <v>#3</v>
      </c>
      <c r="G330" s="67" t="str">
        <f t="shared" si="277"/>
        <v>
#2#3</v>
      </c>
      <c r="H330" s="67" t="str">
        <f t="shared" si="277"/>
        <v>
#2#3</v>
      </c>
      <c r="I330" s="67" t="str">
        <f t="shared" si="277"/>
        <v>
#2#3</v>
      </c>
      <c r="J330" s="67" t="str">
        <f t="shared" si="277"/>
        <v>
#2#3</v>
      </c>
      <c r="K330" s="67" t="str">
        <f t="shared" si="277"/>
        <v>
#2#3</v>
      </c>
      <c r="L330" s="67" t="str">
        <f t="shared" si="277"/>
        <v>#3</v>
      </c>
      <c r="M330" s="67" t="str">
        <f t="shared" si="277"/>
        <v>#3</v>
      </c>
      <c r="N330" s="67" t="str">
        <f t="shared" si="277"/>
        <v>#3</v>
      </c>
      <c r="O330" s="67" t="str">
        <f t="shared" si="277"/>
        <v>#3</v>
      </c>
      <c r="P330" s="67" t="str">
        <f t="shared" si="277"/>
        <v>#3</v>
      </c>
      <c r="Q330" s="67" t="str">
        <f t="shared" si="277"/>
        <v>#3</v>
      </c>
      <c r="R330" s="67" t="str">
        <f t="shared" si="277"/>
        <v>#3</v>
      </c>
      <c r="S330" s="67" t="str">
        <f t="shared" si="277"/>
        <v>#3</v>
      </c>
      <c r="T330" s="67" t="str">
        <f t="shared" si="277"/>
        <v>#3</v>
      </c>
      <c r="U330" s="67" t="str">
        <f t="shared" si="277"/>
        <v>#3</v>
      </c>
      <c r="V330" s="67" t="str">
        <f t="shared" si="277"/>
        <v>#3</v>
      </c>
      <c r="W330" s="67" t="str">
        <f t="shared" si="277"/>
        <v>#2#3</v>
      </c>
      <c r="X330" s="67" t="str">
        <f t="shared" si="277"/>
        <v>#2#3</v>
      </c>
      <c r="Y330" s="67" t="str">
        <f t="shared" si="277"/>
        <v>
#2#3</v>
      </c>
      <c r="Z330" s="67" t="str">
        <f t="shared" si="277"/>
        <v>
#2#3</v>
      </c>
      <c r="AA330" s="67" t="str">
        <f t="shared" si="277"/>
        <v>#2#3</v>
      </c>
      <c r="AB330" s="67" t="str">
        <f t="shared" si="277"/>
        <v>#2#3</v>
      </c>
      <c r="AC330" s="67" t="str">
        <f t="shared" si="277"/>
        <v>#2#3</v>
      </c>
      <c r="AD330" s="67" t="str">
        <f t="shared" si="277"/>
        <v>#2#3</v>
      </c>
      <c r="AE330" s="67" t="str">
        <f t="shared" si="277"/>
        <v>#2#3</v>
      </c>
      <c r="AF330" s="67" t="str">
        <f t="shared" si="277"/>
        <v>#2#3</v>
      </c>
      <c r="AG330" s="67"/>
      <c r="AH330" s="67">
        <f t="shared" si="275"/>
        <v>0</v>
      </c>
      <c r="AI330" s="28"/>
      <c r="AJ330" s="1"/>
      <c r="AK330" s="24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</row>
    <row r="331" s="7" customFormat="1" ht="30" customHeight="1" outlineLevel="1" spans="1:171">
      <c r="A331" s="249"/>
      <c r="B331" s="150">
        <v>2025</v>
      </c>
      <c r="C331" s="67" t="e">
        <f t="shared" ref="C331:AF331" si="278">MID(C171,FIND("炉",C171)+1,FIND("机",C171)-FIND("炉",C171)-1)</f>
        <v>#VALUE!</v>
      </c>
      <c r="D331" s="67" t="str">
        <f t="shared" si="278"/>
        <v>#2</v>
      </c>
      <c r="E331" s="67" t="str">
        <f t="shared" si="278"/>
        <v>#2</v>
      </c>
      <c r="F331" s="67" t="str">
        <f t="shared" si="278"/>
        <v>#2</v>
      </c>
      <c r="G331" s="67" t="str">
        <f t="shared" si="278"/>
        <v>#2</v>
      </c>
      <c r="H331" s="67" t="str">
        <f t="shared" si="278"/>
        <v>
#1#2</v>
      </c>
      <c r="I331" s="67" t="str">
        <f t="shared" si="278"/>
        <v>#3</v>
      </c>
      <c r="J331" s="67" t="str">
        <f t="shared" si="278"/>
        <v>
#3</v>
      </c>
      <c r="K331" s="67" t="str">
        <f t="shared" si="278"/>
        <v>
#3</v>
      </c>
      <c r="L331" s="67" t="str">
        <f t="shared" si="278"/>
        <v>
#3</v>
      </c>
      <c r="M331" s="67" t="str">
        <f t="shared" si="278"/>
        <v>
#2#3</v>
      </c>
      <c r="N331" s="67" t="str">
        <f t="shared" si="278"/>
        <v>
#2#3</v>
      </c>
      <c r="O331" s="67" t="str">
        <f t="shared" si="278"/>
        <v>
#2#3</v>
      </c>
      <c r="P331" s="67" t="str">
        <f t="shared" si="278"/>
        <v>
#2#3</v>
      </c>
      <c r="Q331" s="67" t="str">
        <f t="shared" si="278"/>
        <v>
#2#3</v>
      </c>
      <c r="R331" s="67" t="str">
        <f t="shared" si="278"/>
        <v>
#2#3</v>
      </c>
      <c r="S331" s="67" t="str">
        <f t="shared" si="278"/>
        <v>
#2#3</v>
      </c>
      <c r="T331" s="67" t="str">
        <f t="shared" si="278"/>
        <v>
#2#3</v>
      </c>
      <c r="U331" s="67" t="str">
        <f t="shared" si="278"/>
        <v>
#2#3</v>
      </c>
      <c r="V331" s="67" t="str">
        <f t="shared" si="278"/>
        <v>
#2#3</v>
      </c>
      <c r="W331" s="67" t="str">
        <f t="shared" si="278"/>
        <v>
#2#3</v>
      </c>
      <c r="X331" s="67" t="str">
        <f t="shared" si="278"/>
        <v>
#2#3</v>
      </c>
      <c r="Y331" s="67" t="str">
        <f t="shared" si="278"/>
        <v>
#2#3</v>
      </c>
      <c r="Z331" s="67" t="str">
        <f t="shared" si="278"/>
        <v>
#2#3</v>
      </c>
      <c r="AA331" s="67" t="str">
        <f t="shared" si="278"/>
        <v>
#2#3</v>
      </c>
      <c r="AB331" s="67" t="str">
        <f t="shared" si="278"/>
        <v>
#2#3</v>
      </c>
      <c r="AC331" s="67" t="str">
        <f t="shared" si="278"/>
        <v>
#2#3</v>
      </c>
      <c r="AD331" s="67" t="str">
        <f t="shared" si="278"/>
        <v>
#2#3</v>
      </c>
      <c r="AE331" s="67" t="str">
        <f t="shared" si="278"/>
        <v>
#2#3</v>
      </c>
      <c r="AF331" s="67" t="str">
        <f t="shared" si="278"/>
        <v>
#2#3</v>
      </c>
      <c r="AG331" s="67"/>
      <c r="AH331" s="67" t="e">
        <f t="shared" si="275"/>
        <v>#VALUE!</v>
      </c>
      <c r="AI331" s="28"/>
      <c r="AJ331" s="1"/>
      <c r="AK331" s="24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</row>
    <row r="332" s="7" customFormat="1" ht="30" customHeight="1" outlineLevel="1" spans="1:171">
      <c r="A332" s="250" t="s">
        <v>141</v>
      </c>
      <c r="B332" s="49">
        <v>2024</v>
      </c>
      <c r="C332" s="112">
        <v>0</v>
      </c>
      <c r="D332" s="112">
        <v>185</v>
      </c>
      <c r="E332" s="112">
        <v>199.5</v>
      </c>
      <c r="F332" s="112">
        <v>188</v>
      </c>
      <c r="G332" s="112">
        <v>185</v>
      </c>
      <c r="H332" s="112">
        <v>210</v>
      </c>
      <c r="I332" s="112">
        <v>199.5</v>
      </c>
      <c r="J332" s="112">
        <v>170</v>
      </c>
      <c r="K332" s="112">
        <v>176.5</v>
      </c>
      <c r="L332" s="112">
        <v>210</v>
      </c>
      <c r="M332" s="112">
        <v>185</v>
      </c>
      <c r="N332" s="112">
        <v>170</v>
      </c>
      <c r="O332" s="112">
        <v>165</v>
      </c>
      <c r="P332" s="112">
        <v>170</v>
      </c>
      <c r="Q332" s="112">
        <v>170</v>
      </c>
      <c r="R332" s="112">
        <v>192</v>
      </c>
      <c r="S332" s="112">
        <v>194</v>
      </c>
      <c r="T332" s="112">
        <v>200</v>
      </c>
      <c r="U332" s="112">
        <v>192</v>
      </c>
      <c r="V332" s="112">
        <v>188</v>
      </c>
      <c r="W332" s="112">
        <v>200</v>
      </c>
      <c r="X332" s="112">
        <v>200</v>
      </c>
      <c r="Y332" s="112">
        <v>188</v>
      </c>
      <c r="Z332" s="112">
        <v>192</v>
      </c>
      <c r="AA332" s="112">
        <v>170</v>
      </c>
      <c r="AB332" s="112">
        <v>170</v>
      </c>
      <c r="AC332" s="112">
        <v>188</v>
      </c>
      <c r="AD332" s="112">
        <v>183</v>
      </c>
      <c r="AE332" s="112">
        <v>182</v>
      </c>
      <c r="AF332" s="112">
        <v>200</v>
      </c>
      <c r="AG332" s="112"/>
      <c r="AH332" s="112">
        <f t="shared" si="275"/>
        <v>5422.5</v>
      </c>
      <c r="AI332" s="28"/>
      <c r="AJ332" s="1"/>
      <c r="AK332" s="24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</row>
    <row r="333" s="7" customFormat="1" ht="30" customHeight="1" spans="1:171">
      <c r="A333" s="250"/>
      <c r="B333" s="114">
        <v>2025</v>
      </c>
      <c r="C333" s="188">
        <v>125</v>
      </c>
      <c r="D333" s="188">
        <v>190</v>
      </c>
      <c r="E333" s="188">
        <v>200</v>
      </c>
      <c r="F333" s="188">
        <v>190</v>
      </c>
      <c r="G333" s="188">
        <v>180</v>
      </c>
      <c r="H333" s="188">
        <v>165</v>
      </c>
      <c r="I333" s="188">
        <v>190</v>
      </c>
      <c r="J333" s="188">
        <v>180</v>
      </c>
      <c r="K333" s="188">
        <v>200</v>
      </c>
      <c r="L333" s="188">
        <v>200</v>
      </c>
      <c r="M333" s="188">
        <v>200</v>
      </c>
      <c r="N333" s="188">
        <v>200</v>
      </c>
      <c r="O333" s="188">
        <v>210</v>
      </c>
      <c r="P333" s="188">
        <v>190</v>
      </c>
      <c r="Q333" s="188">
        <v>190</v>
      </c>
      <c r="R333" s="188">
        <v>200</v>
      </c>
      <c r="S333" s="188">
        <v>180</v>
      </c>
      <c r="T333" s="188">
        <v>200</v>
      </c>
      <c r="U333" s="188">
        <v>200</v>
      </c>
      <c r="V333" s="188">
        <v>215</v>
      </c>
      <c r="W333" s="188">
        <v>190</v>
      </c>
      <c r="X333" s="188">
        <v>180</v>
      </c>
      <c r="Y333" s="188">
        <v>170</v>
      </c>
      <c r="Z333" s="188">
        <v>180</v>
      </c>
      <c r="AA333" s="188">
        <v>190</v>
      </c>
      <c r="AB333" s="188">
        <v>190</v>
      </c>
      <c r="AC333" s="188">
        <v>190</v>
      </c>
      <c r="AD333" s="188">
        <v>215</v>
      </c>
      <c r="AE333" s="188">
        <v>180</v>
      </c>
      <c r="AF333" s="188">
        <v>190</v>
      </c>
      <c r="AG333" s="188"/>
      <c r="AH333" s="188">
        <f t="shared" si="275"/>
        <v>5680</v>
      </c>
      <c r="AI333" s="28"/>
      <c r="AJ333" s="1"/>
      <c r="AK333" s="24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</row>
    <row r="334" s="9" customFormat="1" ht="30" customHeight="1" spans="1:171">
      <c r="A334" s="251" t="s">
        <v>142</v>
      </c>
      <c r="B334" s="252">
        <v>2025</v>
      </c>
      <c r="C334" s="188">
        <v>535</v>
      </c>
      <c r="D334" s="188">
        <v>814</v>
      </c>
      <c r="E334" s="188">
        <v>858</v>
      </c>
      <c r="F334" s="188">
        <v>814</v>
      </c>
      <c r="G334" s="188">
        <v>770</v>
      </c>
      <c r="H334" s="188">
        <v>705</v>
      </c>
      <c r="I334" s="188">
        <v>814</v>
      </c>
      <c r="J334" s="188">
        <v>770</v>
      </c>
      <c r="K334" s="188">
        <v>858</v>
      </c>
      <c r="L334" s="188">
        <v>858</v>
      </c>
      <c r="M334" s="188">
        <v>858</v>
      </c>
      <c r="N334" s="188">
        <v>858</v>
      </c>
      <c r="O334" s="188">
        <v>906</v>
      </c>
      <c r="P334" s="188">
        <v>814</v>
      </c>
      <c r="Q334" s="188">
        <v>814</v>
      </c>
      <c r="R334" s="188">
        <v>858</v>
      </c>
      <c r="S334" s="188">
        <v>770</v>
      </c>
      <c r="T334" s="188">
        <v>858</v>
      </c>
      <c r="U334" s="188">
        <v>858</v>
      </c>
      <c r="V334" s="188">
        <v>925</v>
      </c>
      <c r="W334" s="188">
        <v>814</v>
      </c>
      <c r="X334" s="188">
        <v>770</v>
      </c>
      <c r="Y334" s="188">
        <v>727</v>
      </c>
      <c r="Z334" s="188">
        <v>770</v>
      </c>
      <c r="AA334" s="188">
        <v>814</v>
      </c>
      <c r="AB334" s="188">
        <v>814</v>
      </c>
      <c r="AC334" s="188">
        <v>814</v>
      </c>
      <c r="AD334" s="188">
        <v>925</v>
      </c>
      <c r="AE334" s="188">
        <v>770</v>
      </c>
      <c r="AF334" s="188">
        <v>814</v>
      </c>
      <c r="AG334" s="188"/>
      <c r="AH334" s="188">
        <f t="shared" si="275"/>
        <v>24347</v>
      </c>
      <c r="AI334" s="87"/>
      <c r="AJ334" s="6"/>
      <c r="AK334" s="88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</row>
    <row r="335" s="7" customFormat="1" ht="30" customHeight="1" spans="1:171">
      <c r="A335" s="250" t="s">
        <v>143</v>
      </c>
      <c r="B335" s="49">
        <v>2024</v>
      </c>
      <c r="C335" s="112">
        <v>1287</v>
      </c>
      <c r="D335" s="112">
        <v>4028</v>
      </c>
      <c r="E335" s="112">
        <v>5134</v>
      </c>
      <c r="F335" s="112">
        <v>8380</v>
      </c>
      <c r="G335" s="112">
        <v>8492</v>
      </c>
      <c r="H335" s="112">
        <v>8169</v>
      </c>
      <c r="I335" s="112">
        <v>8310</v>
      </c>
      <c r="J335" s="112">
        <v>8786</v>
      </c>
      <c r="K335" s="112">
        <v>7685</v>
      </c>
      <c r="L335" s="112">
        <v>7173</v>
      </c>
      <c r="M335" s="112">
        <v>3730</v>
      </c>
      <c r="N335" s="112">
        <v>3864</v>
      </c>
      <c r="O335" s="112">
        <v>4124</v>
      </c>
      <c r="P335" s="112">
        <v>4172</v>
      </c>
      <c r="Q335" s="112">
        <v>4392</v>
      </c>
      <c r="R335" s="112">
        <v>7166</v>
      </c>
      <c r="S335" s="112">
        <v>8910</v>
      </c>
      <c r="T335" s="112">
        <v>9258</v>
      </c>
      <c r="U335" s="112">
        <v>9174</v>
      </c>
      <c r="V335" s="112">
        <v>9240</v>
      </c>
      <c r="W335" s="112">
        <v>10156</v>
      </c>
      <c r="X335" s="112">
        <v>11621</v>
      </c>
      <c r="Y335" s="112">
        <v>10372</v>
      </c>
      <c r="Z335" s="112">
        <v>8785</v>
      </c>
      <c r="AA335" s="112">
        <v>10343</v>
      </c>
      <c r="AB335" s="112">
        <v>13262</v>
      </c>
      <c r="AC335" s="112">
        <v>13380</v>
      </c>
      <c r="AD335" s="112">
        <v>13425</v>
      </c>
      <c r="AE335" s="112">
        <v>13336</v>
      </c>
      <c r="AF335" s="112">
        <v>12887</v>
      </c>
      <c r="AG335" s="112"/>
      <c r="AH335" s="112">
        <f t="shared" si="275"/>
        <v>249041</v>
      </c>
      <c r="AI335" s="28"/>
      <c r="AJ335" s="1"/>
      <c r="AK335" s="24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6"/>
      <c r="AY335" s="6"/>
      <c r="AZ335" s="6"/>
      <c r="BA335" s="6"/>
      <c r="BB335" s="6"/>
      <c r="BC335" s="6"/>
      <c r="BD335" s="6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</row>
    <row r="336" s="7" customFormat="1" ht="30" customHeight="1" spans="1:171">
      <c r="A336" s="250"/>
      <c r="B336" s="114">
        <v>2025</v>
      </c>
      <c r="C336" s="71">
        <f t="shared" ref="C336:AG336" si="279">C504+C505+C506+C507</f>
        <v>1194</v>
      </c>
      <c r="D336" s="71">
        <f t="shared" si="279"/>
        <v>3887</v>
      </c>
      <c r="E336" s="71">
        <f t="shared" si="279"/>
        <v>4437</v>
      </c>
      <c r="F336" s="71">
        <f t="shared" si="279"/>
        <v>4512</v>
      </c>
      <c r="G336" s="71">
        <f t="shared" si="279"/>
        <v>4728</v>
      </c>
      <c r="H336" s="71">
        <f t="shared" si="279"/>
        <v>5898</v>
      </c>
      <c r="I336" s="71">
        <f t="shared" si="279"/>
        <v>4513</v>
      </c>
      <c r="J336" s="71">
        <f t="shared" si="279"/>
        <v>4814</v>
      </c>
      <c r="K336" s="71">
        <f t="shared" si="279"/>
        <v>7208</v>
      </c>
      <c r="L336" s="71">
        <f t="shared" si="279"/>
        <v>8598</v>
      </c>
      <c r="M336" s="71">
        <f t="shared" si="279"/>
        <v>8876</v>
      </c>
      <c r="N336" s="71">
        <f t="shared" si="279"/>
        <v>8231</v>
      </c>
      <c r="O336" s="71">
        <f t="shared" si="279"/>
        <v>8110</v>
      </c>
      <c r="P336" s="71">
        <f t="shared" si="279"/>
        <v>7841</v>
      </c>
      <c r="Q336" s="71">
        <f t="shared" si="279"/>
        <v>7815</v>
      </c>
      <c r="R336" s="71">
        <f t="shared" si="279"/>
        <v>9936</v>
      </c>
      <c r="S336" s="71">
        <f t="shared" si="279"/>
        <v>12228</v>
      </c>
      <c r="T336" s="71">
        <f t="shared" si="279"/>
        <v>12557</v>
      </c>
      <c r="U336" s="71">
        <f t="shared" si="279"/>
        <v>8524</v>
      </c>
      <c r="V336" s="71">
        <f t="shared" si="279"/>
        <v>8693</v>
      </c>
      <c r="W336" s="71">
        <f t="shared" si="279"/>
        <v>9596</v>
      </c>
      <c r="X336" s="71">
        <f t="shared" si="279"/>
        <v>9333</v>
      </c>
      <c r="Y336" s="71">
        <f t="shared" si="279"/>
        <v>9103</v>
      </c>
      <c r="Z336" s="71">
        <f t="shared" si="279"/>
        <v>9910</v>
      </c>
      <c r="AA336" s="71">
        <f t="shared" si="279"/>
        <v>13155</v>
      </c>
      <c r="AB336" s="71">
        <f t="shared" si="279"/>
        <v>12325</v>
      </c>
      <c r="AC336" s="71">
        <f t="shared" si="279"/>
        <v>12080</v>
      </c>
      <c r="AD336" s="71">
        <f t="shared" si="279"/>
        <v>11201</v>
      </c>
      <c r="AE336" s="71">
        <f t="shared" si="279"/>
        <v>8602</v>
      </c>
      <c r="AF336" s="71">
        <f t="shared" si="279"/>
        <v>9610</v>
      </c>
      <c r="AG336" s="71">
        <f t="shared" si="279"/>
        <v>0</v>
      </c>
      <c r="AH336" s="71">
        <f t="shared" si="275"/>
        <v>247515</v>
      </c>
      <c r="AI336" s="28"/>
      <c r="AJ336" s="1"/>
      <c r="AK336" s="24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6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</row>
    <row r="337" s="7" customFormat="1" ht="30" customHeight="1" spans="1:171">
      <c r="A337" s="250" t="s">
        <v>144</v>
      </c>
      <c r="B337" s="150">
        <v>2024</v>
      </c>
      <c r="C337" s="69">
        <v>0.291830457702415</v>
      </c>
      <c r="D337" s="69">
        <v>0.887755453698307</v>
      </c>
      <c r="E337" s="69">
        <v>0.898935269016188</v>
      </c>
      <c r="F337" s="69">
        <v>0.842758279390648</v>
      </c>
      <c r="G337" s="69">
        <v>0.913981017451724</v>
      </c>
      <c r="H337" s="69">
        <v>0.907702819667362</v>
      </c>
      <c r="I337" s="69">
        <v>0.9225355304073</v>
      </c>
      <c r="J337" s="69">
        <v>0.911840216512601</v>
      </c>
      <c r="K337" s="69">
        <v>0.902638210840334</v>
      </c>
      <c r="L337" s="69">
        <v>0.922065584608773</v>
      </c>
      <c r="M337" s="69">
        <v>0.923560404701791</v>
      </c>
      <c r="N337" s="69">
        <v>0.92199957837929</v>
      </c>
      <c r="O337" s="69">
        <v>0.921577991382168</v>
      </c>
      <c r="P337" s="69">
        <v>0.922826248463085</v>
      </c>
      <c r="Q337" s="69">
        <v>0.980394973022809</v>
      </c>
      <c r="R337" s="69">
        <v>0.902645533423764</v>
      </c>
      <c r="S337" s="69">
        <v>0.871645018080668</v>
      </c>
      <c r="T337" s="69">
        <v>0.924243986065273</v>
      </c>
      <c r="U337" s="69">
        <v>0.833916069375121</v>
      </c>
      <c r="V337" s="69">
        <v>0.868837483599228</v>
      </c>
      <c r="W337" s="69">
        <v>0.89513225259253</v>
      </c>
      <c r="X337" s="69">
        <v>0.921799179927341</v>
      </c>
      <c r="Y337" s="69">
        <v>0.91466625284667</v>
      </c>
      <c r="Z337" s="69">
        <v>0.919580985247004</v>
      </c>
      <c r="AA337" s="69">
        <v>0.854058381345108</v>
      </c>
      <c r="AB337" s="69">
        <v>0.893055162128985</v>
      </c>
      <c r="AC337" s="69">
        <v>0.879037258887362</v>
      </c>
      <c r="AD337" s="69">
        <v>0.89669059665572</v>
      </c>
      <c r="AE337" s="69">
        <v>0.899390558724293</v>
      </c>
      <c r="AF337" s="69">
        <v>0.922121241507518</v>
      </c>
      <c r="AG337" s="69" t="e">
        <f>AG335*(3466.52-900.6)/(AG203*AG213+AG229*1.4571)</f>
        <v>#DIV/0!</v>
      </c>
      <c r="AH337" s="69" t="e">
        <f t="shared" si="275"/>
        <v>#DIV/0!</v>
      </c>
      <c r="AI337" s="28"/>
      <c r="AJ337" s="1"/>
      <c r="AK337" s="24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</row>
    <row r="338" s="7" customFormat="1" ht="30" customHeight="1" spans="1:171">
      <c r="A338" s="253"/>
      <c r="B338" s="150">
        <v>2025</v>
      </c>
      <c r="C338" s="254">
        <f t="shared" ref="C338:AG338" si="280">C336*(3466.52-C334)/((C204*C214)+C230*1.4571)</f>
        <v>0.558573525152952</v>
      </c>
      <c r="D338" s="254">
        <f t="shared" si="280"/>
        <v>0.908178018071345</v>
      </c>
      <c r="E338" s="254">
        <f t="shared" si="280"/>
        <v>0.913839208985247</v>
      </c>
      <c r="F338" s="254">
        <f t="shared" si="280"/>
        <v>0.871466348900921</v>
      </c>
      <c r="G338" s="254">
        <f t="shared" si="280"/>
        <v>0.857708184755275</v>
      </c>
      <c r="H338" s="254">
        <f t="shared" si="280"/>
        <v>0.859496876741306</v>
      </c>
      <c r="I338" s="254">
        <f t="shared" si="280"/>
        <v>0.896739206908537</v>
      </c>
      <c r="J338" s="254">
        <f t="shared" si="280"/>
        <v>0.892940631166842</v>
      </c>
      <c r="K338" s="254">
        <f t="shared" si="280"/>
        <v>0.892894243319981</v>
      </c>
      <c r="L338" s="254">
        <f t="shared" si="280"/>
        <v>0.920349613813582</v>
      </c>
      <c r="M338" s="254">
        <f t="shared" si="280"/>
        <v>0.906508471444065</v>
      </c>
      <c r="N338" s="254">
        <f t="shared" si="280"/>
        <v>0.91118354442198</v>
      </c>
      <c r="O338" s="254">
        <f t="shared" si="280"/>
        <v>0.917143536037707</v>
      </c>
      <c r="P338" s="254">
        <f t="shared" si="280"/>
        <v>0.911327187538751</v>
      </c>
      <c r="Q338" s="254">
        <f t="shared" si="280"/>
        <v>0.903234138140749</v>
      </c>
      <c r="R338" s="254">
        <f t="shared" si="280"/>
        <v>0.913222440841571</v>
      </c>
      <c r="S338" s="254">
        <f t="shared" si="280"/>
        <v>0.903803230859685</v>
      </c>
      <c r="T338" s="254">
        <f t="shared" si="280"/>
        <v>0.911289265062759</v>
      </c>
      <c r="U338" s="254">
        <f t="shared" si="280"/>
        <v>0.91377614050315</v>
      </c>
      <c r="V338" s="254">
        <f t="shared" si="280"/>
        <v>0.90537508658959</v>
      </c>
      <c r="W338" s="254">
        <f t="shared" si="280"/>
        <v>0.907040276186078</v>
      </c>
      <c r="X338" s="254">
        <f t="shared" si="280"/>
        <v>0.886129911339901</v>
      </c>
      <c r="Y338" s="254">
        <f t="shared" si="280"/>
        <v>0.909987629082489</v>
      </c>
      <c r="Z338" s="254">
        <f t="shared" si="280"/>
        <v>0.900560635805776</v>
      </c>
      <c r="AA338" s="254">
        <f t="shared" si="280"/>
        <v>0.912373239271035</v>
      </c>
      <c r="AB338" s="254">
        <f t="shared" si="280"/>
        <v>0.901370432947077</v>
      </c>
      <c r="AC338" s="254">
        <f t="shared" si="280"/>
        <v>0.896772351262781</v>
      </c>
      <c r="AD338" s="254">
        <f t="shared" si="280"/>
        <v>0.912234846698113</v>
      </c>
      <c r="AE338" s="254">
        <f t="shared" si="280"/>
        <v>0.901381444388658</v>
      </c>
      <c r="AF338" s="254">
        <f t="shared" si="280"/>
        <v>0.91811155787145</v>
      </c>
      <c r="AG338" s="254" t="e">
        <f t="shared" si="280"/>
        <v>#DIV/0!</v>
      </c>
      <c r="AH338" s="254">
        <f>AH336*(3466.52-AH334)/(AH204*AH214)</f>
        <v>-0.236354398672427</v>
      </c>
      <c r="AI338" s="28"/>
      <c r="AJ338" s="1"/>
      <c r="AK338" s="24"/>
      <c r="AL338" s="6"/>
      <c r="AM338" s="6"/>
      <c r="AN338" s="6"/>
      <c r="AO338" s="6"/>
      <c r="AP338" s="6"/>
      <c r="AQ338" s="6"/>
      <c r="AR338" s="6"/>
      <c r="AS338" s="6"/>
      <c r="AT338" s="1"/>
      <c r="AU338" s="6"/>
      <c r="AV338" s="6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</row>
    <row r="339" s="7" customFormat="1" ht="30" customHeight="1" spans="1:171">
      <c r="A339" s="250" t="s">
        <v>145</v>
      </c>
      <c r="B339" s="255">
        <v>2025</v>
      </c>
      <c r="C339" s="69"/>
      <c r="D339" s="69"/>
      <c r="E339" s="69"/>
      <c r="F339" s="69"/>
      <c r="G339" s="69"/>
      <c r="H339" s="69"/>
      <c r="I339" s="69"/>
      <c r="J339" s="69"/>
      <c r="K339" s="69"/>
      <c r="L339" s="256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  <c r="AA339" s="256"/>
      <c r="AB339" s="256"/>
      <c r="AC339" s="256"/>
      <c r="AD339" s="256"/>
      <c r="AE339" s="256"/>
      <c r="AF339" s="256"/>
      <c r="AG339" s="256"/>
      <c r="AH339" s="256">
        <f t="shared" ref="AH339:AH343" si="281">SUM(C339:AG339)</f>
        <v>0</v>
      </c>
      <c r="AI339" s="257"/>
      <c r="AJ339" s="1"/>
      <c r="AK339" s="24"/>
      <c r="AL339" s="1"/>
      <c r="AM339" s="1"/>
      <c r="AN339" s="1"/>
      <c r="AO339" s="1"/>
      <c r="AP339" s="1"/>
      <c r="AQ339" s="1"/>
      <c r="AR339" s="1"/>
      <c r="AS339" s="1"/>
      <c r="AT339" s="6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</row>
    <row r="340" s="7" customFormat="1" ht="30" customHeight="1" spans="1:171">
      <c r="A340" s="258" t="s">
        <v>379</v>
      </c>
      <c r="B340" s="255">
        <v>2025</v>
      </c>
      <c r="C340" s="69">
        <f t="shared" ref="C340:AG340" si="282">((C179-C235)*36+C199)/((C204*C214/1000)+(C230*1.4571))</f>
        <v>0.241142157367284</v>
      </c>
      <c r="D340" s="69">
        <f t="shared" si="282"/>
        <v>0.703313901969385</v>
      </c>
      <c r="E340" s="69">
        <f t="shared" si="282"/>
        <v>0.712087886387293</v>
      </c>
      <c r="F340" s="69">
        <f t="shared" si="282"/>
        <v>0.592325789978435</v>
      </c>
      <c r="G340" s="69">
        <f t="shared" si="282"/>
        <v>0.550510520759573</v>
      </c>
      <c r="H340" s="69">
        <f t="shared" si="282"/>
        <v>0.739049794821458</v>
      </c>
      <c r="I340" s="69">
        <f t="shared" si="282"/>
        <v>0.643149766878813</v>
      </c>
      <c r="J340" s="69">
        <f t="shared" si="282"/>
        <v>0.556900183597481</v>
      </c>
      <c r="K340" s="69">
        <f t="shared" si="282"/>
        <v>0.735489731604824</v>
      </c>
      <c r="L340" s="259">
        <f t="shared" si="282"/>
        <v>0.812901408589416</v>
      </c>
      <c r="M340" s="259">
        <f t="shared" si="282"/>
        <v>0.802187783611512</v>
      </c>
      <c r="N340" s="259">
        <f t="shared" si="282"/>
        <v>0.816513905369138</v>
      </c>
      <c r="O340" s="259">
        <f t="shared" si="282"/>
        <v>0.800183942647771</v>
      </c>
      <c r="P340" s="259">
        <f t="shared" si="282"/>
        <v>0.814852192369592</v>
      </c>
      <c r="Q340" s="259">
        <f t="shared" si="282"/>
        <v>0.808687945021374</v>
      </c>
      <c r="R340" s="259">
        <f t="shared" si="282"/>
        <v>0.746090671475727</v>
      </c>
      <c r="S340" s="259">
        <f t="shared" si="282"/>
        <v>0.813305100602891</v>
      </c>
      <c r="T340" s="259">
        <f t="shared" si="282"/>
        <v>0.817998491461753</v>
      </c>
      <c r="U340" s="259">
        <f t="shared" si="282"/>
        <v>0.798272166084744</v>
      </c>
      <c r="V340" s="259">
        <f t="shared" si="282"/>
        <v>0.786331445027951</v>
      </c>
      <c r="W340" s="259">
        <f t="shared" si="282"/>
        <v>0.800374828552532</v>
      </c>
      <c r="X340" s="259">
        <f t="shared" si="282"/>
        <v>0.809349814299698</v>
      </c>
      <c r="Y340" s="259">
        <f t="shared" si="282"/>
        <v>0.824005894073685</v>
      </c>
      <c r="Z340" s="259">
        <f t="shared" si="282"/>
        <v>0.796783474691577</v>
      </c>
      <c r="AA340" s="259">
        <f t="shared" si="282"/>
        <v>0.813579470418637</v>
      </c>
      <c r="AB340" s="259">
        <f t="shared" si="282"/>
        <v>0.805580690529469</v>
      </c>
      <c r="AC340" s="259">
        <f t="shared" si="282"/>
        <v>0.807670389361392</v>
      </c>
      <c r="AD340" s="259">
        <f t="shared" si="282"/>
        <v>0.817221960110747</v>
      </c>
      <c r="AE340" s="259">
        <f t="shared" si="282"/>
        <v>0.815773389437164</v>
      </c>
      <c r="AF340" s="259">
        <f t="shared" si="282"/>
        <v>0.815393302271696</v>
      </c>
      <c r="AG340" s="259" t="e">
        <f t="shared" si="282"/>
        <v>#DIV/0!</v>
      </c>
      <c r="AH340" s="259" t="e">
        <f t="shared" si="281"/>
        <v>#DIV/0!</v>
      </c>
      <c r="AI340" s="260"/>
      <c r="AJ340" s="1"/>
      <c r="AK340" s="24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</row>
    <row r="341" s="3" customFormat="1" ht="30" customHeight="1" spans="1:171">
      <c r="A341" s="108" t="s">
        <v>146</v>
      </c>
      <c r="B341" s="109"/>
      <c r="C341" s="110"/>
      <c r="D341" s="110"/>
      <c r="E341" s="110"/>
      <c r="F341" s="110"/>
      <c r="G341" s="110"/>
      <c r="H341" s="110"/>
      <c r="I341" s="110"/>
      <c r="J341" s="110"/>
      <c r="K341" s="110"/>
      <c r="L341" s="261"/>
      <c r="M341" s="261"/>
      <c r="N341" s="261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  <c r="AA341" s="261"/>
      <c r="AB341" s="261"/>
      <c r="AC341" s="261"/>
      <c r="AD341" s="261"/>
      <c r="AE341" s="261"/>
      <c r="AF341" s="261"/>
      <c r="AG341" s="261"/>
      <c r="AH341" s="261"/>
      <c r="AI341" s="261"/>
      <c r="AJ341" s="1"/>
      <c r="AK341" s="24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</row>
    <row r="342" s="11" customFormat="1" ht="30" customHeight="1" spans="1:171">
      <c r="A342" s="262" t="s">
        <v>10</v>
      </c>
      <c r="B342" s="49">
        <v>2024</v>
      </c>
      <c r="C342" s="112" t="s">
        <v>417</v>
      </c>
      <c r="D342" s="112" t="s">
        <v>417</v>
      </c>
      <c r="E342" s="112" t="s">
        <v>417</v>
      </c>
      <c r="F342" s="112" t="s">
        <v>417</v>
      </c>
      <c r="G342" s="112" t="s">
        <v>417</v>
      </c>
      <c r="H342" s="112">
        <v>0</v>
      </c>
      <c r="I342" s="112">
        <v>0</v>
      </c>
      <c r="J342" s="112">
        <v>0</v>
      </c>
      <c r="K342" s="112">
        <v>0</v>
      </c>
      <c r="L342" s="263">
        <v>0</v>
      </c>
      <c r="M342" s="263">
        <v>0</v>
      </c>
      <c r="N342" s="263">
        <v>0</v>
      </c>
      <c r="O342" s="263">
        <v>0</v>
      </c>
      <c r="P342" s="263">
        <v>0</v>
      </c>
      <c r="Q342" s="263">
        <v>0</v>
      </c>
      <c r="R342" s="263" t="s">
        <v>431</v>
      </c>
      <c r="S342" s="263" t="s">
        <v>434</v>
      </c>
      <c r="T342" s="263" t="s">
        <v>434</v>
      </c>
      <c r="U342" s="263" t="s">
        <v>434</v>
      </c>
      <c r="V342" s="263" t="s">
        <v>434</v>
      </c>
      <c r="W342" s="263" t="s">
        <v>434</v>
      </c>
      <c r="X342" s="263" t="s">
        <v>434</v>
      </c>
      <c r="Y342" s="263" t="s">
        <v>434</v>
      </c>
      <c r="Z342" s="263" t="s">
        <v>434</v>
      </c>
      <c r="AA342" s="263" t="s">
        <v>434</v>
      </c>
      <c r="AB342" s="263" t="s">
        <v>477</v>
      </c>
      <c r="AC342" s="263" t="s">
        <v>477</v>
      </c>
      <c r="AD342" s="263" t="s">
        <v>477</v>
      </c>
      <c r="AE342" s="263" t="s">
        <v>433</v>
      </c>
      <c r="AF342" s="263" t="s">
        <v>433</v>
      </c>
      <c r="AG342" s="263"/>
      <c r="AH342" s="263">
        <f t="shared" si="281"/>
        <v>0</v>
      </c>
      <c r="AI342" s="264"/>
      <c r="AJ342" s="1"/>
      <c r="AK342" s="24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</row>
    <row r="343" s="12" customFormat="1" ht="30" customHeight="1" spans="1:171">
      <c r="A343" s="265"/>
      <c r="B343" s="266">
        <v>2025</v>
      </c>
      <c r="C343" s="188" t="s">
        <v>417</v>
      </c>
      <c r="D343" s="188" t="s">
        <v>417</v>
      </c>
      <c r="E343" s="188" t="s">
        <v>417</v>
      </c>
      <c r="F343" s="188" t="s">
        <v>430</v>
      </c>
      <c r="G343" s="188" t="s">
        <v>431</v>
      </c>
      <c r="H343" s="188" t="s">
        <v>431</v>
      </c>
      <c r="I343" s="188" t="s">
        <v>430</v>
      </c>
      <c r="J343" s="188" t="s">
        <v>432</v>
      </c>
      <c r="K343" s="188"/>
      <c r="L343" s="267"/>
      <c r="M343" s="267"/>
      <c r="N343" s="267"/>
      <c r="O343" s="267"/>
      <c r="P343" s="267"/>
      <c r="Q343" s="267"/>
      <c r="R343" s="267"/>
      <c r="S343" s="267" t="s">
        <v>433</v>
      </c>
      <c r="T343" s="267" t="s">
        <v>433</v>
      </c>
      <c r="U343" s="267" t="s">
        <v>433</v>
      </c>
      <c r="V343" s="267" t="s">
        <v>433</v>
      </c>
      <c r="W343" s="267"/>
      <c r="X343" s="267"/>
      <c r="Y343" s="267" t="s">
        <v>434</v>
      </c>
      <c r="Z343" s="267" t="s">
        <v>434</v>
      </c>
      <c r="AA343" s="267" t="s">
        <v>434</v>
      </c>
      <c r="AB343" s="267" t="s">
        <v>434</v>
      </c>
      <c r="AC343" s="267" t="s">
        <v>434</v>
      </c>
      <c r="AD343" s="267" t="s">
        <v>434</v>
      </c>
      <c r="AE343" s="267" t="s">
        <v>434</v>
      </c>
      <c r="AF343" s="267" t="s">
        <v>434</v>
      </c>
      <c r="AG343" s="267"/>
      <c r="AH343" s="267">
        <f t="shared" si="281"/>
        <v>0</v>
      </c>
      <c r="AI343" s="268"/>
      <c r="AJ343" s="2"/>
      <c r="AK343" s="19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</row>
    <row r="344" s="11" customFormat="1" ht="30" customHeight="1" spans="1:171">
      <c r="A344" s="262"/>
      <c r="B344" s="56" t="s">
        <v>11</v>
      </c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 t="s">
        <v>381</v>
      </c>
      <c r="O344" s="269" t="s">
        <v>381</v>
      </c>
      <c r="P344" s="269"/>
      <c r="Q344" s="269"/>
      <c r="R344" s="269"/>
      <c r="S344" s="269" t="s">
        <v>381</v>
      </c>
      <c r="T344" s="269" t="s">
        <v>381</v>
      </c>
      <c r="U344" s="269"/>
      <c r="V344" s="269"/>
      <c r="W344" s="269"/>
      <c r="X344" s="269"/>
      <c r="Y344" s="269"/>
      <c r="Z344" s="269"/>
      <c r="AA344" s="269"/>
      <c r="AB344" s="269"/>
      <c r="AC344" s="269"/>
      <c r="AD344" s="269"/>
      <c r="AE344" s="269"/>
      <c r="AF344" s="269"/>
      <c r="AG344" s="269"/>
      <c r="AH344" s="269"/>
      <c r="AI344" s="28"/>
      <c r="AJ344" s="1"/>
      <c r="AK344" s="19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2"/>
      <c r="AY344" s="2"/>
      <c r="AZ344" s="2"/>
      <c r="BA344" s="2"/>
      <c r="BB344" s="2"/>
      <c r="BC344" s="2"/>
      <c r="BD344" s="2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</row>
    <row r="345" s="11" customFormat="1" ht="30" customHeight="1" spans="1:171">
      <c r="A345" s="270" t="s">
        <v>147</v>
      </c>
      <c r="B345" s="49">
        <v>2024</v>
      </c>
      <c r="C345" s="112">
        <v>5818</v>
      </c>
      <c r="D345" s="112">
        <v>5727</v>
      </c>
      <c r="E345" s="112">
        <v>6316</v>
      </c>
      <c r="F345" s="112">
        <v>8126</v>
      </c>
      <c r="G345" s="112">
        <v>5217</v>
      </c>
      <c r="H345" s="112">
        <v>0</v>
      </c>
      <c r="I345" s="112">
        <v>0</v>
      </c>
      <c r="J345" s="112">
        <v>0</v>
      </c>
      <c r="K345" s="112">
        <v>0</v>
      </c>
      <c r="L345" s="112">
        <v>0</v>
      </c>
      <c r="M345" s="112">
        <v>0</v>
      </c>
      <c r="N345" s="112">
        <v>0</v>
      </c>
      <c r="O345" s="112">
        <v>0</v>
      </c>
      <c r="P345" s="112">
        <v>0</v>
      </c>
      <c r="Q345" s="112">
        <v>0</v>
      </c>
      <c r="R345" s="112">
        <v>2020</v>
      </c>
      <c r="S345" s="112">
        <v>8994</v>
      </c>
      <c r="T345" s="112">
        <v>9212</v>
      </c>
      <c r="U345" s="112">
        <v>10463</v>
      </c>
      <c r="V345" s="112">
        <v>10121</v>
      </c>
      <c r="W345" s="112">
        <v>9529</v>
      </c>
      <c r="X345" s="112">
        <v>8805</v>
      </c>
      <c r="Y345" s="112">
        <v>8928</v>
      </c>
      <c r="Z345" s="112">
        <v>9836</v>
      </c>
      <c r="AA345" s="112">
        <v>10447</v>
      </c>
      <c r="AB345" s="112">
        <v>12788</v>
      </c>
      <c r="AC345" s="112">
        <v>18952</v>
      </c>
      <c r="AD345" s="112">
        <v>18641</v>
      </c>
      <c r="AE345" s="112">
        <v>12569</v>
      </c>
      <c r="AF345" s="112">
        <v>9024</v>
      </c>
      <c r="AG345" s="112"/>
      <c r="AH345" s="112">
        <f t="shared" ref="AH345:AH350" si="283">SUM(C345:AG345)</f>
        <v>191533</v>
      </c>
      <c r="AI345" s="28"/>
      <c r="AJ345" s="1"/>
      <c r="AK345" s="19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2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</row>
    <row r="346" s="12" customFormat="1" ht="30" customHeight="1" spans="1:171">
      <c r="A346" s="271"/>
      <c r="B346" s="266">
        <v>2025</v>
      </c>
      <c r="C346" s="151">
        <v>7235</v>
      </c>
      <c r="D346" s="151">
        <v>7851</v>
      </c>
      <c r="E346" s="151">
        <v>8296</v>
      </c>
      <c r="F346" s="151">
        <v>9329</v>
      </c>
      <c r="G346" s="151">
        <v>13839</v>
      </c>
      <c r="H346" s="151">
        <v>8609</v>
      </c>
      <c r="I346" s="151">
        <v>12178</v>
      </c>
      <c r="J346" s="151">
        <v>11203</v>
      </c>
      <c r="K346" s="151">
        <v>0</v>
      </c>
      <c r="L346" s="151">
        <v>0</v>
      </c>
      <c r="M346" s="151">
        <v>0</v>
      </c>
      <c r="N346" s="151">
        <v>0</v>
      </c>
      <c r="O346" s="151">
        <v>0</v>
      </c>
      <c r="P346" s="151">
        <v>0</v>
      </c>
      <c r="Q346" s="151">
        <v>0</v>
      </c>
      <c r="R346" s="151">
        <v>0</v>
      </c>
      <c r="S346" s="151">
        <v>1074</v>
      </c>
      <c r="T346" s="151">
        <v>7754</v>
      </c>
      <c r="U346" s="151">
        <v>7696</v>
      </c>
      <c r="V346" s="151">
        <v>8010</v>
      </c>
      <c r="W346" s="151">
        <v>183</v>
      </c>
      <c r="X346" s="151">
        <v>0</v>
      </c>
      <c r="Y346" s="151">
        <v>4733</v>
      </c>
      <c r="Z346" s="151">
        <v>9266</v>
      </c>
      <c r="AA346" s="151">
        <v>9501</v>
      </c>
      <c r="AB346" s="151">
        <v>8653</v>
      </c>
      <c r="AC346" s="151">
        <v>10055</v>
      </c>
      <c r="AD346" s="151">
        <v>9517</v>
      </c>
      <c r="AE346" s="151">
        <v>8863</v>
      </c>
      <c r="AF346" s="151">
        <v>8932</v>
      </c>
      <c r="AG346" s="151">
        <v>0</v>
      </c>
      <c r="AH346" s="153">
        <v>172777</v>
      </c>
      <c r="AI346" s="28">
        <v>8932</v>
      </c>
      <c r="AJ346" s="2">
        <v>0</v>
      </c>
      <c r="AK346" s="40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</row>
    <row r="347" s="11" customFormat="1" ht="30" customHeight="1" spans="1:171">
      <c r="A347" s="270"/>
      <c r="B347" s="199" t="s">
        <v>13</v>
      </c>
      <c r="C347" s="71">
        <v>0</v>
      </c>
      <c r="D347" s="71">
        <v>0</v>
      </c>
      <c r="E347" s="71">
        <v>0</v>
      </c>
      <c r="F347" s="71">
        <v>-0.220632645621663</v>
      </c>
      <c r="G347" s="71">
        <v>0.450878363768425</v>
      </c>
      <c r="H347" s="71">
        <v>0.116576161886769</v>
      </c>
      <c r="I347" s="71">
        <v>-0.211912828519417</v>
      </c>
      <c r="J347" s="71">
        <v>0.468317997965642</v>
      </c>
      <c r="K347" s="71">
        <v>0.459598180972534</v>
      </c>
      <c r="L347" s="71">
        <v>0.445065152496682</v>
      </c>
      <c r="M347" s="71">
        <v>0.447971758134372</v>
      </c>
      <c r="N347" s="71">
        <v>4500.4363453353</v>
      </c>
      <c r="O347" s="71">
        <v>5132.10204313342</v>
      </c>
      <c r="P347" s="71">
        <v>-0.211912828519417</v>
      </c>
      <c r="Q347" s="71">
        <v>-0.209006222783501</v>
      </c>
      <c r="R347" s="71">
        <v>0.442158546720748</v>
      </c>
      <c r="S347" s="71">
        <v>9448.75902111454</v>
      </c>
      <c r="T347" s="71">
        <v>9000.4276255184</v>
      </c>
      <c r="U347" s="71">
        <v>0.447971758134372</v>
      </c>
      <c r="V347" s="71">
        <v>0.113669556259993</v>
      </c>
      <c r="W347" s="71">
        <v>-0.220632645621663</v>
      </c>
      <c r="X347" s="71">
        <v>0.0933233164687408</v>
      </c>
      <c r="Y347" s="71">
        <v>-0.235165674079326</v>
      </c>
      <c r="Z347" s="71">
        <v>-0.232259068456187</v>
      </c>
      <c r="AA347" s="71">
        <v>0.421812306834909</v>
      </c>
      <c r="AB347" s="71">
        <v>0.410185884014936</v>
      </c>
      <c r="AC347" s="71">
        <v>-0.261325125386065</v>
      </c>
      <c r="AD347" s="71">
        <v>0.0671638652129332</v>
      </c>
      <c r="AE347" s="71">
        <v>-0.270044942386448</v>
      </c>
      <c r="AF347" s="71">
        <v>0.0642572595243109</v>
      </c>
      <c r="AG347" s="71">
        <v>0</v>
      </c>
      <c r="AH347" s="71">
        <v>28084.1010932287</v>
      </c>
      <c r="AI347" s="28"/>
      <c r="AJ347" s="1"/>
      <c r="AK347" s="24"/>
      <c r="AL347" s="2"/>
      <c r="AM347" s="2"/>
      <c r="AN347" s="2"/>
      <c r="AO347" s="2"/>
      <c r="AP347" s="2"/>
      <c r="AQ347" s="2"/>
      <c r="AR347" s="2"/>
      <c r="AS347" s="2"/>
      <c r="AT347" s="1"/>
      <c r="AU347" s="2"/>
      <c r="AV347" s="2"/>
      <c r="AW347" s="1"/>
      <c r="AX347" s="2"/>
      <c r="AY347" s="2"/>
      <c r="AZ347" s="2"/>
      <c r="BA347" s="2"/>
      <c r="BB347" s="2"/>
      <c r="BC347" s="2"/>
      <c r="BD347" s="2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</row>
    <row r="348" s="11" customFormat="1" ht="30" customHeight="1" spans="1:171">
      <c r="A348" s="270"/>
      <c r="B348" s="272" t="s">
        <v>14</v>
      </c>
      <c r="C348" s="71">
        <f t="shared" ref="C348:AG348" si="284">C346-C347</f>
        <v>7235</v>
      </c>
      <c r="D348" s="71">
        <f t="shared" si="284"/>
        <v>7851</v>
      </c>
      <c r="E348" s="71">
        <f t="shared" si="284"/>
        <v>8296</v>
      </c>
      <c r="F348" s="71">
        <f t="shared" si="284"/>
        <v>9329.22063264562</v>
      </c>
      <c r="G348" s="71">
        <f t="shared" si="284"/>
        <v>13838.5491216362</v>
      </c>
      <c r="H348" s="71">
        <f t="shared" si="284"/>
        <v>8608.88342383811</v>
      </c>
      <c r="I348" s="71">
        <f t="shared" si="284"/>
        <v>12178.2119128285</v>
      </c>
      <c r="J348" s="71">
        <f t="shared" si="284"/>
        <v>11202.531682002</v>
      </c>
      <c r="K348" s="71">
        <f t="shared" si="284"/>
        <v>-0.459598180972534</v>
      </c>
      <c r="L348" s="71">
        <f t="shared" si="284"/>
        <v>-0.445065152496682</v>
      </c>
      <c r="M348" s="71">
        <f t="shared" si="284"/>
        <v>-0.447971758134372</v>
      </c>
      <c r="N348" s="71">
        <f t="shared" si="284"/>
        <v>-4500.4363453353</v>
      </c>
      <c r="O348" s="71">
        <f t="shared" si="284"/>
        <v>-5132.10204313342</v>
      </c>
      <c r="P348" s="71">
        <f t="shared" si="284"/>
        <v>0.211912828519417</v>
      </c>
      <c r="Q348" s="71">
        <f t="shared" si="284"/>
        <v>0.209006222783501</v>
      </c>
      <c r="R348" s="71">
        <f t="shared" si="284"/>
        <v>-0.442158546720748</v>
      </c>
      <c r="S348" s="71">
        <f t="shared" si="284"/>
        <v>-8374.75902111454</v>
      </c>
      <c r="T348" s="71">
        <f t="shared" si="284"/>
        <v>-1246.4276255184</v>
      </c>
      <c r="U348" s="71">
        <f t="shared" si="284"/>
        <v>7695.55202824187</v>
      </c>
      <c r="V348" s="71">
        <f t="shared" si="284"/>
        <v>8009.88633044374</v>
      </c>
      <c r="W348" s="71">
        <f t="shared" si="284"/>
        <v>183.220632645622</v>
      </c>
      <c r="X348" s="71">
        <f t="shared" si="284"/>
        <v>-0.0933233164687408</v>
      </c>
      <c r="Y348" s="71">
        <f t="shared" si="284"/>
        <v>4733.23516567408</v>
      </c>
      <c r="Z348" s="71">
        <f t="shared" si="284"/>
        <v>9266.23225906846</v>
      </c>
      <c r="AA348" s="71">
        <f t="shared" si="284"/>
        <v>9500.57818769317</v>
      </c>
      <c r="AB348" s="71">
        <f t="shared" si="284"/>
        <v>8652.58981411599</v>
      </c>
      <c r="AC348" s="71">
        <f t="shared" si="284"/>
        <v>10055.2613251254</v>
      </c>
      <c r="AD348" s="71">
        <f t="shared" si="284"/>
        <v>9516.93283613479</v>
      </c>
      <c r="AE348" s="71">
        <f t="shared" si="284"/>
        <v>8863.27004494239</v>
      </c>
      <c r="AF348" s="71">
        <f t="shared" si="284"/>
        <v>8931.93574274048</v>
      </c>
      <c r="AG348" s="71">
        <f t="shared" si="284"/>
        <v>0</v>
      </c>
      <c r="AH348" s="71">
        <f t="shared" si="283"/>
        <v>144692.898906771</v>
      </c>
      <c r="AI348" s="28"/>
      <c r="AJ348" s="1"/>
      <c r="AK348" s="24"/>
      <c r="AL348" s="1"/>
      <c r="AM348" s="1"/>
      <c r="AN348" s="1"/>
      <c r="AO348" s="1"/>
      <c r="AP348" s="1"/>
      <c r="AQ348" s="1"/>
      <c r="AR348" s="1"/>
      <c r="AS348" s="1"/>
      <c r="AT348" s="2"/>
      <c r="AU348" s="1"/>
      <c r="AV348" s="1"/>
      <c r="AW348" s="2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</row>
    <row r="349" s="11" customFormat="1" ht="30" customHeight="1" spans="1:171">
      <c r="A349" s="270"/>
      <c r="B349" s="273" t="s">
        <v>15</v>
      </c>
      <c r="C349" s="71">
        <f t="shared" ref="C349:AG349" si="285">C346-C345</f>
        <v>1417</v>
      </c>
      <c r="D349" s="71">
        <f t="shared" si="285"/>
        <v>2124</v>
      </c>
      <c r="E349" s="71">
        <f t="shared" si="285"/>
        <v>1980</v>
      </c>
      <c r="F349" s="71">
        <f t="shared" si="285"/>
        <v>1203</v>
      </c>
      <c r="G349" s="71">
        <f t="shared" si="285"/>
        <v>8622</v>
      </c>
      <c r="H349" s="71">
        <f t="shared" si="285"/>
        <v>8609</v>
      </c>
      <c r="I349" s="71">
        <f t="shared" si="285"/>
        <v>12178</v>
      </c>
      <c r="J349" s="71">
        <f t="shared" si="285"/>
        <v>11203</v>
      </c>
      <c r="K349" s="71">
        <f t="shared" si="285"/>
        <v>0</v>
      </c>
      <c r="L349" s="71">
        <f t="shared" si="285"/>
        <v>0</v>
      </c>
      <c r="M349" s="71">
        <f t="shared" si="285"/>
        <v>0</v>
      </c>
      <c r="N349" s="71">
        <f t="shared" si="285"/>
        <v>0</v>
      </c>
      <c r="O349" s="71">
        <f t="shared" si="285"/>
        <v>0</v>
      </c>
      <c r="P349" s="71">
        <f t="shared" si="285"/>
        <v>0</v>
      </c>
      <c r="Q349" s="71">
        <f t="shared" si="285"/>
        <v>0</v>
      </c>
      <c r="R349" s="71">
        <f t="shared" si="285"/>
        <v>-2020</v>
      </c>
      <c r="S349" s="71">
        <f t="shared" si="285"/>
        <v>-7920</v>
      </c>
      <c r="T349" s="71">
        <f t="shared" si="285"/>
        <v>-1458</v>
      </c>
      <c r="U349" s="71">
        <f t="shared" si="285"/>
        <v>-2767</v>
      </c>
      <c r="V349" s="71">
        <f t="shared" si="285"/>
        <v>-2111</v>
      </c>
      <c r="W349" s="71">
        <f t="shared" si="285"/>
        <v>-9346</v>
      </c>
      <c r="X349" s="71">
        <f t="shared" si="285"/>
        <v>-8805</v>
      </c>
      <c r="Y349" s="71">
        <f t="shared" si="285"/>
        <v>-4195</v>
      </c>
      <c r="Z349" s="71">
        <f t="shared" si="285"/>
        <v>-570</v>
      </c>
      <c r="AA349" s="71">
        <f t="shared" si="285"/>
        <v>-946</v>
      </c>
      <c r="AB349" s="71">
        <f t="shared" si="285"/>
        <v>-4135</v>
      </c>
      <c r="AC349" s="71">
        <f t="shared" si="285"/>
        <v>-8897</v>
      </c>
      <c r="AD349" s="71">
        <f t="shared" si="285"/>
        <v>-9124</v>
      </c>
      <c r="AE349" s="71">
        <f t="shared" si="285"/>
        <v>-3706</v>
      </c>
      <c r="AF349" s="71">
        <f t="shared" si="285"/>
        <v>-92</v>
      </c>
      <c r="AG349" s="71">
        <f t="shared" si="285"/>
        <v>0</v>
      </c>
      <c r="AH349" s="71">
        <f t="shared" si="283"/>
        <v>-18756</v>
      </c>
      <c r="AI349" s="28"/>
      <c r="AJ349" s="1"/>
      <c r="AK349" s="24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</row>
    <row r="350" s="11" customFormat="1" ht="30" customHeight="1" spans="1:171">
      <c r="A350" s="270" t="s">
        <v>148</v>
      </c>
      <c r="B350" s="49">
        <v>2024</v>
      </c>
      <c r="C350" s="112">
        <v>345</v>
      </c>
      <c r="D350" s="112">
        <v>335</v>
      </c>
      <c r="E350" s="112">
        <v>416</v>
      </c>
      <c r="F350" s="112">
        <v>505</v>
      </c>
      <c r="G350" s="112">
        <v>213</v>
      </c>
      <c r="H350" s="112">
        <v>0</v>
      </c>
      <c r="I350" s="112">
        <v>0</v>
      </c>
      <c r="J350" s="112">
        <v>0</v>
      </c>
      <c r="K350" s="112">
        <v>0</v>
      </c>
      <c r="L350" s="112">
        <v>0</v>
      </c>
      <c r="M350" s="112">
        <v>0</v>
      </c>
      <c r="N350" s="112">
        <v>0</v>
      </c>
      <c r="O350" s="112">
        <v>0</v>
      </c>
      <c r="P350" s="112">
        <v>0</v>
      </c>
      <c r="Q350" s="112">
        <v>0</v>
      </c>
      <c r="R350" s="112">
        <v>273</v>
      </c>
      <c r="S350" s="112">
        <v>532</v>
      </c>
      <c r="T350" s="112">
        <v>554</v>
      </c>
      <c r="U350" s="112">
        <v>582</v>
      </c>
      <c r="V350" s="112">
        <v>590</v>
      </c>
      <c r="W350" s="112">
        <v>538</v>
      </c>
      <c r="X350" s="112">
        <v>446</v>
      </c>
      <c r="Y350" s="112">
        <v>483</v>
      </c>
      <c r="Z350" s="112">
        <v>521</v>
      </c>
      <c r="AA350" s="112">
        <v>560</v>
      </c>
      <c r="AB350" s="112">
        <v>817</v>
      </c>
      <c r="AC350" s="112">
        <v>1067</v>
      </c>
      <c r="AD350" s="112">
        <v>1218</v>
      </c>
      <c r="AE350" s="112">
        <v>649</v>
      </c>
      <c r="AF350" s="112">
        <v>568</v>
      </c>
      <c r="AG350" s="112"/>
      <c r="AH350" s="112">
        <f t="shared" si="283"/>
        <v>11212</v>
      </c>
      <c r="AI350" s="28"/>
      <c r="AJ350" s="1"/>
      <c r="AK350" s="24"/>
      <c r="AL350" s="2"/>
      <c r="AM350" s="2"/>
      <c r="AN350" s="2"/>
      <c r="AO350" s="2"/>
      <c r="AP350" s="2"/>
      <c r="AQ350" s="2"/>
      <c r="AR350" s="2"/>
      <c r="AS350" s="2"/>
      <c r="AT350" s="1"/>
      <c r="AU350" s="2"/>
      <c r="AV350" s="2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</row>
    <row r="351" s="12" customFormat="1" ht="30" customHeight="1" spans="1:171">
      <c r="A351" s="271"/>
      <c r="B351" s="266">
        <v>2025</v>
      </c>
      <c r="C351" s="151">
        <v>358</v>
      </c>
      <c r="D351" s="151">
        <v>389</v>
      </c>
      <c r="E351" s="151">
        <v>428</v>
      </c>
      <c r="F351" s="151">
        <v>492</v>
      </c>
      <c r="G351" s="151">
        <v>700</v>
      </c>
      <c r="H351" s="151">
        <v>444</v>
      </c>
      <c r="I351" s="151">
        <v>627</v>
      </c>
      <c r="J351" s="151">
        <v>619</v>
      </c>
      <c r="K351" s="151">
        <v>0</v>
      </c>
      <c r="L351" s="151">
        <v>0</v>
      </c>
      <c r="M351" s="151">
        <v>0</v>
      </c>
      <c r="N351" s="151">
        <v>0</v>
      </c>
      <c r="O351" s="151">
        <v>0</v>
      </c>
      <c r="P351" s="151">
        <v>0</v>
      </c>
      <c r="Q351" s="151">
        <v>0</v>
      </c>
      <c r="R351" s="151">
        <v>0</v>
      </c>
      <c r="S351" s="151">
        <v>67</v>
      </c>
      <c r="T351" s="28">
        <v>416</v>
      </c>
      <c r="U351" s="28">
        <v>393</v>
      </c>
      <c r="V351" s="28">
        <v>411</v>
      </c>
      <c r="W351" s="151">
        <v>0</v>
      </c>
      <c r="X351" s="151">
        <v>0</v>
      </c>
      <c r="Y351" s="28">
        <v>239</v>
      </c>
      <c r="Z351" s="151">
        <v>471</v>
      </c>
      <c r="AA351" s="151">
        <v>493</v>
      </c>
      <c r="AB351" s="28">
        <v>441</v>
      </c>
      <c r="AC351" s="28">
        <v>495</v>
      </c>
      <c r="AD351" s="28">
        <v>534</v>
      </c>
      <c r="AE351" s="28">
        <v>506</v>
      </c>
      <c r="AF351" s="151">
        <v>496</v>
      </c>
      <c r="AG351" s="151">
        <v>0</v>
      </c>
      <c r="AH351" s="153">
        <v>9019</v>
      </c>
      <c r="AI351" s="28">
        <v>496</v>
      </c>
      <c r="AJ351" s="2">
        <v>0</v>
      </c>
      <c r="AK351" s="274">
        <v>0.904473355908037</v>
      </c>
      <c r="AL351" s="1"/>
      <c r="AM351" s="1"/>
      <c r="AN351" s="1"/>
      <c r="AO351" s="1"/>
      <c r="AP351" s="1"/>
      <c r="AQ351" s="1"/>
      <c r="AR351" s="1"/>
      <c r="AS351" s="1"/>
      <c r="AT351" s="2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</row>
    <row r="352" s="11" customFormat="1" ht="30" customHeight="1" spans="1:171">
      <c r="A352" s="270"/>
      <c r="B352" s="199" t="s">
        <v>13</v>
      </c>
      <c r="C352" s="71">
        <v>0</v>
      </c>
      <c r="D352" s="71">
        <v>0</v>
      </c>
      <c r="E352" s="71">
        <v>0</v>
      </c>
      <c r="F352" s="71">
        <v>-0.013002541993391</v>
      </c>
      <c r="G352" s="71">
        <v>0.0265716111153531</v>
      </c>
      <c r="H352" s="71">
        <v>0.00687018204441196</v>
      </c>
      <c r="I352" s="71">
        <v>-0.0124886570797274</v>
      </c>
      <c r="J352" s="71">
        <v>0.0275993809422514</v>
      </c>
      <c r="K352" s="71">
        <v>0.0270854960350198</v>
      </c>
      <c r="L352" s="71">
        <v>0.0262290211805576</v>
      </c>
      <c r="M352" s="71">
        <v>0.0264003161480625</v>
      </c>
      <c r="N352" s="71">
        <v>265.224180238265</v>
      </c>
      <c r="O352" s="71">
        <v>302.450129907964</v>
      </c>
      <c r="P352" s="71">
        <v>-0.0124886570797274</v>
      </c>
      <c r="Q352" s="71">
        <v>-0.0123173621064338</v>
      </c>
      <c r="R352" s="71">
        <v>0.0260577262049055</v>
      </c>
      <c r="S352" s="71">
        <v>556.843642115175</v>
      </c>
      <c r="T352" s="71">
        <v>530.422131455367</v>
      </c>
      <c r="U352" s="71">
        <v>0.0264003161480625</v>
      </c>
      <c r="V352" s="71">
        <v>0.00669888707755022</v>
      </c>
      <c r="W352" s="71">
        <v>-0.013002541993391</v>
      </c>
      <c r="X352" s="71">
        <v>0.00549982228571969</v>
      </c>
      <c r="Y352" s="71">
        <v>-0.0138590168467812</v>
      </c>
      <c r="Z352" s="71">
        <v>-0.0136877218801338</v>
      </c>
      <c r="AA352" s="71">
        <v>0.0248586614075007</v>
      </c>
      <c r="AB352" s="71">
        <v>0.0241734815216154</v>
      </c>
      <c r="AC352" s="71">
        <v>-0.0154006715877718</v>
      </c>
      <c r="AD352" s="71">
        <v>0.00395816754773061</v>
      </c>
      <c r="AE352" s="71">
        <v>-0.0159145564954322</v>
      </c>
      <c r="AF352" s="71">
        <v>0.00378687257722408</v>
      </c>
      <c r="AG352" s="71">
        <v>0</v>
      </c>
      <c r="AH352" s="71">
        <v>1655.08011193194</v>
      </c>
      <c r="AI352" s="28"/>
      <c r="AJ352" s="1"/>
      <c r="AK352" s="24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2"/>
      <c r="AY352" s="2"/>
      <c r="AZ352" s="2"/>
      <c r="BA352" s="2"/>
      <c r="BB352" s="2"/>
      <c r="BC352" s="2"/>
      <c r="BD352" s="2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</row>
    <row r="353" s="11" customFormat="1" ht="30" customHeight="1" spans="1:171">
      <c r="A353" s="270"/>
      <c r="B353" s="272" t="s">
        <v>14</v>
      </c>
      <c r="C353" s="71">
        <f t="shared" ref="C353:AG353" si="286">C351-C352</f>
        <v>358</v>
      </c>
      <c r="D353" s="71">
        <f t="shared" si="286"/>
        <v>389</v>
      </c>
      <c r="E353" s="71">
        <f t="shared" si="286"/>
        <v>428</v>
      </c>
      <c r="F353" s="71">
        <f t="shared" si="286"/>
        <v>492.013002541993</v>
      </c>
      <c r="G353" s="71">
        <f t="shared" si="286"/>
        <v>699.973428388885</v>
      </c>
      <c r="H353" s="71">
        <f t="shared" si="286"/>
        <v>443.993129817956</v>
      </c>
      <c r="I353" s="71">
        <f t="shared" si="286"/>
        <v>627.01248865708</v>
      </c>
      <c r="J353" s="71">
        <f t="shared" si="286"/>
        <v>618.972400619058</v>
      </c>
      <c r="K353" s="71">
        <f t="shared" si="286"/>
        <v>-0.0270854960350198</v>
      </c>
      <c r="L353" s="71">
        <f t="shared" si="286"/>
        <v>-0.0262290211805576</v>
      </c>
      <c r="M353" s="71">
        <f t="shared" si="286"/>
        <v>-0.0264003161480625</v>
      </c>
      <c r="N353" s="71">
        <f t="shared" si="286"/>
        <v>-265.224180238265</v>
      </c>
      <c r="O353" s="71">
        <f t="shared" si="286"/>
        <v>-302.450129907964</v>
      </c>
      <c r="P353" s="71">
        <f t="shared" si="286"/>
        <v>0.0124886570797274</v>
      </c>
      <c r="Q353" s="71">
        <f t="shared" si="286"/>
        <v>0.0123173621064338</v>
      </c>
      <c r="R353" s="71">
        <f t="shared" si="286"/>
        <v>-0.0260577262049055</v>
      </c>
      <c r="S353" s="71">
        <f t="shared" si="286"/>
        <v>-489.843642115175</v>
      </c>
      <c r="T353" s="71">
        <f t="shared" si="286"/>
        <v>-114.422131455367</v>
      </c>
      <c r="U353" s="71">
        <f t="shared" si="286"/>
        <v>392.973599683852</v>
      </c>
      <c r="V353" s="71">
        <f t="shared" si="286"/>
        <v>410.993301112922</v>
      </c>
      <c r="W353" s="71">
        <f t="shared" si="286"/>
        <v>0.013002541993391</v>
      </c>
      <c r="X353" s="71">
        <f t="shared" si="286"/>
        <v>-0.00549982228571969</v>
      </c>
      <c r="Y353" s="71">
        <f t="shared" si="286"/>
        <v>239.013859016847</v>
      </c>
      <c r="Z353" s="71">
        <f t="shared" si="286"/>
        <v>471.01368772188</v>
      </c>
      <c r="AA353" s="71">
        <f t="shared" si="286"/>
        <v>492.975141338592</v>
      </c>
      <c r="AB353" s="71">
        <f t="shared" si="286"/>
        <v>440.975826518478</v>
      </c>
      <c r="AC353" s="71">
        <f t="shared" si="286"/>
        <v>495.015400671588</v>
      </c>
      <c r="AD353" s="71">
        <f t="shared" si="286"/>
        <v>533.996041832452</v>
      </c>
      <c r="AE353" s="71">
        <f t="shared" si="286"/>
        <v>506.015914556495</v>
      </c>
      <c r="AF353" s="71">
        <f t="shared" si="286"/>
        <v>495.996213127423</v>
      </c>
      <c r="AG353" s="71">
        <f t="shared" si="286"/>
        <v>0</v>
      </c>
      <c r="AH353" s="71">
        <f t="shared" ref="AH353:AH356" si="287">SUM(C353:AG353)</f>
        <v>7363.91988806806</v>
      </c>
      <c r="AI353" s="28"/>
      <c r="AJ353" s="1"/>
      <c r="AK353" s="24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2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</row>
    <row r="354" s="11" customFormat="1" ht="30" customHeight="1" spans="1:171">
      <c r="A354" s="270"/>
      <c r="B354" s="273" t="s">
        <v>15</v>
      </c>
      <c r="C354" s="71">
        <f t="shared" ref="C354:AG354" si="288">C351-C350</f>
        <v>13</v>
      </c>
      <c r="D354" s="71">
        <f t="shared" si="288"/>
        <v>54</v>
      </c>
      <c r="E354" s="71">
        <f t="shared" si="288"/>
        <v>12</v>
      </c>
      <c r="F354" s="71">
        <f t="shared" si="288"/>
        <v>-13</v>
      </c>
      <c r="G354" s="71">
        <f t="shared" si="288"/>
        <v>487</v>
      </c>
      <c r="H354" s="71">
        <f t="shared" si="288"/>
        <v>444</v>
      </c>
      <c r="I354" s="71">
        <f t="shared" si="288"/>
        <v>627</v>
      </c>
      <c r="J354" s="71">
        <f t="shared" si="288"/>
        <v>619</v>
      </c>
      <c r="K354" s="71">
        <f t="shared" si="288"/>
        <v>0</v>
      </c>
      <c r="L354" s="71">
        <f t="shared" si="288"/>
        <v>0</v>
      </c>
      <c r="M354" s="71">
        <f t="shared" si="288"/>
        <v>0</v>
      </c>
      <c r="N354" s="71">
        <f t="shared" si="288"/>
        <v>0</v>
      </c>
      <c r="O354" s="71">
        <f t="shared" si="288"/>
        <v>0</v>
      </c>
      <c r="P354" s="71">
        <f t="shared" si="288"/>
        <v>0</v>
      </c>
      <c r="Q354" s="71">
        <f t="shared" si="288"/>
        <v>0</v>
      </c>
      <c r="R354" s="71">
        <f t="shared" si="288"/>
        <v>-273</v>
      </c>
      <c r="S354" s="71">
        <f t="shared" si="288"/>
        <v>-465</v>
      </c>
      <c r="T354" s="71">
        <f t="shared" si="288"/>
        <v>-138</v>
      </c>
      <c r="U354" s="71">
        <f t="shared" si="288"/>
        <v>-189</v>
      </c>
      <c r="V354" s="71">
        <f t="shared" si="288"/>
        <v>-179</v>
      </c>
      <c r="W354" s="71">
        <f t="shared" si="288"/>
        <v>-538</v>
      </c>
      <c r="X354" s="71">
        <f t="shared" si="288"/>
        <v>-446</v>
      </c>
      <c r="Y354" s="71">
        <f t="shared" si="288"/>
        <v>-244</v>
      </c>
      <c r="Z354" s="71">
        <f t="shared" si="288"/>
        <v>-50</v>
      </c>
      <c r="AA354" s="71">
        <f t="shared" si="288"/>
        <v>-67</v>
      </c>
      <c r="AB354" s="71">
        <f t="shared" si="288"/>
        <v>-376</v>
      </c>
      <c r="AC354" s="71">
        <f t="shared" si="288"/>
        <v>-572</v>
      </c>
      <c r="AD354" s="71">
        <f t="shared" si="288"/>
        <v>-684</v>
      </c>
      <c r="AE354" s="71">
        <f t="shared" si="288"/>
        <v>-143</v>
      </c>
      <c r="AF354" s="71">
        <f t="shared" si="288"/>
        <v>-72</v>
      </c>
      <c r="AG354" s="71">
        <f t="shared" si="288"/>
        <v>0</v>
      </c>
      <c r="AH354" s="71">
        <f t="shared" si="287"/>
        <v>-2193</v>
      </c>
      <c r="AI354" s="28"/>
      <c r="AJ354" s="1"/>
      <c r="AK354" s="24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</row>
    <row r="355" s="11" customFormat="1" ht="30" customHeight="1" spans="1:171">
      <c r="A355" s="270" t="s">
        <v>120</v>
      </c>
      <c r="B355" s="49">
        <v>2024</v>
      </c>
      <c r="C355" s="112">
        <v>209.768663846049</v>
      </c>
      <c r="D355" s="112">
        <v>211.689641053637</v>
      </c>
      <c r="E355" s="112">
        <v>261.738774396069</v>
      </c>
      <c r="F355" s="112">
        <v>328.591169646513</v>
      </c>
      <c r="G355" s="112">
        <v>132.053023065375</v>
      </c>
      <c r="H355" s="112">
        <v>0</v>
      </c>
      <c r="I355" s="112">
        <v>0</v>
      </c>
      <c r="J355" s="112">
        <v>0</v>
      </c>
      <c r="K355" s="112">
        <v>0</v>
      </c>
      <c r="L355" s="112">
        <v>0</v>
      </c>
      <c r="M355" s="112">
        <v>0</v>
      </c>
      <c r="N355" s="112">
        <v>0</v>
      </c>
      <c r="O355" s="112">
        <v>0</v>
      </c>
      <c r="P355" s="112">
        <v>0</v>
      </c>
      <c r="Q355" s="112">
        <v>0</v>
      </c>
      <c r="R355" s="112">
        <v>168.226422819708</v>
      </c>
      <c r="S355" s="112">
        <v>343.436604340112</v>
      </c>
      <c r="T355" s="112">
        <v>356.882762385697</v>
      </c>
      <c r="U355" s="112">
        <v>405.104408352668</v>
      </c>
      <c r="V355" s="112">
        <v>408.861061826123</v>
      </c>
      <c r="W355" s="112">
        <v>346.208543742323</v>
      </c>
      <c r="X355" s="112">
        <v>324.288931349802</v>
      </c>
      <c r="Y355" s="112">
        <v>339.490923979801</v>
      </c>
      <c r="Z355" s="112">
        <v>348.779172922069</v>
      </c>
      <c r="AA355" s="112">
        <v>394.185887812201</v>
      </c>
      <c r="AB355" s="112">
        <v>542.473727309949</v>
      </c>
      <c r="AC355" s="112">
        <v>703.372458031937</v>
      </c>
      <c r="AD355" s="112">
        <v>689.041899822574</v>
      </c>
      <c r="AE355" s="112">
        <v>364.270847550157</v>
      </c>
      <c r="AF355" s="112">
        <v>344.970656476048</v>
      </c>
      <c r="AG355" s="112"/>
      <c r="AH355" s="112">
        <f t="shared" si="287"/>
        <v>7223.43558072881</v>
      </c>
      <c r="AI355" s="28"/>
      <c r="AJ355" s="1"/>
      <c r="AK355"/>
      <c r="AL355"/>
      <c r="AM355" s="2"/>
      <c r="AN355" s="2"/>
      <c r="AO355" s="2"/>
      <c r="AP355" s="2"/>
      <c r="AQ355" s="2"/>
      <c r="AR355" s="2"/>
      <c r="AS355" s="2"/>
      <c r="AT355" s="1"/>
      <c r="AU355" s="2"/>
      <c r="AV355" s="2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</row>
    <row r="356" s="11" customFormat="1" ht="30" customHeight="1" spans="1:171">
      <c r="A356" s="270"/>
      <c r="B356" s="275">
        <v>2025</v>
      </c>
      <c r="C356" s="70">
        <f t="shared" ref="C356:AG356" si="289">(C361/29308)*C351</f>
        <v>273.984577589737</v>
      </c>
      <c r="D356" s="70">
        <f t="shared" si="289"/>
        <v>287.091237887266</v>
      </c>
      <c r="E356" s="70">
        <f t="shared" si="289"/>
        <v>315.143987989627</v>
      </c>
      <c r="F356" s="70">
        <f t="shared" si="289"/>
        <v>348.334925617579</v>
      </c>
      <c r="G356" s="70">
        <f t="shared" si="289"/>
        <v>514.705882352941</v>
      </c>
      <c r="H356" s="70">
        <f t="shared" si="289"/>
        <v>317.986897775351</v>
      </c>
      <c r="I356" s="70">
        <f t="shared" si="289"/>
        <v>454.183499385833</v>
      </c>
      <c r="J356" s="70">
        <f t="shared" si="289"/>
        <v>443.953186843183</v>
      </c>
      <c r="K356" s="70">
        <f t="shared" si="289"/>
        <v>0</v>
      </c>
      <c r="L356" s="70">
        <f t="shared" si="289"/>
        <v>0</v>
      </c>
      <c r="M356" s="70">
        <f t="shared" si="289"/>
        <v>0</v>
      </c>
      <c r="N356" s="70">
        <f t="shared" si="289"/>
        <v>0</v>
      </c>
      <c r="O356" s="70">
        <f t="shared" si="289"/>
        <v>0</v>
      </c>
      <c r="P356" s="70">
        <f t="shared" si="289"/>
        <v>0</v>
      </c>
      <c r="Q356" s="70">
        <f t="shared" si="289"/>
        <v>0</v>
      </c>
      <c r="R356" s="70">
        <f t="shared" si="289"/>
        <v>0</v>
      </c>
      <c r="S356" s="70">
        <f t="shared" si="289"/>
        <v>47.2529684727719</v>
      </c>
      <c r="T356" s="70">
        <f t="shared" si="289"/>
        <v>306.308175242255</v>
      </c>
      <c r="U356" s="70">
        <f t="shared" si="289"/>
        <v>289.641053637232</v>
      </c>
      <c r="V356" s="70">
        <f t="shared" si="289"/>
        <v>299.962126381875</v>
      </c>
      <c r="W356" s="70">
        <f t="shared" si="289"/>
        <v>0</v>
      </c>
      <c r="X356" s="70">
        <f t="shared" si="289"/>
        <v>0</v>
      </c>
      <c r="Y356" s="70">
        <f t="shared" si="289"/>
        <v>177.040057322233</v>
      </c>
      <c r="Z356" s="70">
        <f t="shared" si="289"/>
        <v>350.01978981848</v>
      </c>
      <c r="AA356" s="70">
        <f t="shared" si="289"/>
        <v>361.99535962877</v>
      </c>
      <c r="AB356" s="70">
        <f t="shared" si="289"/>
        <v>326.822710522724</v>
      </c>
      <c r="AC356" s="70">
        <f t="shared" si="289"/>
        <v>382.886925071653</v>
      </c>
      <c r="AD356" s="70">
        <f t="shared" si="289"/>
        <v>370.053910195169</v>
      </c>
      <c r="AE356" s="70">
        <f t="shared" si="289"/>
        <v>329.75979254811</v>
      </c>
      <c r="AF356" s="70">
        <f t="shared" si="289"/>
        <v>336.951003139075</v>
      </c>
      <c r="AG356" s="70">
        <f t="shared" si="289"/>
        <v>0</v>
      </c>
      <c r="AH356" s="70">
        <f t="shared" si="287"/>
        <v>6534.07806742186</v>
      </c>
      <c r="AI356" s="28"/>
      <c r="AJ356" s="1"/>
      <c r="AK356"/>
      <c r="AL356"/>
      <c r="AM356" s="1"/>
      <c r="AN356" s="1"/>
      <c r="AO356" s="1"/>
      <c r="AP356" s="1"/>
      <c r="AQ356" s="1"/>
      <c r="AR356" s="1"/>
      <c r="AS356" s="1"/>
      <c r="AT356" s="2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</row>
    <row r="357" s="11" customFormat="1" ht="30" customHeight="1" spans="1:171">
      <c r="A357" s="270"/>
      <c r="B357" s="276" t="s">
        <v>13</v>
      </c>
      <c r="C357" s="156">
        <v>0</v>
      </c>
      <c r="D357" s="156">
        <v>0</v>
      </c>
      <c r="E357" s="156">
        <v>0</v>
      </c>
      <c r="F357" s="156">
        <v>-0.00834597447726459</v>
      </c>
      <c r="G357" s="156">
        <v>0.0170555871537472</v>
      </c>
      <c r="H357" s="156">
        <v>0.00440978110479998</v>
      </c>
      <c r="I357" s="156">
        <v>-0.00801612586951797</v>
      </c>
      <c r="J357" s="156">
        <v>0.0177152843689653</v>
      </c>
      <c r="K357" s="156">
        <v>0.0173854357653471</v>
      </c>
      <c r="L357" s="156">
        <v>0.0168356880868244</v>
      </c>
      <c r="M357" s="156">
        <v>0.0169456376203546</v>
      </c>
      <c r="N357" s="156">
        <v>170.240114598138</v>
      </c>
      <c r="O357" s="156">
        <v>194.134428955528</v>
      </c>
      <c r="P357" s="156">
        <v>-0.00801612586951797</v>
      </c>
      <c r="Q357" s="156">
        <v>-0.00790617633227213</v>
      </c>
      <c r="R357" s="156">
        <v>0.0167257385480648</v>
      </c>
      <c r="S357" s="156">
        <v>357.422635303353</v>
      </c>
      <c r="T357" s="156">
        <v>340.463393508201</v>
      </c>
      <c r="U357" s="156">
        <v>0.0169456376203546</v>
      </c>
      <c r="V357" s="156">
        <v>0.00429983157168264</v>
      </c>
      <c r="W357" s="156">
        <v>-0.00834597447726459</v>
      </c>
      <c r="X357" s="156">
        <v>0.00353018482458574</v>
      </c>
      <c r="Y357" s="156">
        <v>-0.0088957221550992</v>
      </c>
      <c r="Z357" s="156">
        <v>-0.00878577262211944</v>
      </c>
      <c r="AA357" s="156">
        <v>0.0159560917973899</v>
      </c>
      <c r="AB357" s="156">
        <v>0.0155162936530855</v>
      </c>
      <c r="AC357" s="156">
        <v>-0.00988526797833912</v>
      </c>
      <c r="AD357" s="156">
        <v>0.00254063900327242</v>
      </c>
      <c r="AE357" s="156">
        <v>-0.0102151165822325</v>
      </c>
      <c r="AF357" s="156">
        <v>0.00243068946781559</v>
      </c>
      <c r="AG357" s="156">
        <v>0</v>
      </c>
      <c r="AH357" s="157">
        <v>1062.35045262944</v>
      </c>
      <c r="AI357" s="28"/>
      <c r="AJ357" s="1"/>
      <c r="AK357"/>
      <c r="AL357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</row>
    <row r="358" s="11" customFormat="1" ht="30" customHeight="1" spans="1:171">
      <c r="A358" s="270"/>
      <c r="B358" s="272" t="s">
        <v>14</v>
      </c>
      <c r="C358" s="78">
        <f t="shared" ref="C358:AG358" si="290">C356-C357</f>
        <v>273.984577589737</v>
      </c>
      <c r="D358" s="78">
        <f t="shared" si="290"/>
        <v>287.091237887266</v>
      </c>
      <c r="E358" s="78">
        <f t="shared" si="290"/>
        <v>315.143987989627</v>
      </c>
      <c r="F358" s="78">
        <f t="shared" si="290"/>
        <v>348.343271592056</v>
      </c>
      <c r="G358" s="78">
        <f t="shared" si="290"/>
        <v>514.688826765787</v>
      </c>
      <c r="H358" s="78">
        <f t="shared" si="290"/>
        <v>317.982487994247</v>
      </c>
      <c r="I358" s="78">
        <f t="shared" si="290"/>
        <v>454.191515511703</v>
      </c>
      <c r="J358" s="78">
        <f t="shared" si="290"/>
        <v>443.935471558814</v>
      </c>
      <c r="K358" s="78">
        <f t="shared" si="290"/>
        <v>-0.0173854357653471</v>
      </c>
      <c r="L358" s="78">
        <f t="shared" si="290"/>
        <v>-0.0168356880868244</v>
      </c>
      <c r="M358" s="78">
        <f t="shared" si="290"/>
        <v>-0.0169456376203546</v>
      </c>
      <c r="N358" s="78">
        <f t="shared" si="290"/>
        <v>-170.240114598138</v>
      </c>
      <c r="O358" s="78">
        <f t="shared" si="290"/>
        <v>-194.134428955528</v>
      </c>
      <c r="P358" s="78">
        <f t="shared" si="290"/>
        <v>0.00801612586951797</v>
      </c>
      <c r="Q358" s="78">
        <f t="shared" si="290"/>
        <v>0.00790617633227213</v>
      </c>
      <c r="R358" s="78">
        <f t="shared" si="290"/>
        <v>-0.0167257385480648</v>
      </c>
      <c r="S358" s="78">
        <f t="shared" si="290"/>
        <v>-310.169666830581</v>
      </c>
      <c r="T358" s="78">
        <f t="shared" si="290"/>
        <v>-34.1552182659463</v>
      </c>
      <c r="U358" s="78">
        <f t="shared" si="290"/>
        <v>289.624107999612</v>
      </c>
      <c r="V358" s="78">
        <f t="shared" si="290"/>
        <v>299.957826550304</v>
      </c>
      <c r="W358" s="78">
        <f t="shared" si="290"/>
        <v>0.00834597447726459</v>
      </c>
      <c r="X358" s="78">
        <f t="shared" si="290"/>
        <v>-0.00353018482458574</v>
      </c>
      <c r="Y358" s="78">
        <f t="shared" si="290"/>
        <v>177.048953044388</v>
      </c>
      <c r="Z358" s="78">
        <f t="shared" si="290"/>
        <v>350.028575591102</v>
      </c>
      <c r="AA358" s="78">
        <f t="shared" si="290"/>
        <v>361.979403536973</v>
      </c>
      <c r="AB358" s="78">
        <f t="shared" si="290"/>
        <v>326.807194229071</v>
      </c>
      <c r="AC358" s="78">
        <f t="shared" si="290"/>
        <v>382.896810339631</v>
      </c>
      <c r="AD358" s="78">
        <f t="shared" si="290"/>
        <v>370.051369556165</v>
      </c>
      <c r="AE358" s="78">
        <f t="shared" si="290"/>
        <v>329.770007664692</v>
      </c>
      <c r="AF358" s="78">
        <f t="shared" si="290"/>
        <v>336.948572449607</v>
      </c>
      <c r="AG358" s="78">
        <f t="shared" si="290"/>
        <v>0</v>
      </c>
      <c r="AH358" s="78">
        <f t="shared" ref="AH358:AH361" si="291">SUM(C358:AG358)</f>
        <v>5471.72761479242</v>
      </c>
      <c r="AI358" s="28"/>
      <c r="AJ358" s="1"/>
      <c r="AK358"/>
      <c r="AL358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</row>
    <row r="359" s="11" customFormat="1" ht="30" customHeight="1" spans="1:171">
      <c r="A359" s="270"/>
      <c r="B359" s="273" t="s">
        <v>15</v>
      </c>
      <c r="C359" s="71">
        <f t="shared" ref="C359:AG359" si="292">C356-C355</f>
        <v>64.2159137436876</v>
      </c>
      <c r="D359" s="71">
        <f t="shared" si="292"/>
        <v>75.4015968336293</v>
      </c>
      <c r="E359" s="71">
        <f t="shared" si="292"/>
        <v>53.4052135935584</v>
      </c>
      <c r="F359" s="71">
        <f t="shared" si="292"/>
        <v>19.7437559710658</v>
      </c>
      <c r="G359" s="71">
        <f t="shared" si="292"/>
        <v>382.652859287566</v>
      </c>
      <c r="H359" s="71">
        <f t="shared" si="292"/>
        <v>317.986897775351</v>
      </c>
      <c r="I359" s="71">
        <f t="shared" si="292"/>
        <v>454.183499385833</v>
      </c>
      <c r="J359" s="71">
        <f t="shared" si="292"/>
        <v>443.953186843183</v>
      </c>
      <c r="K359" s="71">
        <f t="shared" si="292"/>
        <v>0</v>
      </c>
      <c r="L359" s="71">
        <f t="shared" si="292"/>
        <v>0</v>
      </c>
      <c r="M359" s="71">
        <f t="shared" si="292"/>
        <v>0</v>
      </c>
      <c r="N359" s="71">
        <f t="shared" si="292"/>
        <v>0</v>
      </c>
      <c r="O359" s="71">
        <f t="shared" si="292"/>
        <v>0</v>
      </c>
      <c r="P359" s="71">
        <f t="shared" si="292"/>
        <v>0</v>
      </c>
      <c r="Q359" s="71">
        <f t="shared" si="292"/>
        <v>0</v>
      </c>
      <c r="R359" s="71">
        <f t="shared" si="292"/>
        <v>-168.226422819708</v>
      </c>
      <c r="S359" s="71">
        <f t="shared" si="292"/>
        <v>-296.18363586734</v>
      </c>
      <c r="T359" s="71">
        <f t="shared" si="292"/>
        <v>-50.5745871434423</v>
      </c>
      <c r="U359" s="71">
        <f t="shared" si="292"/>
        <v>-115.463354715436</v>
      </c>
      <c r="V359" s="71">
        <f t="shared" si="292"/>
        <v>-108.898935444248</v>
      </c>
      <c r="W359" s="71">
        <f t="shared" si="292"/>
        <v>-346.208543742323</v>
      </c>
      <c r="X359" s="71">
        <f t="shared" si="292"/>
        <v>-324.288931349802</v>
      </c>
      <c r="Y359" s="71">
        <f t="shared" si="292"/>
        <v>-162.450866657568</v>
      </c>
      <c r="Z359" s="71">
        <f t="shared" si="292"/>
        <v>1.24061689641064</v>
      </c>
      <c r="AA359" s="71">
        <f t="shared" si="292"/>
        <v>-32.1905281834307</v>
      </c>
      <c r="AB359" s="71">
        <f t="shared" si="292"/>
        <v>-215.651016787225</v>
      </c>
      <c r="AC359" s="71">
        <f t="shared" si="292"/>
        <v>-320.485532960284</v>
      </c>
      <c r="AD359" s="71">
        <f t="shared" si="292"/>
        <v>-318.987989627405</v>
      </c>
      <c r="AE359" s="71">
        <f t="shared" si="292"/>
        <v>-34.5110550020473</v>
      </c>
      <c r="AF359" s="71">
        <f t="shared" si="292"/>
        <v>-8.01965333697336</v>
      </c>
      <c r="AG359" s="71">
        <f t="shared" si="292"/>
        <v>0</v>
      </c>
      <c r="AH359" s="71">
        <f t="shared" si="291"/>
        <v>-689.357513306948</v>
      </c>
      <c r="AI359" s="28"/>
      <c r="AJ359" s="1"/>
      <c r="AK359"/>
      <c r="AL35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</row>
    <row r="360" s="11" customFormat="1" ht="30" customHeight="1" spans="1:171">
      <c r="A360" s="270" t="s">
        <v>121</v>
      </c>
      <c r="B360" s="49">
        <v>2024</v>
      </c>
      <c r="C360" s="112">
        <v>17820</v>
      </c>
      <c r="D360" s="112">
        <v>18520</v>
      </c>
      <c r="E360" s="112">
        <v>18440</v>
      </c>
      <c r="F360" s="112">
        <v>19070</v>
      </c>
      <c r="G360" s="112">
        <v>18170</v>
      </c>
      <c r="H360" s="112">
        <v>0</v>
      </c>
      <c r="I360" s="112">
        <v>0</v>
      </c>
      <c r="J360" s="112">
        <v>0</v>
      </c>
      <c r="K360" s="112">
        <v>0</v>
      </c>
      <c r="L360" s="112">
        <v>0</v>
      </c>
      <c r="M360" s="112">
        <v>0</v>
      </c>
      <c r="N360" s="112">
        <v>0</v>
      </c>
      <c r="O360" s="112">
        <v>0</v>
      </c>
      <c r="P360" s="112">
        <v>0</v>
      </c>
      <c r="Q360" s="112">
        <v>0</v>
      </c>
      <c r="R360" s="112">
        <v>18060</v>
      </c>
      <c r="S360" s="112">
        <v>18920</v>
      </c>
      <c r="T360" s="112">
        <v>18880</v>
      </c>
      <c r="U360" s="112">
        <v>20400</v>
      </c>
      <c r="V360" s="112">
        <v>20310</v>
      </c>
      <c r="W360" s="112">
        <v>18860</v>
      </c>
      <c r="X360" s="112">
        <v>21310</v>
      </c>
      <c r="Y360" s="112">
        <v>20600</v>
      </c>
      <c r="Z360" s="112">
        <v>19620</v>
      </c>
      <c r="AA360" s="112">
        <v>20630</v>
      </c>
      <c r="AB360" s="112">
        <v>19460</v>
      </c>
      <c r="AC360" s="112">
        <v>19320</v>
      </c>
      <c r="AD360" s="112">
        <v>16580</v>
      </c>
      <c r="AE360" s="112">
        <v>16450</v>
      </c>
      <c r="AF360" s="112">
        <v>17800</v>
      </c>
      <c r="AG360" s="112"/>
      <c r="AH360" s="112">
        <f t="shared" si="291"/>
        <v>379220</v>
      </c>
      <c r="AI360" s="28"/>
      <c r="AJ360" s="1"/>
      <c r="AK360"/>
      <c r="AL36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</row>
    <row r="361" s="2" customFormat="1" ht="30" customHeight="1" spans="1:171">
      <c r="A361" s="277"/>
      <c r="B361" s="266">
        <v>2025</v>
      </c>
      <c r="C361" s="278">
        <v>22430</v>
      </c>
      <c r="D361" s="278">
        <v>21630</v>
      </c>
      <c r="E361" s="278">
        <v>21580</v>
      </c>
      <c r="F361" s="278">
        <v>20750</v>
      </c>
      <c r="G361" s="278">
        <v>21550</v>
      </c>
      <c r="H361" s="278">
        <v>20990</v>
      </c>
      <c r="I361" s="278">
        <v>21230</v>
      </c>
      <c r="J361" s="278">
        <v>21020</v>
      </c>
      <c r="K361" s="278"/>
      <c r="L361" s="278">
        <v>0</v>
      </c>
      <c r="M361" s="278">
        <v>0</v>
      </c>
      <c r="N361" s="278">
        <v>0</v>
      </c>
      <c r="O361" s="278">
        <v>0</v>
      </c>
      <c r="P361" s="278">
        <v>0</v>
      </c>
      <c r="Q361" s="278">
        <v>0</v>
      </c>
      <c r="R361" s="278">
        <v>0</v>
      </c>
      <c r="S361" s="278">
        <v>20670</v>
      </c>
      <c r="T361" s="278">
        <v>21580</v>
      </c>
      <c r="U361" s="278">
        <v>21600</v>
      </c>
      <c r="V361" s="278">
        <v>21390</v>
      </c>
      <c r="W361" s="278"/>
      <c r="X361" s="278"/>
      <c r="Y361" s="278">
        <v>21710</v>
      </c>
      <c r="Z361" s="278">
        <v>21780</v>
      </c>
      <c r="AA361" s="278">
        <v>21520</v>
      </c>
      <c r="AB361" s="278">
        <v>21720</v>
      </c>
      <c r="AC361" s="278">
        <v>22670</v>
      </c>
      <c r="AD361" s="278">
        <v>20310</v>
      </c>
      <c r="AE361" s="278">
        <v>19100</v>
      </c>
      <c r="AF361" s="278">
        <v>19910</v>
      </c>
      <c r="AG361" s="278">
        <f>'[1]2025底表'!AG360*1000</f>
        <v>0</v>
      </c>
      <c r="AH361" s="279">
        <f t="shared" si="291"/>
        <v>425140</v>
      </c>
      <c r="AI361" s="280">
        <v>19.1</v>
      </c>
      <c r="AK361" s="40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="11" customFormat="1" ht="30" customHeight="1" spans="1:171">
      <c r="A362" s="270"/>
      <c r="B362" s="199" t="s">
        <v>13</v>
      </c>
      <c r="C362" s="170">
        <v>18812</v>
      </c>
      <c r="D362" s="170">
        <v>18812</v>
      </c>
      <c r="E362" s="170">
        <v>18812</v>
      </c>
      <c r="F362" s="170">
        <v>18812</v>
      </c>
      <c r="G362" s="170">
        <v>18812</v>
      </c>
      <c r="H362" s="170">
        <v>18812</v>
      </c>
      <c r="I362" s="170">
        <v>18812</v>
      </c>
      <c r="J362" s="170">
        <v>18812</v>
      </c>
      <c r="K362" s="170">
        <v>18812</v>
      </c>
      <c r="L362" s="170">
        <v>18812</v>
      </c>
      <c r="M362" s="170">
        <v>18812</v>
      </c>
      <c r="N362" s="170">
        <v>18812</v>
      </c>
      <c r="O362" s="170">
        <v>18812</v>
      </c>
      <c r="P362" s="170">
        <v>18812</v>
      </c>
      <c r="Q362" s="170">
        <v>18812</v>
      </c>
      <c r="R362" s="170">
        <v>18812</v>
      </c>
      <c r="S362" s="170">
        <v>18812</v>
      </c>
      <c r="T362" s="170">
        <v>18812</v>
      </c>
      <c r="U362" s="170">
        <v>18812</v>
      </c>
      <c r="V362" s="170">
        <v>18812</v>
      </c>
      <c r="W362" s="170">
        <v>18812</v>
      </c>
      <c r="X362" s="170">
        <v>18812</v>
      </c>
      <c r="Y362" s="170">
        <v>18812</v>
      </c>
      <c r="Z362" s="170">
        <v>18812</v>
      </c>
      <c r="AA362" s="170">
        <v>18812</v>
      </c>
      <c r="AB362" s="170">
        <v>18812</v>
      </c>
      <c r="AC362" s="170">
        <v>18812</v>
      </c>
      <c r="AD362" s="170">
        <v>18812</v>
      </c>
      <c r="AE362" s="170">
        <v>18812</v>
      </c>
      <c r="AF362" s="170">
        <v>18812</v>
      </c>
      <c r="AG362" s="170">
        <v>18812</v>
      </c>
      <c r="AH362" s="171">
        <v>18812</v>
      </c>
      <c r="AI362" s="28"/>
      <c r="AJ362" s="1"/>
      <c r="AK362" s="24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2"/>
      <c r="AY362" s="2"/>
      <c r="AZ362" s="2"/>
      <c r="BA362" s="2"/>
      <c r="BB362" s="2"/>
      <c r="BC362" s="2"/>
      <c r="BD362" s="2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</row>
    <row r="363" s="11" customFormat="1" ht="30" customHeight="1" spans="1:171">
      <c r="A363" s="270"/>
      <c r="B363" s="272" t="s">
        <v>14</v>
      </c>
      <c r="C363" s="71">
        <f t="shared" ref="C363:AG363" si="293">C361-C362</f>
        <v>3618</v>
      </c>
      <c r="D363" s="71">
        <f t="shared" si="293"/>
        <v>2818</v>
      </c>
      <c r="E363" s="71">
        <f t="shared" si="293"/>
        <v>2768</v>
      </c>
      <c r="F363" s="71">
        <f t="shared" si="293"/>
        <v>1938</v>
      </c>
      <c r="G363" s="71">
        <f t="shared" si="293"/>
        <v>2738</v>
      </c>
      <c r="H363" s="71">
        <f t="shared" si="293"/>
        <v>2178</v>
      </c>
      <c r="I363" s="71">
        <f t="shared" si="293"/>
        <v>2418</v>
      </c>
      <c r="J363" s="71">
        <f t="shared" si="293"/>
        <v>2208</v>
      </c>
      <c r="K363" s="71">
        <f t="shared" si="293"/>
        <v>-18812</v>
      </c>
      <c r="L363" s="71">
        <f t="shared" si="293"/>
        <v>-18812</v>
      </c>
      <c r="M363" s="71">
        <f t="shared" si="293"/>
        <v>-18812</v>
      </c>
      <c r="N363" s="71">
        <f t="shared" si="293"/>
        <v>-18812</v>
      </c>
      <c r="O363" s="71">
        <f t="shared" si="293"/>
        <v>-18812</v>
      </c>
      <c r="P363" s="71">
        <f t="shared" si="293"/>
        <v>-18812</v>
      </c>
      <c r="Q363" s="71">
        <f t="shared" si="293"/>
        <v>-18812</v>
      </c>
      <c r="R363" s="71">
        <f t="shared" si="293"/>
        <v>-18812</v>
      </c>
      <c r="S363" s="71">
        <f t="shared" si="293"/>
        <v>1858</v>
      </c>
      <c r="T363" s="71">
        <f t="shared" si="293"/>
        <v>2768</v>
      </c>
      <c r="U363" s="71">
        <f t="shared" si="293"/>
        <v>2788</v>
      </c>
      <c r="V363" s="71">
        <f t="shared" si="293"/>
        <v>2578</v>
      </c>
      <c r="W363" s="71">
        <f t="shared" si="293"/>
        <v>-18812</v>
      </c>
      <c r="X363" s="71">
        <f t="shared" si="293"/>
        <v>-18812</v>
      </c>
      <c r="Y363" s="71">
        <f t="shared" si="293"/>
        <v>2898</v>
      </c>
      <c r="Z363" s="71">
        <f t="shared" si="293"/>
        <v>2968</v>
      </c>
      <c r="AA363" s="71">
        <f t="shared" si="293"/>
        <v>2708</v>
      </c>
      <c r="AB363" s="71">
        <f t="shared" si="293"/>
        <v>2908</v>
      </c>
      <c r="AC363" s="71">
        <f t="shared" si="293"/>
        <v>3858</v>
      </c>
      <c r="AD363" s="71">
        <f t="shared" si="293"/>
        <v>1498</v>
      </c>
      <c r="AE363" s="71">
        <f t="shared" si="293"/>
        <v>288</v>
      </c>
      <c r="AF363" s="71">
        <f t="shared" si="293"/>
        <v>1098</v>
      </c>
      <c r="AG363" s="71">
        <f t="shared" si="293"/>
        <v>-18812</v>
      </c>
      <c r="AH363" s="71">
        <f t="shared" ref="AH363:AH365" si="294">SUM(C363:AG363)</f>
        <v>-158032</v>
      </c>
      <c r="AI363" s="28"/>
      <c r="AJ363" s="1"/>
      <c r="AK363" s="24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2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</row>
    <row r="364" s="11" customFormat="1" ht="30" customHeight="1" spans="1:171">
      <c r="A364" s="270"/>
      <c r="B364" s="273" t="s">
        <v>15</v>
      </c>
      <c r="C364" s="71">
        <f t="shared" ref="C364:AG364" si="295">C361-C360</f>
        <v>4610</v>
      </c>
      <c r="D364" s="71">
        <f t="shared" si="295"/>
        <v>3110</v>
      </c>
      <c r="E364" s="71">
        <f t="shared" si="295"/>
        <v>3140</v>
      </c>
      <c r="F364" s="71">
        <f t="shared" si="295"/>
        <v>1680</v>
      </c>
      <c r="G364" s="71">
        <f t="shared" si="295"/>
        <v>3380</v>
      </c>
      <c r="H364" s="71">
        <f t="shared" si="295"/>
        <v>20990</v>
      </c>
      <c r="I364" s="71">
        <f t="shared" si="295"/>
        <v>21230</v>
      </c>
      <c r="J364" s="71">
        <f t="shared" si="295"/>
        <v>21020</v>
      </c>
      <c r="K364" s="71">
        <f t="shared" si="295"/>
        <v>0</v>
      </c>
      <c r="L364" s="71">
        <f t="shared" si="295"/>
        <v>0</v>
      </c>
      <c r="M364" s="71">
        <f t="shared" si="295"/>
        <v>0</v>
      </c>
      <c r="N364" s="71">
        <f t="shared" si="295"/>
        <v>0</v>
      </c>
      <c r="O364" s="71">
        <f t="shared" si="295"/>
        <v>0</v>
      </c>
      <c r="P364" s="71">
        <f t="shared" si="295"/>
        <v>0</v>
      </c>
      <c r="Q364" s="71">
        <f t="shared" si="295"/>
        <v>0</v>
      </c>
      <c r="R364" s="71">
        <f t="shared" si="295"/>
        <v>-18060</v>
      </c>
      <c r="S364" s="71">
        <f t="shared" si="295"/>
        <v>1750</v>
      </c>
      <c r="T364" s="71">
        <f t="shared" si="295"/>
        <v>2700</v>
      </c>
      <c r="U364" s="71">
        <f t="shared" si="295"/>
        <v>1200</v>
      </c>
      <c r="V364" s="71">
        <f t="shared" si="295"/>
        <v>1080</v>
      </c>
      <c r="W364" s="71">
        <f t="shared" si="295"/>
        <v>-18860</v>
      </c>
      <c r="X364" s="71">
        <f t="shared" si="295"/>
        <v>-21310</v>
      </c>
      <c r="Y364" s="71">
        <f t="shared" si="295"/>
        <v>1110</v>
      </c>
      <c r="Z364" s="71">
        <f t="shared" si="295"/>
        <v>2160</v>
      </c>
      <c r="AA364" s="71">
        <f t="shared" si="295"/>
        <v>890</v>
      </c>
      <c r="AB364" s="71">
        <f t="shared" si="295"/>
        <v>2260</v>
      </c>
      <c r="AC364" s="71">
        <f t="shared" si="295"/>
        <v>3350</v>
      </c>
      <c r="AD364" s="71">
        <f t="shared" si="295"/>
        <v>3730</v>
      </c>
      <c r="AE364" s="71">
        <f t="shared" si="295"/>
        <v>2650</v>
      </c>
      <c r="AF364" s="71">
        <f t="shared" si="295"/>
        <v>2110</v>
      </c>
      <c r="AG364" s="71">
        <f t="shared" si="295"/>
        <v>0</v>
      </c>
      <c r="AH364" s="71">
        <f t="shared" si="294"/>
        <v>45920</v>
      </c>
      <c r="AI364" s="28"/>
      <c r="AJ364" s="1"/>
      <c r="AK364" s="24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</row>
    <row r="365" s="11" customFormat="1" ht="30" customHeight="1" outlineLevel="1" spans="1:171">
      <c r="A365" s="281" t="s">
        <v>149</v>
      </c>
      <c r="B365" s="282">
        <v>2024</v>
      </c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>
        <f t="shared" si="294"/>
        <v>0</v>
      </c>
      <c r="AI365" s="28"/>
      <c r="AJ365" s="1"/>
      <c r="AK365" s="24"/>
      <c r="AL365" s="2"/>
      <c r="AM365" s="2"/>
      <c r="AN365" s="2"/>
      <c r="AO365" s="2"/>
      <c r="AP365" s="2"/>
      <c r="AQ365" s="2"/>
      <c r="AR365" s="2"/>
      <c r="AS365" s="2"/>
      <c r="AT365" s="1"/>
      <c r="AU365" s="2"/>
      <c r="AV365" s="2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</row>
    <row r="366" s="12" customFormat="1" ht="30" customHeight="1" outlineLevel="1" spans="1:171">
      <c r="A366" s="283"/>
      <c r="B366" s="284">
        <v>2025</v>
      </c>
      <c r="C366" s="151">
        <v>106</v>
      </c>
      <c r="D366" s="151">
        <v>92</v>
      </c>
      <c r="E366" s="151">
        <v>242</v>
      </c>
      <c r="F366" s="151">
        <v>163</v>
      </c>
      <c r="G366" s="151">
        <v>173</v>
      </c>
      <c r="H366" s="151">
        <v>81</v>
      </c>
      <c r="I366" s="151">
        <v>217</v>
      </c>
      <c r="J366" s="151">
        <v>114</v>
      </c>
      <c r="K366" s="151">
        <v>0</v>
      </c>
      <c r="L366" s="151">
        <v>12</v>
      </c>
      <c r="M366" s="151">
        <v>0</v>
      </c>
      <c r="N366" s="151">
        <v>0</v>
      </c>
      <c r="O366" s="151">
        <v>0</v>
      </c>
      <c r="P366" s="151">
        <v>0</v>
      </c>
      <c r="Q366" s="151">
        <v>0</v>
      </c>
      <c r="R366" s="151">
        <v>0</v>
      </c>
      <c r="S366" s="151">
        <v>18</v>
      </c>
      <c r="T366" s="151">
        <v>48</v>
      </c>
      <c r="U366" s="151">
        <v>112</v>
      </c>
      <c r="V366" s="151">
        <v>117</v>
      </c>
      <c r="W366" s="151">
        <v>0</v>
      </c>
      <c r="X366" s="151">
        <v>0</v>
      </c>
      <c r="Y366" s="151">
        <v>33</v>
      </c>
      <c r="Z366" s="151">
        <v>99</v>
      </c>
      <c r="AA366" s="151">
        <v>63</v>
      </c>
      <c r="AB366" s="151">
        <v>63</v>
      </c>
      <c r="AC366" s="151">
        <v>71</v>
      </c>
      <c r="AD366" s="151">
        <v>162</v>
      </c>
      <c r="AE366" s="151">
        <v>82</v>
      </c>
      <c r="AF366" s="151">
        <v>83</v>
      </c>
      <c r="AG366" s="151">
        <v>0</v>
      </c>
      <c r="AH366" s="153">
        <v>2151</v>
      </c>
      <c r="AI366" s="28">
        <v>83</v>
      </c>
      <c r="AJ366" s="2"/>
      <c r="AK366" s="40"/>
      <c r="AL366" s="1"/>
      <c r="AM366" s="1"/>
      <c r="AN366" s="1"/>
      <c r="AO366" s="1"/>
      <c r="AP366" s="1"/>
      <c r="AQ366" s="1"/>
      <c r="AR366" s="1"/>
      <c r="AS366" s="1"/>
      <c r="AT366" s="2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</row>
    <row r="367" s="11" customFormat="1" ht="30" customHeight="1" outlineLevel="1" spans="1:171">
      <c r="A367" s="281"/>
      <c r="B367" s="285" t="s">
        <v>13</v>
      </c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>
        <f t="shared" ref="AH367:AH370" si="296">SUM(C367:AG367)</f>
        <v>0</v>
      </c>
      <c r="AI367" s="28"/>
      <c r="AJ367" s="1"/>
      <c r="AK367" s="24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2"/>
      <c r="AY367" s="2"/>
      <c r="AZ367" s="2"/>
      <c r="BA367" s="2"/>
      <c r="BB367" s="2"/>
      <c r="BC367" s="2"/>
      <c r="BD367" s="2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</row>
    <row r="368" s="11" customFormat="1" ht="30" customHeight="1" outlineLevel="1" spans="1:171">
      <c r="A368" s="281"/>
      <c r="B368" s="272" t="s">
        <v>14</v>
      </c>
      <c r="C368" s="71">
        <f>C371-C367</f>
        <v>0</v>
      </c>
      <c r="D368" s="71">
        <f t="shared" ref="D368:AG368" si="297">D366-D367</f>
        <v>92</v>
      </c>
      <c r="E368" s="71">
        <f t="shared" si="297"/>
        <v>242</v>
      </c>
      <c r="F368" s="71">
        <f t="shared" si="297"/>
        <v>163</v>
      </c>
      <c r="G368" s="71">
        <f t="shared" si="297"/>
        <v>173</v>
      </c>
      <c r="H368" s="71">
        <f t="shared" si="297"/>
        <v>81</v>
      </c>
      <c r="I368" s="71">
        <f t="shared" si="297"/>
        <v>217</v>
      </c>
      <c r="J368" s="71">
        <f t="shared" si="297"/>
        <v>114</v>
      </c>
      <c r="K368" s="71">
        <f t="shared" si="297"/>
        <v>0</v>
      </c>
      <c r="L368" s="71">
        <f t="shared" si="297"/>
        <v>12</v>
      </c>
      <c r="M368" s="71">
        <f t="shared" si="297"/>
        <v>0</v>
      </c>
      <c r="N368" s="71">
        <f t="shared" si="297"/>
        <v>0</v>
      </c>
      <c r="O368" s="71">
        <f t="shared" si="297"/>
        <v>0</v>
      </c>
      <c r="P368" s="71">
        <f t="shared" si="297"/>
        <v>0</v>
      </c>
      <c r="Q368" s="71">
        <f t="shared" si="297"/>
        <v>0</v>
      </c>
      <c r="R368" s="71">
        <f t="shared" si="297"/>
        <v>0</v>
      </c>
      <c r="S368" s="71">
        <f t="shared" si="297"/>
        <v>18</v>
      </c>
      <c r="T368" s="71">
        <f t="shared" si="297"/>
        <v>48</v>
      </c>
      <c r="U368" s="71">
        <f t="shared" si="297"/>
        <v>112</v>
      </c>
      <c r="V368" s="71">
        <f t="shared" si="297"/>
        <v>117</v>
      </c>
      <c r="W368" s="71">
        <f t="shared" si="297"/>
        <v>0</v>
      </c>
      <c r="X368" s="71">
        <f t="shared" si="297"/>
        <v>0</v>
      </c>
      <c r="Y368" s="71">
        <f t="shared" si="297"/>
        <v>33</v>
      </c>
      <c r="Z368" s="71">
        <f t="shared" si="297"/>
        <v>99</v>
      </c>
      <c r="AA368" s="71">
        <f t="shared" si="297"/>
        <v>63</v>
      </c>
      <c r="AB368" s="71">
        <f t="shared" si="297"/>
        <v>63</v>
      </c>
      <c r="AC368" s="71">
        <f t="shared" si="297"/>
        <v>71</v>
      </c>
      <c r="AD368" s="71">
        <f t="shared" si="297"/>
        <v>162</v>
      </c>
      <c r="AE368" s="71">
        <f t="shared" si="297"/>
        <v>82</v>
      </c>
      <c r="AF368" s="71">
        <f t="shared" si="297"/>
        <v>83</v>
      </c>
      <c r="AG368" s="71">
        <f t="shared" si="297"/>
        <v>0</v>
      </c>
      <c r="AH368" s="71">
        <f t="shared" si="296"/>
        <v>2045</v>
      </c>
      <c r="AI368" s="28"/>
      <c r="AJ368" s="1"/>
      <c r="AK368" s="24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2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</row>
    <row r="369" s="11" customFormat="1" ht="30" customHeight="1" outlineLevel="1" spans="1:171">
      <c r="A369" s="281"/>
      <c r="B369" s="286" t="s">
        <v>15</v>
      </c>
      <c r="C369" s="71">
        <f>C371-C365</f>
        <v>0</v>
      </c>
      <c r="D369" s="71">
        <f t="shared" ref="D369:AG369" si="298">D366-D365</f>
        <v>92</v>
      </c>
      <c r="E369" s="71">
        <f t="shared" si="298"/>
        <v>242</v>
      </c>
      <c r="F369" s="71">
        <f t="shared" si="298"/>
        <v>163</v>
      </c>
      <c r="G369" s="71">
        <f t="shared" si="298"/>
        <v>173</v>
      </c>
      <c r="H369" s="71">
        <f t="shared" si="298"/>
        <v>81</v>
      </c>
      <c r="I369" s="71">
        <f t="shared" si="298"/>
        <v>217</v>
      </c>
      <c r="J369" s="71">
        <f t="shared" si="298"/>
        <v>114</v>
      </c>
      <c r="K369" s="71">
        <f t="shared" si="298"/>
        <v>0</v>
      </c>
      <c r="L369" s="71">
        <f t="shared" si="298"/>
        <v>12</v>
      </c>
      <c r="M369" s="71">
        <f t="shared" si="298"/>
        <v>0</v>
      </c>
      <c r="N369" s="71">
        <f t="shared" si="298"/>
        <v>0</v>
      </c>
      <c r="O369" s="71">
        <f t="shared" si="298"/>
        <v>0</v>
      </c>
      <c r="P369" s="71">
        <f t="shared" si="298"/>
        <v>0</v>
      </c>
      <c r="Q369" s="71">
        <f t="shared" si="298"/>
        <v>0</v>
      </c>
      <c r="R369" s="71">
        <f t="shared" si="298"/>
        <v>0</v>
      </c>
      <c r="S369" s="71">
        <f t="shared" si="298"/>
        <v>18</v>
      </c>
      <c r="T369" s="71">
        <f t="shared" si="298"/>
        <v>48</v>
      </c>
      <c r="U369" s="71">
        <f t="shared" si="298"/>
        <v>112</v>
      </c>
      <c r="V369" s="71">
        <f t="shared" si="298"/>
        <v>117</v>
      </c>
      <c r="W369" s="71">
        <f t="shared" si="298"/>
        <v>0</v>
      </c>
      <c r="X369" s="71">
        <f t="shared" si="298"/>
        <v>0</v>
      </c>
      <c r="Y369" s="71">
        <f t="shared" si="298"/>
        <v>33</v>
      </c>
      <c r="Z369" s="71">
        <f t="shared" si="298"/>
        <v>99</v>
      </c>
      <c r="AA369" s="71">
        <f t="shared" si="298"/>
        <v>63</v>
      </c>
      <c r="AB369" s="71">
        <f t="shared" si="298"/>
        <v>63</v>
      </c>
      <c r="AC369" s="71">
        <f t="shared" si="298"/>
        <v>71</v>
      </c>
      <c r="AD369" s="71">
        <f t="shared" si="298"/>
        <v>162</v>
      </c>
      <c r="AE369" s="71">
        <f t="shared" si="298"/>
        <v>82</v>
      </c>
      <c r="AF369" s="71">
        <f t="shared" si="298"/>
        <v>83</v>
      </c>
      <c r="AG369" s="71">
        <f t="shared" si="298"/>
        <v>0</v>
      </c>
      <c r="AH369" s="71">
        <f t="shared" si="296"/>
        <v>2045</v>
      </c>
      <c r="AI369" s="28"/>
      <c r="AJ369" s="1"/>
      <c r="AK369" s="24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</row>
    <row r="370" s="11" customFormat="1" ht="30" customHeight="1" outlineLevel="1" spans="1:171">
      <c r="A370" s="270" t="s">
        <v>150</v>
      </c>
      <c r="B370" s="49">
        <v>2024</v>
      </c>
      <c r="C370" s="112">
        <v>20</v>
      </c>
      <c r="D370" s="112">
        <v>30</v>
      </c>
      <c r="E370" s="112">
        <v>64</v>
      </c>
      <c r="F370" s="112">
        <v>144</v>
      </c>
      <c r="G370" s="112">
        <v>60</v>
      </c>
      <c r="H370" s="112">
        <v>0</v>
      </c>
      <c r="I370" s="112">
        <v>0</v>
      </c>
      <c r="J370" s="112">
        <v>0</v>
      </c>
      <c r="K370" s="112">
        <v>0</v>
      </c>
      <c r="L370" s="112">
        <v>0</v>
      </c>
      <c r="M370" s="112">
        <v>0</v>
      </c>
      <c r="N370" s="112">
        <v>0</v>
      </c>
      <c r="O370" s="112">
        <v>0</v>
      </c>
      <c r="P370" s="112">
        <v>0</v>
      </c>
      <c r="Q370" s="112">
        <v>0</v>
      </c>
      <c r="R370" s="112">
        <v>30</v>
      </c>
      <c r="S370" s="112">
        <v>47</v>
      </c>
      <c r="T370" s="112">
        <v>45</v>
      </c>
      <c r="U370" s="112">
        <v>29</v>
      </c>
      <c r="V370" s="112">
        <v>108</v>
      </c>
      <c r="W370" s="112">
        <v>74</v>
      </c>
      <c r="X370" s="112">
        <v>65</v>
      </c>
      <c r="Y370" s="112">
        <v>77</v>
      </c>
      <c r="Z370" s="112">
        <v>100</v>
      </c>
      <c r="AA370" s="112">
        <v>120</v>
      </c>
      <c r="AB370" s="112">
        <v>245</v>
      </c>
      <c r="AC370" s="112">
        <v>197</v>
      </c>
      <c r="AD370" s="112">
        <v>314</v>
      </c>
      <c r="AE370" s="112">
        <v>213</v>
      </c>
      <c r="AF370" s="112">
        <v>124</v>
      </c>
      <c r="AG370" s="112"/>
      <c r="AH370" s="112">
        <f t="shared" si="296"/>
        <v>2106</v>
      </c>
      <c r="AI370" s="28"/>
      <c r="AJ370" s="1"/>
      <c r="AK370" s="24"/>
      <c r="AL370" s="2"/>
      <c r="AM370" s="2"/>
      <c r="AN370" s="2"/>
      <c r="AO370" s="2"/>
      <c r="AP370" s="2"/>
      <c r="AQ370" s="2"/>
      <c r="AR370" s="2"/>
      <c r="AS370" s="2"/>
      <c r="AT370" s="1"/>
      <c r="AU370" s="2"/>
      <c r="AV370" s="2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</row>
    <row r="371" s="12" customFormat="1" ht="30" customHeight="1" outlineLevel="1" spans="1:171">
      <c r="A371" s="271"/>
      <c r="B371" s="266">
        <v>2025</v>
      </c>
      <c r="C371" s="151"/>
      <c r="D371" s="151">
        <v>0</v>
      </c>
      <c r="E371" s="151">
        <v>0</v>
      </c>
      <c r="F371" s="151">
        <v>0</v>
      </c>
      <c r="G371" s="151">
        <v>0</v>
      </c>
      <c r="H371" s="151">
        <v>0</v>
      </c>
      <c r="I371" s="151">
        <v>0</v>
      </c>
      <c r="J371" s="151">
        <v>0</v>
      </c>
      <c r="K371" s="151">
        <v>0</v>
      </c>
      <c r="L371" s="151">
        <v>0</v>
      </c>
      <c r="M371" s="151">
        <v>0</v>
      </c>
      <c r="N371" s="151">
        <v>0</v>
      </c>
      <c r="O371" s="151">
        <v>0</v>
      </c>
      <c r="P371" s="151">
        <v>0</v>
      </c>
      <c r="Q371" s="151">
        <v>0</v>
      </c>
      <c r="R371" s="151">
        <v>0</v>
      </c>
      <c r="S371" s="151">
        <v>0</v>
      </c>
      <c r="T371" s="151">
        <v>0</v>
      </c>
      <c r="U371" s="151">
        <v>0</v>
      </c>
      <c r="V371" s="151">
        <v>0</v>
      </c>
      <c r="W371" s="151">
        <v>0</v>
      </c>
      <c r="X371" s="151">
        <v>0</v>
      </c>
      <c r="Y371" s="151">
        <v>0</v>
      </c>
      <c r="Z371" s="151">
        <v>0</v>
      </c>
      <c r="AA371" s="151">
        <v>0</v>
      </c>
      <c r="AB371" s="151">
        <v>0</v>
      </c>
      <c r="AC371" s="151">
        <v>0</v>
      </c>
      <c r="AD371" s="151">
        <v>0</v>
      </c>
      <c r="AE371" s="151">
        <v>0</v>
      </c>
      <c r="AF371" s="151">
        <v>0</v>
      </c>
      <c r="AG371" s="151">
        <v>0</v>
      </c>
      <c r="AH371" s="153">
        <v>0</v>
      </c>
      <c r="AI371" s="28"/>
      <c r="AJ371" s="2">
        <f>AF371-AI371</f>
        <v>0</v>
      </c>
      <c r="AK371" s="40"/>
      <c r="AL371" s="1"/>
      <c r="AM371" s="1"/>
      <c r="AN371" s="1"/>
      <c r="AO371" s="1"/>
      <c r="AP371" s="1"/>
      <c r="AQ371" s="1"/>
      <c r="AR371" s="1"/>
      <c r="AS371" s="1"/>
      <c r="AT371" s="2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</row>
    <row r="372" s="11" customFormat="1" ht="30" customHeight="1" outlineLevel="1" spans="1:171">
      <c r="A372" s="270"/>
      <c r="B372" s="273" t="s">
        <v>15</v>
      </c>
      <c r="C372" s="71">
        <f t="shared" ref="C372:AG372" si="299">C371-C370</f>
        <v>-20</v>
      </c>
      <c r="D372" s="71">
        <f t="shared" si="299"/>
        <v>-30</v>
      </c>
      <c r="E372" s="71">
        <f t="shared" si="299"/>
        <v>-64</v>
      </c>
      <c r="F372" s="71">
        <f t="shared" si="299"/>
        <v>-144</v>
      </c>
      <c r="G372" s="71">
        <f t="shared" si="299"/>
        <v>-60</v>
      </c>
      <c r="H372" s="71">
        <f t="shared" si="299"/>
        <v>0</v>
      </c>
      <c r="I372" s="71">
        <f t="shared" si="299"/>
        <v>0</v>
      </c>
      <c r="J372" s="71">
        <f t="shared" si="299"/>
        <v>0</v>
      </c>
      <c r="K372" s="71">
        <f t="shared" si="299"/>
        <v>0</v>
      </c>
      <c r="L372" s="71">
        <f t="shared" si="299"/>
        <v>0</v>
      </c>
      <c r="M372" s="71">
        <f t="shared" si="299"/>
        <v>0</v>
      </c>
      <c r="N372" s="71">
        <f t="shared" si="299"/>
        <v>0</v>
      </c>
      <c r="O372" s="71">
        <f t="shared" si="299"/>
        <v>0</v>
      </c>
      <c r="P372" s="71">
        <f t="shared" si="299"/>
        <v>0</v>
      </c>
      <c r="Q372" s="71">
        <f t="shared" si="299"/>
        <v>0</v>
      </c>
      <c r="R372" s="71">
        <f t="shared" si="299"/>
        <v>-30</v>
      </c>
      <c r="S372" s="71">
        <f t="shared" si="299"/>
        <v>-47</v>
      </c>
      <c r="T372" s="71">
        <f t="shared" si="299"/>
        <v>-45</v>
      </c>
      <c r="U372" s="71">
        <f t="shared" si="299"/>
        <v>-29</v>
      </c>
      <c r="V372" s="71">
        <f t="shared" si="299"/>
        <v>-108</v>
      </c>
      <c r="W372" s="71">
        <f t="shared" si="299"/>
        <v>-74</v>
      </c>
      <c r="X372" s="71">
        <f t="shared" si="299"/>
        <v>-65</v>
      </c>
      <c r="Y372" s="71">
        <f t="shared" si="299"/>
        <v>-77</v>
      </c>
      <c r="Z372" s="71">
        <f t="shared" si="299"/>
        <v>-100</v>
      </c>
      <c r="AA372" s="71">
        <f t="shared" si="299"/>
        <v>-120</v>
      </c>
      <c r="AB372" s="71">
        <f t="shared" si="299"/>
        <v>-245</v>
      </c>
      <c r="AC372" s="71">
        <f t="shared" si="299"/>
        <v>-197</v>
      </c>
      <c r="AD372" s="71">
        <f t="shared" si="299"/>
        <v>-314</v>
      </c>
      <c r="AE372" s="71">
        <f t="shared" si="299"/>
        <v>-213</v>
      </c>
      <c r="AF372" s="71">
        <f t="shared" si="299"/>
        <v>-124</v>
      </c>
      <c r="AG372" s="71">
        <f t="shared" si="299"/>
        <v>0</v>
      </c>
      <c r="AH372" s="71">
        <f t="shared" ref="AH372:AH378" si="300">SUM(C372:AG372)</f>
        <v>-2106</v>
      </c>
      <c r="AI372" s="28"/>
      <c r="AJ372" s="1"/>
      <c r="AK372" s="24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2"/>
      <c r="AY372" s="2"/>
      <c r="AZ372" s="2"/>
      <c r="BA372" s="2"/>
      <c r="BB372" s="2"/>
      <c r="BC372" s="2"/>
      <c r="BD372" s="2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</row>
    <row r="373" s="11" customFormat="1" ht="30" customHeight="1" outlineLevel="1" spans="1:171">
      <c r="A373" s="270" t="s">
        <v>32</v>
      </c>
      <c r="B373" s="49">
        <v>2024</v>
      </c>
      <c r="C373" s="112">
        <v>0</v>
      </c>
      <c r="D373" s="112">
        <v>0</v>
      </c>
      <c r="E373" s="112">
        <v>0</v>
      </c>
      <c r="F373" s="112">
        <v>0</v>
      </c>
      <c r="G373" s="112">
        <v>0</v>
      </c>
      <c r="H373" s="112">
        <v>0</v>
      </c>
      <c r="I373" s="112">
        <v>0</v>
      </c>
      <c r="J373" s="112">
        <v>0</v>
      </c>
      <c r="K373" s="112">
        <v>0</v>
      </c>
      <c r="L373" s="112">
        <v>0</v>
      </c>
      <c r="M373" s="112">
        <v>0</v>
      </c>
      <c r="N373" s="112">
        <v>0</v>
      </c>
      <c r="O373" s="112">
        <v>0</v>
      </c>
      <c r="P373" s="112">
        <v>0</v>
      </c>
      <c r="Q373" s="112">
        <v>0</v>
      </c>
      <c r="R373" s="112">
        <v>1.8</v>
      </c>
      <c r="S373" s="112">
        <v>0</v>
      </c>
      <c r="T373" s="112">
        <v>0</v>
      </c>
      <c r="U373" s="112">
        <v>0</v>
      </c>
      <c r="V373" s="112">
        <v>0</v>
      </c>
      <c r="W373" s="112">
        <v>0</v>
      </c>
      <c r="X373" s="112">
        <v>0</v>
      </c>
      <c r="Y373" s="112">
        <v>0</v>
      </c>
      <c r="Z373" s="112">
        <v>0</v>
      </c>
      <c r="AA373" s="112">
        <v>0</v>
      </c>
      <c r="AB373" s="112">
        <v>1.8</v>
      </c>
      <c r="AC373" s="112">
        <v>0</v>
      </c>
      <c r="AD373" s="112">
        <v>0</v>
      </c>
      <c r="AE373" s="112">
        <v>0</v>
      </c>
      <c r="AF373" s="112">
        <v>0</v>
      </c>
      <c r="AG373" s="112"/>
      <c r="AH373" s="112">
        <f t="shared" si="300"/>
        <v>3.6</v>
      </c>
      <c r="AI373" s="28"/>
      <c r="AJ373" s="1"/>
      <c r="AK373" s="24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2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</row>
    <row r="374" s="12" customFormat="1" ht="30" customHeight="1" outlineLevel="1" spans="1:171">
      <c r="A374" s="271"/>
      <c r="B374" s="266">
        <v>2025</v>
      </c>
      <c r="C374" s="151">
        <v>0</v>
      </c>
      <c r="D374" s="151">
        <v>0</v>
      </c>
      <c r="E374" s="151">
        <v>0</v>
      </c>
      <c r="F374" s="151">
        <v>3.6</v>
      </c>
      <c r="G374" s="151">
        <v>0</v>
      </c>
      <c r="H374" s="151">
        <v>0</v>
      </c>
      <c r="I374" s="151">
        <v>3.6</v>
      </c>
      <c r="J374" s="151">
        <v>0</v>
      </c>
      <c r="K374" s="151">
        <v>0</v>
      </c>
      <c r="L374" s="151">
        <v>0</v>
      </c>
      <c r="M374" s="151">
        <v>0</v>
      </c>
      <c r="N374" s="151">
        <v>0</v>
      </c>
      <c r="O374" s="151">
        <v>0</v>
      </c>
      <c r="P374" s="151">
        <v>0</v>
      </c>
      <c r="Q374" s="151">
        <v>0</v>
      </c>
      <c r="R374" s="151">
        <v>3.6</v>
      </c>
      <c r="S374" s="151">
        <v>2.7</v>
      </c>
      <c r="T374" s="151">
        <v>0</v>
      </c>
      <c r="U374" s="151">
        <v>0</v>
      </c>
      <c r="V374" s="151">
        <v>0</v>
      </c>
      <c r="W374" s="151">
        <v>0</v>
      </c>
      <c r="X374" s="151">
        <v>0</v>
      </c>
      <c r="Y374" s="151">
        <v>2.7</v>
      </c>
      <c r="Z374" s="151">
        <v>0</v>
      </c>
      <c r="AA374" s="151">
        <v>0</v>
      </c>
      <c r="AB374" s="151">
        <v>0</v>
      </c>
      <c r="AC374" s="151">
        <v>0</v>
      </c>
      <c r="AD374" s="151">
        <v>0</v>
      </c>
      <c r="AE374" s="151">
        <v>0</v>
      </c>
      <c r="AF374" s="151">
        <v>0</v>
      </c>
      <c r="AG374" s="151">
        <v>0</v>
      </c>
      <c r="AH374" s="153">
        <v>16.2</v>
      </c>
      <c r="AI374" s="28">
        <v>0</v>
      </c>
      <c r="AJ374" s="2">
        <v>0</v>
      </c>
      <c r="AK374" s="40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</row>
    <row r="375" s="11" customFormat="1" ht="30" customHeight="1" outlineLevel="1" spans="1:171">
      <c r="A375" s="270"/>
      <c r="B375" s="117" t="s">
        <v>13</v>
      </c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>
        <v>2.5</v>
      </c>
      <c r="O375" s="71"/>
      <c r="P375" s="71"/>
      <c r="Q375" s="71"/>
      <c r="R375" s="71"/>
      <c r="S375" s="71">
        <v>2.5</v>
      </c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>
        <v>5</v>
      </c>
      <c r="AI375" s="28"/>
      <c r="AJ375" s="1"/>
      <c r="AK375" s="24"/>
      <c r="AL375" s="2"/>
      <c r="AM375" s="2"/>
      <c r="AN375" s="2"/>
      <c r="AO375" s="2"/>
      <c r="AP375" s="2"/>
      <c r="AQ375" s="2"/>
      <c r="AR375" s="2"/>
      <c r="AS375" s="2"/>
      <c r="AT375" s="1"/>
      <c r="AU375" s="2"/>
      <c r="AV375" s="2"/>
      <c r="AW375" s="1"/>
      <c r="AX375" s="2"/>
      <c r="AY375" s="2"/>
      <c r="AZ375" s="2"/>
      <c r="BA375" s="2"/>
      <c r="BB375" s="2"/>
      <c r="BC375" s="2"/>
      <c r="BD375" s="2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</row>
    <row r="376" s="11" customFormat="1" ht="30" customHeight="1" outlineLevel="1" spans="1:171">
      <c r="A376" s="270"/>
      <c r="B376" s="287" t="s">
        <v>14</v>
      </c>
      <c r="C376" s="71">
        <f t="shared" ref="C376:AG376" si="301">C374-C375</f>
        <v>0</v>
      </c>
      <c r="D376" s="71">
        <f t="shared" si="301"/>
        <v>0</v>
      </c>
      <c r="E376" s="71">
        <f t="shared" si="301"/>
        <v>0</v>
      </c>
      <c r="F376" s="71">
        <f t="shared" si="301"/>
        <v>3.6</v>
      </c>
      <c r="G376" s="71">
        <f t="shared" si="301"/>
        <v>0</v>
      </c>
      <c r="H376" s="71">
        <f t="shared" si="301"/>
        <v>0</v>
      </c>
      <c r="I376" s="71">
        <f t="shared" si="301"/>
        <v>3.6</v>
      </c>
      <c r="J376" s="71">
        <f t="shared" si="301"/>
        <v>0</v>
      </c>
      <c r="K376" s="71">
        <f t="shared" si="301"/>
        <v>0</v>
      </c>
      <c r="L376" s="71">
        <f t="shared" si="301"/>
        <v>0</v>
      </c>
      <c r="M376" s="71">
        <f t="shared" si="301"/>
        <v>0</v>
      </c>
      <c r="N376" s="71">
        <f t="shared" si="301"/>
        <v>-2.5</v>
      </c>
      <c r="O376" s="71">
        <f t="shared" si="301"/>
        <v>0</v>
      </c>
      <c r="P376" s="71">
        <f t="shared" si="301"/>
        <v>0</v>
      </c>
      <c r="Q376" s="71">
        <f t="shared" si="301"/>
        <v>0</v>
      </c>
      <c r="R376" s="71">
        <f t="shared" si="301"/>
        <v>3.6</v>
      </c>
      <c r="S376" s="71">
        <f t="shared" si="301"/>
        <v>0.2</v>
      </c>
      <c r="T376" s="71">
        <f t="shared" si="301"/>
        <v>0</v>
      </c>
      <c r="U376" s="71">
        <f t="shared" si="301"/>
        <v>0</v>
      </c>
      <c r="V376" s="71">
        <f t="shared" si="301"/>
        <v>0</v>
      </c>
      <c r="W376" s="71">
        <f t="shared" si="301"/>
        <v>0</v>
      </c>
      <c r="X376" s="71">
        <f t="shared" si="301"/>
        <v>0</v>
      </c>
      <c r="Y376" s="71">
        <f t="shared" si="301"/>
        <v>2.7</v>
      </c>
      <c r="Z376" s="71">
        <f t="shared" si="301"/>
        <v>0</v>
      </c>
      <c r="AA376" s="71">
        <f t="shared" si="301"/>
        <v>0</v>
      </c>
      <c r="AB376" s="71">
        <f t="shared" si="301"/>
        <v>0</v>
      </c>
      <c r="AC376" s="71">
        <f t="shared" si="301"/>
        <v>0</v>
      </c>
      <c r="AD376" s="71">
        <f t="shared" si="301"/>
        <v>0</v>
      </c>
      <c r="AE376" s="71">
        <f t="shared" si="301"/>
        <v>0</v>
      </c>
      <c r="AF376" s="71">
        <f t="shared" si="301"/>
        <v>0</v>
      </c>
      <c r="AG376" s="71">
        <f t="shared" si="301"/>
        <v>0</v>
      </c>
      <c r="AH376" s="71">
        <f t="shared" si="300"/>
        <v>11.2</v>
      </c>
      <c r="AI376" s="28"/>
      <c r="AJ376" s="1"/>
      <c r="AK376" s="24"/>
      <c r="AL376" s="1"/>
      <c r="AM376" s="1"/>
      <c r="AN376" s="1"/>
      <c r="AO376" s="1"/>
      <c r="AP376" s="1"/>
      <c r="AQ376" s="1"/>
      <c r="AR376" s="1"/>
      <c r="AS376" s="1"/>
      <c r="AT376" s="2"/>
      <c r="AU376" s="1"/>
      <c r="AV376" s="1"/>
      <c r="AW376" s="2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</row>
    <row r="377" s="11" customFormat="1" ht="30" customHeight="1" outlineLevel="1" spans="1:171">
      <c r="A377" s="270"/>
      <c r="B377" s="273" t="s">
        <v>15</v>
      </c>
      <c r="C377" s="71">
        <f t="shared" ref="C377:AG377" si="302">C374-C373</f>
        <v>0</v>
      </c>
      <c r="D377" s="71">
        <f t="shared" si="302"/>
        <v>0</v>
      </c>
      <c r="E377" s="71">
        <f t="shared" si="302"/>
        <v>0</v>
      </c>
      <c r="F377" s="71">
        <f t="shared" si="302"/>
        <v>3.6</v>
      </c>
      <c r="G377" s="71">
        <f t="shared" si="302"/>
        <v>0</v>
      </c>
      <c r="H377" s="71">
        <f t="shared" si="302"/>
        <v>0</v>
      </c>
      <c r="I377" s="71">
        <f t="shared" si="302"/>
        <v>3.6</v>
      </c>
      <c r="J377" s="71">
        <f t="shared" si="302"/>
        <v>0</v>
      </c>
      <c r="K377" s="71">
        <f t="shared" si="302"/>
        <v>0</v>
      </c>
      <c r="L377" s="71">
        <f t="shared" si="302"/>
        <v>0</v>
      </c>
      <c r="M377" s="71">
        <f t="shared" si="302"/>
        <v>0</v>
      </c>
      <c r="N377" s="71">
        <f t="shared" si="302"/>
        <v>0</v>
      </c>
      <c r="O377" s="71">
        <f t="shared" si="302"/>
        <v>0</v>
      </c>
      <c r="P377" s="71">
        <f t="shared" si="302"/>
        <v>0</v>
      </c>
      <c r="Q377" s="71">
        <f t="shared" si="302"/>
        <v>0</v>
      </c>
      <c r="R377" s="71">
        <f t="shared" si="302"/>
        <v>1.8</v>
      </c>
      <c r="S377" s="71">
        <f t="shared" si="302"/>
        <v>2.7</v>
      </c>
      <c r="T377" s="71">
        <f t="shared" si="302"/>
        <v>0</v>
      </c>
      <c r="U377" s="71">
        <f t="shared" si="302"/>
        <v>0</v>
      </c>
      <c r="V377" s="71">
        <f t="shared" si="302"/>
        <v>0</v>
      </c>
      <c r="W377" s="71">
        <f t="shared" si="302"/>
        <v>0</v>
      </c>
      <c r="X377" s="71">
        <f t="shared" si="302"/>
        <v>0</v>
      </c>
      <c r="Y377" s="71">
        <f t="shared" si="302"/>
        <v>2.7</v>
      </c>
      <c r="Z377" s="71">
        <f t="shared" si="302"/>
        <v>0</v>
      </c>
      <c r="AA377" s="71">
        <f t="shared" si="302"/>
        <v>0</v>
      </c>
      <c r="AB377" s="71">
        <f t="shared" si="302"/>
        <v>-1.8</v>
      </c>
      <c r="AC377" s="71">
        <f t="shared" si="302"/>
        <v>0</v>
      </c>
      <c r="AD377" s="71">
        <f t="shared" si="302"/>
        <v>0</v>
      </c>
      <c r="AE377" s="71">
        <f t="shared" si="302"/>
        <v>0</v>
      </c>
      <c r="AF377" s="71">
        <f t="shared" si="302"/>
        <v>0</v>
      </c>
      <c r="AG377" s="71">
        <f t="shared" si="302"/>
        <v>0</v>
      </c>
      <c r="AH377" s="71">
        <f t="shared" si="300"/>
        <v>12.6</v>
      </c>
      <c r="AI377" s="28"/>
      <c r="AJ377" s="1"/>
      <c r="AK377" s="24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</row>
    <row r="378" s="11" customFormat="1" ht="30" customHeight="1" outlineLevel="1" spans="1:171">
      <c r="A378" s="288" t="s">
        <v>151</v>
      </c>
      <c r="B378" s="49">
        <v>2024</v>
      </c>
      <c r="C378" s="112">
        <v>8.20835</v>
      </c>
      <c r="D378" s="112">
        <v>5.1034</v>
      </c>
      <c r="E378" s="112">
        <v>5.18485</v>
      </c>
      <c r="F378" s="112">
        <v>5.2278</v>
      </c>
      <c r="G378" s="112">
        <v>5.3253</v>
      </c>
      <c r="H378" s="112">
        <v>1.61043</v>
      </c>
      <c r="I378" s="112">
        <v>1.132</v>
      </c>
      <c r="J378" s="112">
        <v>0.8141</v>
      </c>
      <c r="K378" s="112">
        <v>0.7526</v>
      </c>
      <c r="L378" s="112">
        <v>0.7663</v>
      </c>
      <c r="M378" s="112">
        <v>0.7663</v>
      </c>
      <c r="N378" s="112">
        <v>0.7212</v>
      </c>
      <c r="O378" s="112">
        <v>0.52402</v>
      </c>
      <c r="P378" s="112">
        <v>0.54</v>
      </c>
      <c r="Q378" s="112">
        <v>0.5537</v>
      </c>
      <c r="R378" s="112">
        <v>1.75025</v>
      </c>
      <c r="S378" s="112">
        <v>5.6398</v>
      </c>
      <c r="T378" s="112">
        <v>5.96656</v>
      </c>
      <c r="U378" s="112">
        <v>6.64937</v>
      </c>
      <c r="V378" s="112">
        <v>6.43917</v>
      </c>
      <c r="W378" s="112">
        <v>6.3163</v>
      </c>
      <c r="X378" s="112">
        <v>5.73839</v>
      </c>
      <c r="Y378" s="112">
        <v>5.8934</v>
      </c>
      <c r="Z378" s="112">
        <v>6.1768</v>
      </c>
      <c r="AA378" s="112">
        <v>6.1712</v>
      </c>
      <c r="AB378" s="112">
        <v>8.4064</v>
      </c>
      <c r="AC378" s="112">
        <v>12.34728</v>
      </c>
      <c r="AD378" s="112">
        <v>12.3179</v>
      </c>
      <c r="AE378" s="112">
        <v>9.2972</v>
      </c>
      <c r="AF378" s="112">
        <v>6.90341</v>
      </c>
      <c r="AG378" s="112"/>
      <c r="AH378" s="112">
        <f t="shared" si="300"/>
        <v>143.24378</v>
      </c>
      <c r="AI378" s="28"/>
      <c r="AJ378" s="1"/>
      <c r="AK378" s="24"/>
      <c r="AL378" s="2"/>
      <c r="AM378" s="2"/>
      <c r="AN378" s="2"/>
      <c r="AO378" s="2"/>
      <c r="AP378" s="2"/>
      <c r="AQ378" s="2"/>
      <c r="AR378" s="2"/>
      <c r="AS378" s="2"/>
      <c r="AT378" s="1"/>
      <c r="AU378" s="2"/>
      <c r="AV378" s="2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</row>
    <row r="379" s="12" customFormat="1" ht="30" customHeight="1" outlineLevel="1" spans="1:171">
      <c r="A379" s="289"/>
      <c r="B379" s="266">
        <v>2025</v>
      </c>
      <c r="C379" s="152">
        <v>4.98614</v>
      </c>
      <c r="D379" s="152">
        <v>5.60397</v>
      </c>
      <c r="E379" s="152">
        <v>5.60397</v>
      </c>
      <c r="F379" s="152">
        <v>6.28581</v>
      </c>
      <c r="G379" s="152">
        <v>10.21917</v>
      </c>
      <c r="H379" s="152">
        <v>6.59149</v>
      </c>
      <c r="I379" s="152">
        <v>7.88848</v>
      </c>
      <c r="J379" s="152">
        <v>2.5826</v>
      </c>
      <c r="K379" s="152">
        <v>2.49197</v>
      </c>
      <c r="L379" s="152">
        <v>0</v>
      </c>
      <c r="M379" s="152">
        <v>1.4696</v>
      </c>
      <c r="N379" s="152">
        <v>0.76677</v>
      </c>
      <c r="O379" s="152">
        <v>0.62885</v>
      </c>
      <c r="P379" s="152">
        <v>0.67238</v>
      </c>
      <c r="Q379" s="152">
        <v>0.66059</v>
      </c>
      <c r="R379" s="152">
        <v>0</v>
      </c>
      <c r="S379" s="152">
        <v>1.59459</v>
      </c>
      <c r="T379" s="152">
        <v>5.91064</v>
      </c>
      <c r="U379" s="152">
        <v>6.19561</v>
      </c>
      <c r="V379" s="152">
        <v>6.1062</v>
      </c>
      <c r="W379" s="152">
        <v>2.1709</v>
      </c>
      <c r="X379" s="152">
        <v>6.4527</v>
      </c>
      <c r="Y379" s="152">
        <v>3.5329</v>
      </c>
      <c r="Z379" s="152">
        <v>6.6603</v>
      </c>
      <c r="AA379" s="152">
        <v>7.0254</v>
      </c>
      <c r="AB379" s="152">
        <v>6.23193</v>
      </c>
      <c r="AC379" s="152">
        <v>6.9678</v>
      </c>
      <c r="AD379" s="152">
        <v>7.2776</v>
      </c>
      <c r="AE379" s="152">
        <v>6.602</v>
      </c>
      <c r="AF379" s="152">
        <v>6.24328</v>
      </c>
      <c r="AG379" s="152">
        <v>0</v>
      </c>
      <c r="AH379" s="243">
        <v>135.42364</v>
      </c>
      <c r="AI379" s="87">
        <v>6.24328</v>
      </c>
      <c r="AJ379" s="2">
        <v>0</v>
      </c>
      <c r="AK379" s="40"/>
      <c r="AL379" s="1"/>
      <c r="AM379" s="1"/>
      <c r="AN379" s="1"/>
      <c r="AO379" s="1"/>
      <c r="AP379" s="1"/>
      <c r="AQ379" s="1"/>
      <c r="AR379" s="1"/>
      <c r="AS379" s="1"/>
      <c r="AT379" s="2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</row>
    <row r="380" s="11" customFormat="1" ht="30" customHeight="1" outlineLevel="1" spans="1:171">
      <c r="A380" s="288"/>
      <c r="B380" s="117" t="s">
        <v>13</v>
      </c>
      <c r="C380" s="71">
        <v>0</v>
      </c>
      <c r="D380" s="71">
        <v>0</v>
      </c>
      <c r="E380" s="71">
        <v>0</v>
      </c>
      <c r="F380" s="71">
        <v>-0.000158855504847597</v>
      </c>
      <c r="G380" s="71">
        <v>0.000324632421913266</v>
      </c>
      <c r="H380" s="71">
        <v>8.39348365584737e-5</v>
      </c>
      <c r="I380" s="71">
        <v>-0.00015257723653398</v>
      </c>
      <c r="J380" s="71">
        <v>0</v>
      </c>
      <c r="K380" s="71">
        <v>0</v>
      </c>
      <c r="L380" s="71">
        <v>0</v>
      </c>
      <c r="M380" s="71">
        <v>0</v>
      </c>
      <c r="N380" s="71">
        <v>0</v>
      </c>
      <c r="O380" s="71">
        <v>3.69511347105606</v>
      </c>
      <c r="P380" s="71">
        <v>-0.000233104111371359</v>
      </c>
      <c r="Q380" s="71">
        <v>-0.000229906845061851</v>
      </c>
      <c r="R380" s="71">
        <v>0.000486374401392823</v>
      </c>
      <c r="S380" s="71">
        <v>6.80310649520247</v>
      </c>
      <c r="T380" s="71">
        <v>6.48030789037325</v>
      </c>
      <c r="U380" s="71">
        <v>0.000447971758134372</v>
      </c>
      <c r="V380" s="71">
        <v>7.95686893819951e-5</v>
      </c>
      <c r="W380" s="71">
        <v>-0.000154442851935164</v>
      </c>
      <c r="X380" s="71">
        <v>8.39909848218667e-5</v>
      </c>
      <c r="Y380" s="71">
        <v>-0.000188132539263461</v>
      </c>
      <c r="Z380" s="71">
        <v>-0.000209033161610568</v>
      </c>
      <c r="AA380" s="71">
        <v>0.000759262152302836</v>
      </c>
      <c r="AB380" s="71">
        <v>0.000295333836490754</v>
      </c>
      <c r="AC380" s="71">
        <v>-0.000188154090277967</v>
      </c>
      <c r="AD380" s="71">
        <v>4.83579829533119e-5</v>
      </c>
      <c r="AE380" s="71">
        <v>-0.000194432358518243</v>
      </c>
      <c r="AF380" s="71">
        <v>4.62652268575038e-5</v>
      </c>
      <c r="AG380" s="71">
        <v>0</v>
      </c>
      <c r="AH380" s="71">
        <v>16.9794749102232</v>
      </c>
      <c r="AI380" s="28"/>
      <c r="AJ380" s="1"/>
      <c r="AK380" s="24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2"/>
      <c r="AY380" s="2"/>
      <c r="AZ380" s="2"/>
      <c r="BA380" s="2"/>
      <c r="BB380" s="2"/>
      <c r="BC380" s="2"/>
      <c r="BD380" s="2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</row>
    <row r="381" s="11" customFormat="1" ht="30" customHeight="1" outlineLevel="1" spans="1:171">
      <c r="A381" s="288"/>
      <c r="B381" s="272" t="s">
        <v>14</v>
      </c>
      <c r="C381" s="71">
        <f t="shared" ref="C381:AG381" si="303">C379-C380</f>
        <v>4.98614</v>
      </c>
      <c r="D381" s="71">
        <f t="shared" si="303"/>
        <v>5.60397</v>
      </c>
      <c r="E381" s="71">
        <f t="shared" si="303"/>
        <v>5.60397</v>
      </c>
      <c r="F381" s="71">
        <f t="shared" si="303"/>
        <v>6.28596885550485</v>
      </c>
      <c r="G381" s="71">
        <f t="shared" si="303"/>
        <v>10.2188453675781</v>
      </c>
      <c r="H381" s="71">
        <f t="shared" si="303"/>
        <v>6.59140606516344</v>
      </c>
      <c r="I381" s="71">
        <f t="shared" si="303"/>
        <v>7.88863257723653</v>
      </c>
      <c r="J381" s="71">
        <f t="shared" si="303"/>
        <v>2.5826</v>
      </c>
      <c r="K381" s="71">
        <f t="shared" si="303"/>
        <v>2.49197</v>
      </c>
      <c r="L381" s="71">
        <f t="shared" si="303"/>
        <v>0</v>
      </c>
      <c r="M381" s="71">
        <f t="shared" si="303"/>
        <v>1.4696</v>
      </c>
      <c r="N381" s="71">
        <f t="shared" si="303"/>
        <v>0.76677</v>
      </c>
      <c r="O381" s="71">
        <f t="shared" si="303"/>
        <v>-3.06626347105606</v>
      </c>
      <c r="P381" s="71">
        <f t="shared" si="303"/>
        <v>0.672613104111371</v>
      </c>
      <c r="Q381" s="71">
        <f t="shared" si="303"/>
        <v>0.660819906845062</v>
      </c>
      <c r="R381" s="71">
        <f t="shared" si="303"/>
        <v>-0.000486374401392823</v>
      </c>
      <c r="S381" s="71">
        <f t="shared" si="303"/>
        <v>-5.20851649520247</v>
      </c>
      <c r="T381" s="71">
        <f t="shared" si="303"/>
        <v>-0.56966789037325</v>
      </c>
      <c r="U381" s="71">
        <f t="shared" si="303"/>
        <v>6.19516202824187</v>
      </c>
      <c r="V381" s="71">
        <f t="shared" si="303"/>
        <v>6.10612043131062</v>
      </c>
      <c r="W381" s="71">
        <f t="shared" si="303"/>
        <v>2.17105444285194</v>
      </c>
      <c r="X381" s="71">
        <f t="shared" si="303"/>
        <v>6.45261600901518</v>
      </c>
      <c r="Y381" s="71">
        <f t="shared" si="303"/>
        <v>3.53308813253926</v>
      </c>
      <c r="Z381" s="71">
        <f t="shared" si="303"/>
        <v>6.66050903316161</v>
      </c>
      <c r="AA381" s="71">
        <f t="shared" si="303"/>
        <v>7.0246407378477</v>
      </c>
      <c r="AB381" s="71">
        <f t="shared" si="303"/>
        <v>6.23163466616351</v>
      </c>
      <c r="AC381" s="71">
        <f t="shared" si="303"/>
        <v>6.96798815409028</v>
      </c>
      <c r="AD381" s="71">
        <f t="shared" si="303"/>
        <v>7.27755164201705</v>
      </c>
      <c r="AE381" s="71">
        <f t="shared" si="303"/>
        <v>6.60219443235852</v>
      </c>
      <c r="AF381" s="71">
        <f t="shared" si="303"/>
        <v>6.24323373477314</v>
      </c>
      <c r="AG381" s="71">
        <f t="shared" si="303"/>
        <v>0</v>
      </c>
      <c r="AH381" s="71">
        <f t="shared" ref="AH381:AH383" si="304">SUM(C381:AG381)</f>
        <v>118.444165089777</v>
      </c>
      <c r="AI381" s="28"/>
      <c r="AJ381" s="1"/>
      <c r="AK381" s="24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2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</row>
    <row r="382" s="11" customFormat="1" ht="30" customHeight="1" outlineLevel="1" spans="1:171">
      <c r="A382" s="288"/>
      <c r="B382" s="273" t="s">
        <v>15</v>
      </c>
      <c r="C382" s="71">
        <f t="shared" ref="C382:AG382" si="305">C379-C378</f>
        <v>-3.22221</v>
      </c>
      <c r="D382" s="71">
        <f t="shared" si="305"/>
        <v>0.500570000000001</v>
      </c>
      <c r="E382" s="71">
        <f t="shared" si="305"/>
        <v>0.41912</v>
      </c>
      <c r="F382" s="71">
        <f t="shared" si="305"/>
        <v>1.05801</v>
      </c>
      <c r="G382" s="71">
        <f t="shared" si="305"/>
        <v>4.89387</v>
      </c>
      <c r="H382" s="71">
        <f t="shared" si="305"/>
        <v>4.98106</v>
      </c>
      <c r="I382" s="71">
        <f t="shared" si="305"/>
        <v>6.75648</v>
      </c>
      <c r="J382" s="71">
        <f t="shared" si="305"/>
        <v>1.7685</v>
      </c>
      <c r="K382" s="71">
        <f t="shared" si="305"/>
        <v>1.73937</v>
      </c>
      <c r="L382" s="71">
        <f t="shared" si="305"/>
        <v>-0.7663</v>
      </c>
      <c r="M382" s="71">
        <f t="shared" si="305"/>
        <v>0.7033</v>
      </c>
      <c r="N382" s="71">
        <f t="shared" si="305"/>
        <v>0.04557</v>
      </c>
      <c r="O382" s="71">
        <f t="shared" si="305"/>
        <v>0.10483</v>
      </c>
      <c r="P382" s="71">
        <f t="shared" si="305"/>
        <v>0.13238</v>
      </c>
      <c r="Q382" s="71">
        <f t="shared" si="305"/>
        <v>0.10689</v>
      </c>
      <c r="R382" s="71">
        <f t="shared" si="305"/>
        <v>-1.75025</v>
      </c>
      <c r="S382" s="71">
        <f t="shared" si="305"/>
        <v>-4.04521</v>
      </c>
      <c r="T382" s="71">
        <f t="shared" si="305"/>
        <v>-0.0559200000000004</v>
      </c>
      <c r="U382" s="71">
        <f t="shared" si="305"/>
        <v>-0.45376</v>
      </c>
      <c r="V382" s="71">
        <f t="shared" si="305"/>
        <v>-0.33297</v>
      </c>
      <c r="W382" s="71">
        <f t="shared" si="305"/>
        <v>-4.1454</v>
      </c>
      <c r="X382" s="71">
        <f t="shared" si="305"/>
        <v>0.71431</v>
      </c>
      <c r="Y382" s="71">
        <f t="shared" si="305"/>
        <v>-2.3605</v>
      </c>
      <c r="Z382" s="71">
        <f t="shared" si="305"/>
        <v>0.4835</v>
      </c>
      <c r="AA382" s="71">
        <f t="shared" si="305"/>
        <v>0.854200000000001</v>
      </c>
      <c r="AB382" s="71">
        <f t="shared" si="305"/>
        <v>-2.17447</v>
      </c>
      <c r="AC382" s="71">
        <f t="shared" si="305"/>
        <v>-5.37948</v>
      </c>
      <c r="AD382" s="71">
        <f t="shared" si="305"/>
        <v>-5.0403</v>
      </c>
      <c r="AE382" s="71">
        <f t="shared" si="305"/>
        <v>-2.6952</v>
      </c>
      <c r="AF382" s="71">
        <f t="shared" si="305"/>
        <v>-0.66013</v>
      </c>
      <c r="AG382" s="71">
        <f t="shared" si="305"/>
        <v>0</v>
      </c>
      <c r="AH382" s="71">
        <f t="shared" si="304"/>
        <v>-7.82014</v>
      </c>
      <c r="AI382" s="28"/>
      <c r="AJ382" s="1"/>
      <c r="AK382" s="24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</row>
    <row r="383" s="11" customFormat="1" ht="30" customHeight="1" outlineLevel="1" spans="1:171">
      <c r="A383" s="270" t="s">
        <v>125</v>
      </c>
      <c r="B383" s="49">
        <v>2024</v>
      </c>
      <c r="C383" s="112">
        <v>2.74</v>
      </c>
      <c r="D383" s="112">
        <v>2.8</v>
      </c>
      <c r="E383" s="112">
        <v>5.4</v>
      </c>
      <c r="F383" s="112">
        <v>5.8</v>
      </c>
      <c r="G383" s="112">
        <v>3.2</v>
      </c>
      <c r="H383" s="112">
        <v>0</v>
      </c>
      <c r="I383" s="112">
        <v>0</v>
      </c>
      <c r="J383" s="112">
        <v>0</v>
      </c>
      <c r="K383" s="112">
        <v>0</v>
      </c>
      <c r="L383" s="112">
        <v>0</v>
      </c>
      <c r="M383" s="112">
        <v>0</v>
      </c>
      <c r="N383" s="112">
        <v>0</v>
      </c>
      <c r="O383" s="112">
        <v>0</v>
      </c>
      <c r="P383" s="112">
        <v>0</v>
      </c>
      <c r="Q383" s="112">
        <v>0</v>
      </c>
      <c r="R383" s="112">
        <v>1</v>
      </c>
      <c r="S383" s="112">
        <v>10</v>
      </c>
      <c r="T383" s="112">
        <v>14.89</v>
      </c>
      <c r="U383" s="112">
        <v>10.5</v>
      </c>
      <c r="V383" s="112">
        <v>13.5</v>
      </c>
      <c r="W383" s="112">
        <v>21</v>
      </c>
      <c r="X383" s="112">
        <v>9.5</v>
      </c>
      <c r="Y383" s="112">
        <v>19.3</v>
      </c>
      <c r="Z383" s="112">
        <v>13.8</v>
      </c>
      <c r="AA383" s="112">
        <v>14.75</v>
      </c>
      <c r="AB383" s="112">
        <v>7.56</v>
      </c>
      <c r="AC383" s="112">
        <v>14</v>
      </c>
      <c r="AD383" s="112">
        <v>15</v>
      </c>
      <c r="AE383" s="112">
        <v>2.6</v>
      </c>
      <c r="AF383" s="112">
        <v>5.88</v>
      </c>
      <c r="AG383" s="112"/>
      <c r="AH383" s="112">
        <f t="shared" si="304"/>
        <v>193.22</v>
      </c>
      <c r="AI383" s="28"/>
      <c r="AJ383" s="1"/>
      <c r="AK383" s="24"/>
      <c r="AL383" s="2"/>
      <c r="AM383" s="2"/>
      <c r="AN383" s="2"/>
      <c r="AO383" s="2"/>
      <c r="AP383" s="2"/>
      <c r="AQ383" s="2"/>
      <c r="AR383" s="2"/>
      <c r="AS383" s="2"/>
      <c r="AT383" s="1"/>
      <c r="AU383" s="2"/>
      <c r="AV383" s="2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</row>
    <row r="384" s="12" customFormat="1" ht="30" customHeight="1" outlineLevel="1" spans="1:171">
      <c r="A384" s="271"/>
      <c r="B384" s="266">
        <v>2025</v>
      </c>
      <c r="C384" s="188">
        <v>9.57</v>
      </c>
      <c r="D384" s="188">
        <v>11.02</v>
      </c>
      <c r="E384" s="188">
        <v>11.2</v>
      </c>
      <c r="F384" s="188">
        <v>11.53</v>
      </c>
      <c r="G384" s="188">
        <v>19.43</v>
      </c>
      <c r="H384" s="188">
        <v>7.83</v>
      </c>
      <c r="I384" s="188">
        <v>8</v>
      </c>
      <c r="J384" s="188">
        <v>12.6</v>
      </c>
      <c r="K384" s="188">
        <v>0</v>
      </c>
      <c r="L384" s="188">
        <v>0</v>
      </c>
      <c r="M384" s="188">
        <v>0</v>
      </c>
      <c r="N384" s="188">
        <v>0</v>
      </c>
      <c r="O384" s="188">
        <v>0</v>
      </c>
      <c r="P384" s="188">
        <v>0</v>
      </c>
      <c r="Q384" s="188">
        <v>0</v>
      </c>
      <c r="R384" s="188">
        <v>0</v>
      </c>
      <c r="S384" s="188">
        <v>2.03</v>
      </c>
      <c r="T384" s="188">
        <v>9.28</v>
      </c>
      <c r="U384" s="188">
        <v>9.8</v>
      </c>
      <c r="V384" s="188">
        <v>8.12</v>
      </c>
      <c r="W384" s="188">
        <v>0</v>
      </c>
      <c r="X384" s="188">
        <v>0</v>
      </c>
      <c r="Y384" s="188">
        <v>2.8</v>
      </c>
      <c r="Z384" s="188">
        <v>18.2</v>
      </c>
      <c r="AA384" s="188">
        <v>20.88</v>
      </c>
      <c r="AB384" s="188">
        <v>5.8</v>
      </c>
      <c r="AC384" s="188">
        <v>11.2</v>
      </c>
      <c r="AD384" s="188">
        <v>11.2</v>
      </c>
      <c r="AE384" s="188">
        <v>18.85</v>
      </c>
      <c r="AF384" s="188">
        <v>4.64</v>
      </c>
      <c r="AG384" s="188">
        <v>0</v>
      </c>
      <c r="AH384" s="188">
        <v>213.98</v>
      </c>
      <c r="AI384" s="28">
        <v>4.64</v>
      </c>
      <c r="AJ384" s="2"/>
      <c r="AK384" s="40"/>
      <c r="AL384" s="1"/>
      <c r="AM384" s="1"/>
      <c r="AN384" s="1"/>
      <c r="AO384" s="1"/>
      <c r="AP384" s="1"/>
      <c r="AQ384" s="1"/>
      <c r="AR384" s="1"/>
      <c r="AS384" s="1"/>
      <c r="AT384" s="2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</row>
    <row r="385" s="11" customFormat="1" ht="30" customHeight="1" outlineLevel="1" spans="1:171">
      <c r="A385" s="270"/>
      <c r="B385" s="117" t="s">
        <v>13</v>
      </c>
      <c r="C385" s="71">
        <v>0</v>
      </c>
      <c r="D385" s="71">
        <v>0</v>
      </c>
      <c r="E385" s="71">
        <v>0</v>
      </c>
      <c r="F385" s="71">
        <v>-0.000306356142541783</v>
      </c>
      <c r="G385" s="71">
        <v>0.000626060372391614</v>
      </c>
      <c r="H385" s="71">
        <v>0.000161870076693901</v>
      </c>
      <c r="I385" s="71">
        <v>-0.000294248371619728</v>
      </c>
      <c r="J385" s="71">
        <v>0.000650275914225622</v>
      </c>
      <c r="K385" s="71">
        <v>0.000638168143455109</v>
      </c>
      <c r="L385" s="71">
        <v>0.000617988525290413</v>
      </c>
      <c r="M385" s="71">
        <v>0.000622024448843539</v>
      </c>
      <c r="N385" s="71">
        <v>6.24901321663882</v>
      </c>
      <c r="O385" s="71">
        <v>7.12610312329402</v>
      </c>
      <c r="P385" s="71">
        <v>-0.000294248371619728</v>
      </c>
      <c r="Q385" s="71">
        <v>-0.000290212447930212</v>
      </c>
      <c r="R385" s="71">
        <v>0.000613952601545331</v>
      </c>
      <c r="S385" s="71">
        <v>13.1199322627862</v>
      </c>
      <c r="T385" s="71">
        <v>12.4974084447528</v>
      </c>
      <c r="U385" s="71">
        <v>0.000622024448843539</v>
      </c>
      <c r="V385" s="71">
        <v>0.00015783415315593</v>
      </c>
      <c r="W385" s="71">
        <v>-0.000306356142541783</v>
      </c>
      <c r="X385" s="71">
        <v>0.000129582687829413</v>
      </c>
      <c r="Y385" s="71">
        <v>-0.000326535760681223</v>
      </c>
      <c r="Z385" s="71">
        <v>-0.000322499837148302</v>
      </c>
      <c r="AA385" s="71">
        <v>0.000585701136087476</v>
      </c>
      <c r="AB385" s="71">
        <v>0.000569557441501162</v>
      </c>
      <c r="AC385" s="71">
        <v>-0.000362859073447388</v>
      </c>
      <c r="AD385" s="71">
        <v>9.32593751339678e-5</v>
      </c>
      <c r="AE385" s="71">
        <v>-0.000374966844228003</v>
      </c>
      <c r="AF385" s="71">
        <v>8.92234515101208e-5</v>
      </c>
      <c r="AG385" s="71">
        <v>0</v>
      </c>
      <c r="AH385" s="71">
        <v>38.9957562872565</v>
      </c>
      <c r="AI385" s="28"/>
      <c r="AJ385" s="1"/>
      <c r="AK385" s="24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2"/>
      <c r="AY385" s="2"/>
      <c r="AZ385" s="2"/>
      <c r="BA385" s="2"/>
      <c r="BB385" s="2"/>
      <c r="BC385" s="2"/>
      <c r="BD385" s="2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</row>
    <row r="386" s="11" customFormat="1" ht="30" customHeight="1" outlineLevel="1" spans="1:171">
      <c r="A386" s="270"/>
      <c r="B386" s="272" t="s">
        <v>14</v>
      </c>
      <c r="C386" s="71">
        <f t="shared" ref="C386:AG386" si="306">C384-C385</f>
        <v>9.57</v>
      </c>
      <c r="D386" s="71">
        <f t="shared" si="306"/>
        <v>11.02</v>
      </c>
      <c r="E386" s="71">
        <f t="shared" si="306"/>
        <v>11.2</v>
      </c>
      <c r="F386" s="71">
        <f t="shared" si="306"/>
        <v>11.5303063561425</v>
      </c>
      <c r="G386" s="71">
        <f t="shared" si="306"/>
        <v>19.4293739396276</v>
      </c>
      <c r="H386" s="71">
        <f t="shared" si="306"/>
        <v>7.82983812992331</v>
      </c>
      <c r="I386" s="71">
        <f t="shared" si="306"/>
        <v>8.00029424837162</v>
      </c>
      <c r="J386" s="71">
        <f t="shared" si="306"/>
        <v>12.5993497240858</v>
      </c>
      <c r="K386" s="71">
        <f t="shared" si="306"/>
        <v>-0.000638168143455109</v>
      </c>
      <c r="L386" s="71">
        <f t="shared" si="306"/>
        <v>-0.000617988525290413</v>
      </c>
      <c r="M386" s="71">
        <f t="shared" si="306"/>
        <v>-0.000622024448843539</v>
      </c>
      <c r="N386" s="71">
        <f t="shared" si="306"/>
        <v>-6.24901321663882</v>
      </c>
      <c r="O386" s="71">
        <f t="shared" si="306"/>
        <v>-7.12610312329402</v>
      </c>
      <c r="P386" s="71">
        <f t="shared" si="306"/>
        <v>0.000294248371619728</v>
      </c>
      <c r="Q386" s="71">
        <f t="shared" si="306"/>
        <v>0.000290212447930212</v>
      </c>
      <c r="R386" s="71">
        <f t="shared" si="306"/>
        <v>-0.000613952601545331</v>
      </c>
      <c r="S386" s="71">
        <f t="shared" si="306"/>
        <v>-11.0899322627862</v>
      </c>
      <c r="T386" s="71">
        <f t="shared" si="306"/>
        <v>-3.2174084447528</v>
      </c>
      <c r="U386" s="71">
        <f t="shared" si="306"/>
        <v>9.79937797555116</v>
      </c>
      <c r="V386" s="71">
        <f t="shared" si="306"/>
        <v>8.11984216584684</v>
      </c>
      <c r="W386" s="71">
        <f t="shared" si="306"/>
        <v>0.000306356142541783</v>
      </c>
      <c r="X386" s="71">
        <f t="shared" si="306"/>
        <v>-0.000129582687829413</v>
      </c>
      <c r="Y386" s="71">
        <f t="shared" si="306"/>
        <v>2.80032653576068</v>
      </c>
      <c r="Z386" s="71">
        <f t="shared" si="306"/>
        <v>18.2003224998371</v>
      </c>
      <c r="AA386" s="71">
        <f t="shared" si="306"/>
        <v>20.8794142988639</v>
      </c>
      <c r="AB386" s="71">
        <f t="shared" si="306"/>
        <v>5.7994304425585</v>
      </c>
      <c r="AC386" s="71">
        <f t="shared" si="306"/>
        <v>11.2003628590734</v>
      </c>
      <c r="AD386" s="71">
        <f t="shared" si="306"/>
        <v>11.1999067406249</v>
      </c>
      <c r="AE386" s="71">
        <f t="shared" si="306"/>
        <v>18.8503749668442</v>
      </c>
      <c r="AF386" s="71">
        <f t="shared" si="306"/>
        <v>4.63991077654849</v>
      </c>
      <c r="AG386" s="71">
        <f t="shared" si="306"/>
        <v>0</v>
      </c>
      <c r="AH386" s="71">
        <f t="shared" ref="AH386:AH388" si="307">SUM(C386:AG386)</f>
        <v>174.984243712743</v>
      </c>
      <c r="AI386" s="28"/>
      <c r="AJ386" s="1"/>
      <c r="AK386" s="24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2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</row>
    <row r="387" s="11" customFormat="1" ht="30" customHeight="1" outlineLevel="1" spans="1:171">
      <c r="A387" s="270"/>
      <c r="B387" s="273" t="s">
        <v>15</v>
      </c>
      <c r="C387" s="71">
        <f t="shared" ref="C387:AG387" si="308">C384-C383</f>
        <v>6.83</v>
      </c>
      <c r="D387" s="71">
        <f t="shared" si="308"/>
        <v>8.22</v>
      </c>
      <c r="E387" s="71">
        <f t="shared" si="308"/>
        <v>5.8</v>
      </c>
      <c r="F387" s="71">
        <f t="shared" si="308"/>
        <v>5.73</v>
      </c>
      <c r="G387" s="71">
        <f t="shared" si="308"/>
        <v>16.23</v>
      </c>
      <c r="H387" s="71">
        <f t="shared" si="308"/>
        <v>7.83</v>
      </c>
      <c r="I387" s="71">
        <f t="shared" si="308"/>
        <v>8</v>
      </c>
      <c r="J387" s="71">
        <f t="shared" si="308"/>
        <v>12.6</v>
      </c>
      <c r="K387" s="71">
        <f t="shared" si="308"/>
        <v>0</v>
      </c>
      <c r="L387" s="71">
        <f t="shared" si="308"/>
        <v>0</v>
      </c>
      <c r="M387" s="71">
        <f t="shared" si="308"/>
        <v>0</v>
      </c>
      <c r="N387" s="71">
        <f t="shared" si="308"/>
        <v>0</v>
      </c>
      <c r="O387" s="71">
        <f t="shared" si="308"/>
        <v>0</v>
      </c>
      <c r="P387" s="71">
        <f t="shared" si="308"/>
        <v>0</v>
      </c>
      <c r="Q387" s="71">
        <f t="shared" si="308"/>
        <v>0</v>
      </c>
      <c r="R387" s="71">
        <f t="shared" si="308"/>
        <v>-1</v>
      </c>
      <c r="S387" s="71">
        <f t="shared" si="308"/>
        <v>-7.97</v>
      </c>
      <c r="T387" s="71">
        <f t="shared" si="308"/>
        <v>-5.61</v>
      </c>
      <c r="U387" s="71">
        <f t="shared" si="308"/>
        <v>-0.699999999999999</v>
      </c>
      <c r="V387" s="71">
        <f t="shared" si="308"/>
        <v>-5.38</v>
      </c>
      <c r="W387" s="71">
        <f t="shared" si="308"/>
        <v>-21</v>
      </c>
      <c r="X387" s="71">
        <f t="shared" si="308"/>
        <v>-9.5</v>
      </c>
      <c r="Y387" s="71">
        <f t="shared" si="308"/>
        <v>-16.5</v>
      </c>
      <c r="Z387" s="71">
        <f t="shared" si="308"/>
        <v>4.4</v>
      </c>
      <c r="AA387" s="71">
        <f t="shared" si="308"/>
        <v>6.13</v>
      </c>
      <c r="AB387" s="71">
        <f t="shared" si="308"/>
        <v>-1.76</v>
      </c>
      <c r="AC387" s="71">
        <f t="shared" si="308"/>
        <v>-2.8</v>
      </c>
      <c r="AD387" s="71">
        <f t="shared" si="308"/>
        <v>-3.8</v>
      </c>
      <c r="AE387" s="71">
        <f t="shared" si="308"/>
        <v>16.25</v>
      </c>
      <c r="AF387" s="71">
        <f t="shared" si="308"/>
        <v>-1.24</v>
      </c>
      <c r="AG387" s="71">
        <f t="shared" si="308"/>
        <v>0</v>
      </c>
      <c r="AH387" s="71">
        <f t="shared" si="307"/>
        <v>20.76</v>
      </c>
      <c r="AI387" s="28"/>
      <c r="AJ387" s="1"/>
      <c r="AK387" s="24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</row>
    <row r="388" s="11" customFormat="1" ht="30" customHeight="1" outlineLevel="1" spans="1:171">
      <c r="A388" s="270" t="s">
        <v>126</v>
      </c>
      <c r="B388" s="49">
        <v>2024</v>
      </c>
      <c r="C388" s="112">
        <v>2.02</v>
      </c>
      <c r="D388" s="112">
        <v>2</v>
      </c>
      <c r="E388" s="112">
        <v>2.3</v>
      </c>
      <c r="F388" s="112">
        <v>3.08</v>
      </c>
      <c r="G388" s="112">
        <v>1.5</v>
      </c>
      <c r="H388" s="112">
        <v>0</v>
      </c>
      <c r="I388" s="112">
        <v>0</v>
      </c>
      <c r="J388" s="112">
        <v>0</v>
      </c>
      <c r="K388" s="112">
        <v>0</v>
      </c>
      <c r="L388" s="112">
        <v>0</v>
      </c>
      <c r="M388" s="112">
        <v>0</v>
      </c>
      <c r="N388" s="112">
        <v>0</v>
      </c>
      <c r="O388" s="112">
        <v>0</v>
      </c>
      <c r="P388" s="112">
        <v>0</v>
      </c>
      <c r="Q388" s="112">
        <v>0</v>
      </c>
      <c r="R388" s="112">
        <v>0.92</v>
      </c>
      <c r="S388" s="112">
        <v>3.4</v>
      </c>
      <c r="T388" s="112">
        <v>2.9</v>
      </c>
      <c r="U388" s="112">
        <v>4.7</v>
      </c>
      <c r="V388" s="112">
        <v>2.8</v>
      </c>
      <c r="W388" s="112">
        <v>3.2</v>
      </c>
      <c r="X388" s="112">
        <v>2.04</v>
      </c>
      <c r="Y388" s="112">
        <v>1.84</v>
      </c>
      <c r="Z388" s="112">
        <v>2.82</v>
      </c>
      <c r="AA388" s="112">
        <v>3.2</v>
      </c>
      <c r="AB388" s="112">
        <v>5.43</v>
      </c>
      <c r="AC388" s="112">
        <v>6.6</v>
      </c>
      <c r="AD388" s="112">
        <v>10.31</v>
      </c>
      <c r="AE388" s="112">
        <v>7.62</v>
      </c>
      <c r="AF388" s="112">
        <v>4.39</v>
      </c>
      <c r="AG388" s="112"/>
      <c r="AH388" s="112">
        <f t="shared" si="307"/>
        <v>73.07</v>
      </c>
      <c r="AI388" s="28"/>
      <c r="AJ388" s="1"/>
      <c r="AK388" s="24"/>
      <c r="AL388" s="2"/>
      <c r="AM388" s="2"/>
      <c r="AN388" s="2"/>
      <c r="AO388" s="2"/>
      <c r="AP388" s="2"/>
      <c r="AQ388" s="2"/>
      <c r="AR388" s="2"/>
      <c r="AS388" s="2"/>
      <c r="AT388" s="1"/>
      <c r="AU388" s="2"/>
      <c r="AV388" s="2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</row>
    <row r="389" s="11" customFormat="1" ht="30" customHeight="1" outlineLevel="1" spans="1:171">
      <c r="A389" s="270"/>
      <c r="B389" s="266">
        <v>2025</v>
      </c>
      <c r="C389" s="151">
        <v>1.73</v>
      </c>
      <c r="D389" s="151">
        <v>1.75</v>
      </c>
      <c r="E389" s="151">
        <v>2.3</v>
      </c>
      <c r="F389" s="151">
        <v>2.26</v>
      </c>
      <c r="G389" s="151">
        <v>2.93</v>
      </c>
      <c r="H389" s="151">
        <v>1.55</v>
      </c>
      <c r="I389" s="151">
        <v>2.7</v>
      </c>
      <c r="J389" s="151">
        <v>2.21</v>
      </c>
      <c r="K389" s="151">
        <v>0</v>
      </c>
      <c r="L389" s="151">
        <v>0</v>
      </c>
      <c r="M389" s="151">
        <v>0</v>
      </c>
      <c r="N389" s="151">
        <v>0</v>
      </c>
      <c r="O389" s="151">
        <v>0</v>
      </c>
      <c r="P389" s="151">
        <v>0</v>
      </c>
      <c r="Q389" s="151">
        <v>0</v>
      </c>
      <c r="R389" s="151">
        <v>0</v>
      </c>
      <c r="S389" s="151">
        <v>0.3</v>
      </c>
      <c r="T389" s="151">
        <v>2.6</v>
      </c>
      <c r="U389" s="151">
        <v>2.45</v>
      </c>
      <c r="V389" s="151">
        <v>1.67</v>
      </c>
      <c r="W389" s="151">
        <v>0</v>
      </c>
      <c r="X389" s="151">
        <v>0</v>
      </c>
      <c r="Y389" s="151">
        <v>0.96</v>
      </c>
      <c r="Z389" s="151">
        <v>2.24</v>
      </c>
      <c r="AA389" s="151">
        <v>2.5</v>
      </c>
      <c r="AB389" s="151">
        <v>1.53</v>
      </c>
      <c r="AC389" s="151">
        <v>3.98</v>
      </c>
      <c r="AD389" s="151">
        <v>4.04</v>
      </c>
      <c r="AE389" s="151">
        <v>3.22</v>
      </c>
      <c r="AF389" s="151">
        <v>3.5</v>
      </c>
      <c r="AG389" s="151">
        <v>0</v>
      </c>
      <c r="AH389" s="153">
        <v>46.42</v>
      </c>
      <c r="AI389" s="28">
        <v>3.5</v>
      </c>
      <c r="AJ389" s="290">
        <v>0</v>
      </c>
      <c r="AK389" s="24"/>
      <c r="AL389" s="1"/>
      <c r="AM389" s="1"/>
      <c r="AN389" s="1"/>
      <c r="AO389" s="1"/>
      <c r="AP389" s="1"/>
      <c r="AQ389" s="1"/>
      <c r="AR389" s="1"/>
      <c r="AS389" s="1"/>
      <c r="AT389" s="2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</row>
    <row r="390" s="11" customFormat="1" ht="30" customHeight="1" outlineLevel="1" spans="1:171">
      <c r="A390" s="270"/>
      <c r="B390" s="199" t="s">
        <v>13</v>
      </c>
      <c r="C390" s="71">
        <v>0</v>
      </c>
      <c r="D390" s="71">
        <v>0</v>
      </c>
      <c r="E390" s="71">
        <v>0</v>
      </c>
      <c r="F390" s="71">
        <v>-6.61897936864989e-5</v>
      </c>
      <c r="G390" s="71">
        <v>0.000135263509130527</v>
      </c>
      <c r="H390" s="71">
        <v>3.49728485660307e-5</v>
      </c>
      <c r="I390" s="71">
        <v>-6.35738485558251e-5</v>
      </c>
      <c r="J390" s="71">
        <v>0.000140495399389693</v>
      </c>
      <c r="K390" s="71">
        <v>0.00013787945429176</v>
      </c>
      <c r="L390" s="71">
        <v>0.000133519545749005</v>
      </c>
      <c r="M390" s="71">
        <v>0.000134391527440312</v>
      </c>
      <c r="N390" s="71">
        <v>1.35013090360059</v>
      </c>
      <c r="O390" s="71">
        <v>1.53963061294003</v>
      </c>
      <c r="P390" s="71">
        <v>-6.35738485558251e-5</v>
      </c>
      <c r="Q390" s="71">
        <v>-6.27018668350503e-5</v>
      </c>
      <c r="R390" s="71">
        <v>0.000132647564016224</v>
      </c>
      <c r="S390" s="71">
        <v>2.83462770633436</v>
      </c>
      <c r="T390" s="71">
        <v>2.70012828765552</v>
      </c>
      <c r="U390" s="71">
        <v>0.000134391527440312</v>
      </c>
      <c r="V390" s="71">
        <v>3.41008668779979e-5</v>
      </c>
      <c r="W390" s="71">
        <v>-6.61897936864989e-5</v>
      </c>
      <c r="X390" s="71">
        <v>2.79969949406222e-5</v>
      </c>
      <c r="Y390" s="71">
        <v>-7.05497022237978e-5</v>
      </c>
      <c r="Z390" s="71">
        <v>-6.96777205368561e-5</v>
      </c>
      <c r="AA390" s="71">
        <v>0.000126543692050473</v>
      </c>
      <c r="AB390" s="71">
        <v>0.000123055765204481</v>
      </c>
      <c r="AC390" s="71">
        <v>-7.83975376158195e-5</v>
      </c>
      <c r="AD390" s="71">
        <v>2.014915956388e-5</v>
      </c>
      <c r="AE390" s="71">
        <v>-8.10134827159344e-5</v>
      </c>
      <c r="AF390" s="71">
        <v>1.92771778572933e-5</v>
      </c>
      <c r="AG390" s="71">
        <v>0</v>
      </c>
      <c r="AH390" s="71">
        <v>8.42523032796861</v>
      </c>
      <c r="AI390" s="28"/>
      <c r="AJ390" s="1"/>
      <c r="AK390" s="24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</row>
    <row r="391" s="11" customFormat="1" ht="30" customHeight="1" outlineLevel="1" spans="1:171">
      <c r="A391" s="270"/>
      <c r="B391" s="272" t="s">
        <v>14</v>
      </c>
      <c r="C391" s="71">
        <f t="shared" ref="C391:AG391" si="309">C389-C390</f>
        <v>1.73</v>
      </c>
      <c r="D391" s="71">
        <f t="shared" si="309"/>
        <v>1.75</v>
      </c>
      <c r="E391" s="71">
        <f t="shared" si="309"/>
        <v>2.3</v>
      </c>
      <c r="F391" s="71">
        <f t="shared" si="309"/>
        <v>2.26006618979369</v>
      </c>
      <c r="G391" s="71">
        <f t="shared" si="309"/>
        <v>2.92986473649087</v>
      </c>
      <c r="H391" s="71">
        <f t="shared" si="309"/>
        <v>1.54996502715143</v>
      </c>
      <c r="I391" s="71">
        <f t="shared" si="309"/>
        <v>2.70006357384856</v>
      </c>
      <c r="J391" s="71">
        <f t="shared" si="309"/>
        <v>2.20985950460061</v>
      </c>
      <c r="K391" s="71">
        <f t="shared" si="309"/>
        <v>-0.00013787945429176</v>
      </c>
      <c r="L391" s="71">
        <f t="shared" si="309"/>
        <v>-0.000133519545749005</v>
      </c>
      <c r="M391" s="71">
        <f t="shared" si="309"/>
        <v>-0.000134391527440312</v>
      </c>
      <c r="N391" s="71">
        <f t="shared" si="309"/>
        <v>-1.35013090360059</v>
      </c>
      <c r="O391" s="71">
        <f t="shared" si="309"/>
        <v>-1.53963061294003</v>
      </c>
      <c r="P391" s="71">
        <f t="shared" si="309"/>
        <v>6.35738485558251e-5</v>
      </c>
      <c r="Q391" s="71">
        <f t="shared" si="309"/>
        <v>6.27018668350503e-5</v>
      </c>
      <c r="R391" s="71">
        <f t="shared" si="309"/>
        <v>-0.000132647564016224</v>
      </c>
      <c r="S391" s="71">
        <f t="shared" si="309"/>
        <v>-2.53462770633436</v>
      </c>
      <c r="T391" s="71">
        <f t="shared" si="309"/>
        <v>-0.10012828765552</v>
      </c>
      <c r="U391" s="71">
        <f t="shared" si="309"/>
        <v>2.44986560847256</v>
      </c>
      <c r="V391" s="71">
        <f t="shared" si="309"/>
        <v>1.66996589913312</v>
      </c>
      <c r="W391" s="71">
        <f t="shared" si="309"/>
        <v>6.61897936864989e-5</v>
      </c>
      <c r="X391" s="71">
        <f t="shared" si="309"/>
        <v>-2.79969949406222e-5</v>
      </c>
      <c r="Y391" s="71">
        <f t="shared" si="309"/>
        <v>0.960070549702224</v>
      </c>
      <c r="Z391" s="71">
        <f t="shared" si="309"/>
        <v>2.24006967772054</v>
      </c>
      <c r="AA391" s="71">
        <f t="shared" si="309"/>
        <v>2.49987345630795</v>
      </c>
      <c r="AB391" s="71">
        <f t="shared" si="309"/>
        <v>1.5298769442348</v>
      </c>
      <c r="AC391" s="71">
        <f t="shared" si="309"/>
        <v>3.98007839753762</v>
      </c>
      <c r="AD391" s="71">
        <f t="shared" si="309"/>
        <v>4.03997985084044</v>
      </c>
      <c r="AE391" s="71">
        <f t="shared" si="309"/>
        <v>3.22008101348272</v>
      </c>
      <c r="AF391" s="71">
        <f t="shared" si="309"/>
        <v>3.49998072282214</v>
      </c>
      <c r="AG391" s="71">
        <f t="shared" si="309"/>
        <v>0</v>
      </c>
      <c r="AH391" s="71">
        <f t="shared" ref="AH391:AH393" si="310">SUM(C391:AG391)</f>
        <v>37.9947696720314</v>
      </c>
      <c r="AI391" s="28"/>
      <c r="AJ391" s="1"/>
      <c r="AK391" s="24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</row>
    <row r="392" s="11" customFormat="1" ht="30" customHeight="1" outlineLevel="1" spans="1:171">
      <c r="A392" s="270"/>
      <c r="B392" s="273" t="s">
        <v>15</v>
      </c>
      <c r="C392" s="71">
        <f t="shared" ref="C392:AG392" si="311">C389-C388</f>
        <v>-0.29</v>
      </c>
      <c r="D392" s="71">
        <f t="shared" si="311"/>
        <v>-0.25</v>
      </c>
      <c r="E392" s="71">
        <f t="shared" si="311"/>
        <v>0</v>
      </c>
      <c r="F392" s="71">
        <f t="shared" si="311"/>
        <v>-0.82</v>
      </c>
      <c r="G392" s="71">
        <f t="shared" si="311"/>
        <v>1.43</v>
      </c>
      <c r="H392" s="71">
        <f t="shared" si="311"/>
        <v>1.55</v>
      </c>
      <c r="I392" s="71">
        <f t="shared" si="311"/>
        <v>2.7</v>
      </c>
      <c r="J392" s="71">
        <f t="shared" si="311"/>
        <v>2.21</v>
      </c>
      <c r="K392" s="71">
        <f t="shared" si="311"/>
        <v>0</v>
      </c>
      <c r="L392" s="71">
        <f t="shared" si="311"/>
        <v>0</v>
      </c>
      <c r="M392" s="71">
        <f t="shared" si="311"/>
        <v>0</v>
      </c>
      <c r="N392" s="71">
        <f t="shared" si="311"/>
        <v>0</v>
      </c>
      <c r="O392" s="71">
        <f t="shared" si="311"/>
        <v>0</v>
      </c>
      <c r="P392" s="71">
        <f t="shared" si="311"/>
        <v>0</v>
      </c>
      <c r="Q392" s="71">
        <f t="shared" si="311"/>
        <v>0</v>
      </c>
      <c r="R392" s="71">
        <f t="shared" si="311"/>
        <v>-0.92</v>
      </c>
      <c r="S392" s="71">
        <f t="shared" si="311"/>
        <v>-3.1</v>
      </c>
      <c r="T392" s="71">
        <f t="shared" si="311"/>
        <v>-0.3</v>
      </c>
      <c r="U392" s="71">
        <f t="shared" si="311"/>
        <v>-2.25</v>
      </c>
      <c r="V392" s="71">
        <f t="shared" si="311"/>
        <v>-1.13</v>
      </c>
      <c r="W392" s="71">
        <f t="shared" si="311"/>
        <v>-3.2</v>
      </c>
      <c r="X392" s="71">
        <f t="shared" si="311"/>
        <v>-2.04</v>
      </c>
      <c r="Y392" s="71">
        <f t="shared" si="311"/>
        <v>-0.88</v>
      </c>
      <c r="Z392" s="71">
        <f t="shared" si="311"/>
        <v>-0.58</v>
      </c>
      <c r="AA392" s="71">
        <f t="shared" si="311"/>
        <v>-0.7</v>
      </c>
      <c r="AB392" s="71">
        <f t="shared" si="311"/>
        <v>-3.9</v>
      </c>
      <c r="AC392" s="71">
        <f t="shared" si="311"/>
        <v>-2.62</v>
      </c>
      <c r="AD392" s="71">
        <f t="shared" si="311"/>
        <v>-6.27</v>
      </c>
      <c r="AE392" s="71">
        <f t="shared" si="311"/>
        <v>-4.4</v>
      </c>
      <c r="AF392" s="71">
        <f t="shared" si="311"/>
        <v>-0.89</v>
      </c>
      <c r="AG392" s="71">
        <f t="shared" si="311"/>
        <v>0</v>
      </c>
      <c r="AH392" s="71">
        <f t="shared" si="310"/>
        <v>-26.65</v>
      </c>
      <c r="AI392" s="28"/>
      <c r="AJ392" s="1"/>
      <c r="AK392" s="24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</row>
    <row r="393" s="11" customFormat="1" ht="30" customHeight="1" outlineLevel="1" spans="1:171">
      <c r="A393" s="270" t="s">
        <v>127</v>
      </c>
      <c r="B393" s="49">
        <v>2024</v>
      </c>
      <c r="C393" s="112">
        <v>190</v>
      </c>
      <c r="D393" s="112">
        <v>190</v>
      </c>
      <c r="E393" s="112">
        <v>190</v>
      </c>
      <c r="F393" s="112">
        <v>190</v>
      </c>
      <c r="G393" s="112">
        <v>190</v>
      </c>
      <c r="H393" s="112">
        <v>0</v>
      </c>
      <c r="I393" s="112">
        <v>0</v>
      </c>
      <c r="J393" s="112">
        <v>0</v>
      </c>
      <c r="K393" s="112">
        <v>0</v>
      </c>
      <c r="L393" s="112">
        <v>0</v>
      </c>
      <c r="M393" s="112">
        <v>0</v>
      </c>
      <c r="N393" s="112">
        <v>0</v>
      </c>
      <c r="O393" s="112">
        <v>0</v>
      </c>
      <c r="P393" s="112">
        <v>0</v>
      </c>
      <c r="Q393" s="112">
        <v>0</v>
      </c>
      <c r="R393" s="112">
        <v>190</v>
      </c>
      <c r="S393" s="112">
        <v>190</v>
      </c>
      <c r="T393" s="112">
        <v>190</v>
      </c>
      <c r="U393" s="112">
        <v>190</v>
      </c>
      <c r="V393" s="112">
        <v>190</v>
      </c>
      <c r="W393" s="112">
        <v>190</v>
      </c>
      <c r="X393" s="112">
        <v>190</v>
      </c>
      <c r="Y393" s="112">
        <v>190</v>
      </c>
      <c r="Z393" s="112">
        <v>190</v>
      </c>
      <c r="AA393" s="112">
        <v>190</v>
      </c>
      <c r="AB393" s="112">
        <v>190</v>
      </c>
      <c r="AC393" s="112">
        <v>190</v>
      </c>
      <c r="AD393" s="112">
        <v>190</v>
      </c>
      <c r="AE393" s="112">
        <v>190</v>
      </c>
      <c r="AF393" s="112">
        <v>190</v>
      </c>
      <c r="AG393" s="112"/>
      <c r="AH393" s="112">
        <f t="shared" si="310"/>
        <v>3800</v>
      </c>
      <c r="AI393" s="28"/>
      <c r="AJ393" s="1"/>
      <c r="AK393" s="24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</row>
    <row r="394" s="12" customFormat="1" ht="30" customHeight="1" outlineLevel="1" spans="1:171">
      <c r="A394" s="271"/>
      <c r="B394" s="266">
        <v>2025</v>
      </c>
      <c r="C394" s="267"/>
      <c r="D394" s="267">
        <v>0</v>
      </c>
      <c r="E394" s="267">
        <v>0</v>
      </c>
      <c r="F394" s="267">
        <v>0</v>
      </c>
      <c r="G394" s="267">
        <v>0</v>
      </c>
      <c r="H394" s="267">
        <v>0</v>
      </c>
      <c r="I394" s="267">
        <v>0</v>
      </c>
      <c r="J394" s="267">
        <v>0</v>
      </c>
      <c r="K394" s="267">
        <v>0</v>
      </c>
      <c r="L394" s="267">
        <v>0</v>
      </c>
      <c r="M394" s="267">
        <v>0</v>
      </c>
      <c r="N394" s="267">
        <v>0</v>
      </c>
      <c r="O394" s="267">
        <v>0</v>
      </c>
      <c r="P394" s="267">
        <v>0</v>
      </c>
      <c r="Q394" s="267">
        <v>0</v>
      </c>
      <c r="R394" s="267">
        <v>0</v>
      </c>
      <c r="S394" s="267">
        <v>0</v>
      </c>
      <c r="T394" s="267">
        <v>0</v>
      </c>
      <c r="U394" s="267">
        <v>0</v>
      </c>
      <c r="V394" s="267">
        <v>0</v>
      </c>
      <c r="W394" s="267">
        <v>0</v>
      </c>
      <c r="X394" s="267">
        <v>0</v>
      </c>
      <c r="Y394" s="267">
        <v>0</v>
      </c>
      <c r="Z394" s="267">
        <v>0</v>
      </c>
      <c r="AA394" s="267">
        <v>0</v>
      </c>
      <c r="AB394" s="267">
        <v>0</v>
      </c>
      <c r="AC394" s="267">
        <v>0</v>
      </c>
      <c r="AD394" s="267">
        <v>0</v>
      </c>
      <c r="AE394" s="267">
        <v>0</v>
      </c>
      <c r="AF394" s="267">
        <v>0</v>
      </c>
      <c r="AG394" s="267">
        <v>0</v>
      </c>
      <c r="AH394" s="267">
        <v>0</v>
      </c>
      <c r="AI394" s="28"/>
      <c r="AJ394" s="2"/>
      <c r="AK394" s="40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</row>
    <row r="395" s="11" customFormat="1" ht="30" customHeight="1" outlineLevel="1" spans="1:171">
      <c r="A395" s="270"/>
      <c r="B395" s="291" t="s">
        <v>15</v>
      </c>
      <c r="C395" s="71">
        <f t="shared" ref="C395:AG395" si="312">C394-C393</f>
        <v>-190</v>
      </c>
      <c r="D395" s="71">
        <f t="shared" si="312"/>
        <v>-190</v>
      </c>
      <c r="E395" s="71">
        <f t="shared" si="312"/>
        <v>-190</v>
      </c>
      <c r="F395" s="71">
        <f t="shared" si="312"/>
        <v>-190</v>
      </c>
      <c r="G395" s="71">
        <f t="shared" si="312"/>
        <v>-190</v>
      </c>
      <c r="H395" s="71">
        <f t="shared" si="312"/>
        <v>0</v>
      </c>
      <c r="I395" s="71">
        <f t="shared" si="312"/>
        <v>0</v>
      </c>
      <c r="J395" s="71">
        <f t="shared" si="312"/>
        <v>0</v>
      </c>
      <c r="K395" s="71">
        <f t="shared" si="312"/>
        <v>0</v>
      </c>
      <c r="L395" s="71">
        <f t="shared" si="312"/>
        <v>0</v>
      </c>
      <c r="M395" s="71">
        <f t="shared" si="312"/>
        <v>0</v>
      </c>
      <c r="N395" s="71">
        <f t="shared" si="312"/>
        <v>0</v>
      </c>
      <c r="O395" s="71">
        <f t="shared" si="312"/>
        <v>0</v>
      </c>
      <c r="P395" s="71">
        <f t="shared" si="312"/>
        <v>0</v>
      </c>
      <c r="Q395" s="71">
        <f t="shared" si="312"/>
        <v>0</v>
      </c>
      <c r="R395" s="71">
        <f t="shared" si="312"/>
        <v>-190</v>
      </c>
      <c r="S395" s="71">
        <f t="shared" si="312"/>
        <v>-190</v>
      </c>
      <c r="T395" s="71">
        <f t="shared" si="312"/>
        <v>-190</v>
      </c>
      <c r="U395" s="71">
        <f t="shared" si="312"/>
        <v>-190</v>
      </c>
      <c r="V395" s="71">
        <f t="shared" si="312"/>
        <v>-190</v>
      </c>
      <c r="W395" s="71">
        <f t="shared" si="312"/>
        <v>-190</v>
      </c>
      <c r="X395" s="71">
        <f t="shared" si="312"/>
        <v>-190</v>
      </c>
      <c r="Y395" s="71">
        <f t="shared" si="312"/>
        <v>-190</v>
      </c>
      <c r="Z395" s="71">
        <f t="shared" si="312"/>
        <v>-190</v>
      </c>
      <c r="AA395" s="71">
        <f t="shared" si="312"/>
        <v>-190</v>
      </c>
      <c r="AB395" s="71">
        <f t="shared" si="312"/>
        <v>-190</v>
      </c>
      <c r="AC395" s="71">
        <f t="shared" si="312"/>
        <v>-190</v>
      </c>
      <c r="AD395" s="71">
        <f t="shared" si="312"/>
        <v>-190</v>
      </c>
      <c r="AE395" s="71">
        <f t="shared" si="312"/>
        <v>-190</v>
      </c>
      <c r="AF395" s="71">
        <f t="shared" si="312"/>
        <v>-190</v>
      </c>
      <c r="AG395" s="71">
        <f t="shared" si="312"/>
        <v>0</v>
      </c>
      <c r="AH395" s="71">
        <f t="shared" ref="AH395:AH422" si="313">SUM(C395:AG395)</f>
        <v>-3800</v>
      </c>
      <c r="AI395" s="28"/>
      <c r="AJ395" s="1"/>
      <c r="AK395" s="24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2"/>
      <c r="AY395" s="2"/>
      <c r="AZ395" s="2"/>
      <c r="BA395" s="2"/>
      <c r="BB395" s="2"/>
      <c r="BC395" s="2"/>
      <c r="BD395" s="2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</row>
    <row r="396" s="1" customFormat="1" ht="30" customHeight="1" outlineLevel="1" spans="1:171">
      <c r="A396" s="292" t="s">
        <v>128</v>
      </c>
      <c r="B396" s="49">
        <v>2024</v>
      </c>
      <c r="C396" s="112">
        <v>13553.7666666667</v>
      </c>
      <c r="D396" s="112">
        <v>13554</v>
      </c>
      <c r="E396" s="112">
        <v>13554</v>
      </c>
      <c r="F396" s="112">
        <v>13554</v>
      </c>
      <c r="G396" s="112">
        <v>13554</v>
      </c>
      <c r="H396" s="112">
        <v>0</v>
      </c>
      <c r="I396" s="112">
        <v>0</v>
      </c>
      <c r="J396" s="112">
        <v>0</v>
      </c>
      <c r="K396" s="112">
        <v>0</v>
      </c>
      <c r="L396" s="112">
        <v>0</v>
      </c>
      <c r="M396" s="112">
        <v>0</v>
      </c>
      <c r="N396" s="112">
        <v>0</v>
      </c>
      <c r="O396" s="112">
        <v>0</v>
      </c>
      <c r="P396" s="112">
        <v>0</v>
      </c>
      <c r="Q396" s="112">
        <v>0</v>
      </c>
      <c r="R396" s="112">
        <v>13554</v>
      </c>
      <c r="S396" s="112">
        <v>13554</v>
      </c>
      <c r="T396" s="112">
        <v>13554</v>
      </c>
      <c r="U396" s="112">
        <v>13554</v>
      </c>
      <c r="V396" s="112">
        <v>13554</v>
      </c>
      <c r="W396" s="112">
        <v>13554</v>
      </c>
      <c r="X396" s="112">
        <v>13554</v>
      </c>
      <c r="Y396" s="112">
        <v>13554</v>
      </c>
      <c r="Z396" s="112">
        <v>13554</v>
      </c>
      <c r="AA396" s="112">
        <v>13554</v>
      </c>
      <c r="AB396" s="112">
        <v>13554</v>
      </c>
      <c r="AC396" s="112">
        <v>13554</v>
      </c>
      <c r="AD396" s="112">
        <v>13554</v>
      </c>
      <c r="AE396" s="112">
        <v>13554</v>
      </c>
      <c r="AF396" s="112">
        <v>13554</v>
      </c>
      <c r="AG396" s="112"/>
      <c r="AH396" s="112">
        <f t="shared" si="313"/>
        <v>271079.766666667</v>
      </c>
      <c r="AI396" s="28"/>
      <c r="AK396" s="24"/>
      <c r="AW396" s="2"/>
    </row>
    <row r="397" s="12" customFormat="1" ht="30" customHeight="1" outlineLevel="1" spans="1:171">
      <c r="A397" s="271"/>
      <c r="B397" s="266">
        <v>2025</v>
      </c>
      <c r="C397" s="267"/>
      <c r="D397" s="267">
        <v>0</v>
      </c>
      <c r="E397" s="267">
        <v>0</v>
      </c>
      <c r="F397" s="267">
        <v>0</v>
      </c>
      <c r="G397" s="267">
        <v>0</v>
      </c>
      <c r="H397" s="267">
        <v>0</v>
      </c>
      <c r="I397" s="267">
        <v>0</v>
      </c>
      <c r="J397" s="267">
        <v>0</v>
      </c>
      <c r="K397" s="267">
        <v>0</v>
      </c>
      <c r="L397" s="267">
        <v>0</v>
      </c>
      <c r="M397" s="267">
        <v>0</v>
      </c>
      <c r="N397" s="267">
        <v>0</v>
      </c>
      <c r="O397" s="267">
        <v>0</v>
      </c>
      <c r="P397" s="267">
        <v>0</v>
      </c>
      <c r="Q397" s="267">
        <v>0</v>
      </c>
      <c r="R397" s="267">
        <v>0</v>
      </c>
      <c r="S397" s="267">
        <v>0</v>
      </c>
      <c r="T397" s="267">
        <v>0</v>
      </c>
      <c r="U397" s="267">
        <v>0</v>
      </c>
      <c r="V397" s="267">
        <v>0</v>
      </c>
      <c r="W397" s="267">
        <v>0</v>
      </c>
      <c r="X397" s="267">
        <v>0</v>
      </c>
      <c r="Y397" s="267">
        <v>0</v>
      </c>
      <c r="Z397" s="267">
        <v>0</v>
      </c>
      <c r="AA397" s="267">
        <v>0</v>
      </c>
      <c r="AB397" s="267">
        <v>0</v>
      </c>
      <c r="AC397" s="267">
        <v>0</v>
      </c>
      <c r="AD397" s="267">
        <v>0</v>
      </c>
      <c r="AE397" s="267">
        <v>0</v>
      </c>
      <c r="AF397" s="267">
        <v>0</v>
      </c>
      <c r="AG397" s="267">
        <v>0</v>
      </c>
      <c r="AH397" s="267">
        <v>0</v>
      </c>
      <c r="AI397" s="28"/>
      <c r="AJ397" s="2"/>
      <c r="AK397" s="40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</row>
    <row r="398" s="11" customFormat="1" ht="30" customHeight="1" outlineLevel="1" spans="1:171">
      <c r="A398" s="270"/>
      <c r="B398" s="273" t="s">
        <v>15</v>
      </c>
      <c r="C398" s="71">
        <f t="shared" ref="C398:AG398" si="314">C397-C396</f>
        <v>-13553.7666666667</v>
      </c>
      <c r="D398" s="71">
        <f t="shared" si="314"/>
        <v>-13554</v>
      </c>
      <c r="E398" s="71">
        <f t="shared" si="314"/>
        <v>-13554</v>
      </c>
      <c r="F398" s="71">
        <f t="shared" si="314"/>
        <v>-13554</v>
      </c>
      <c r="G398" s="71">
        <f t="shared" si="314"/>
        <v>-13554</v>
      </c>
      <c r="H398" s="71">
        <f t="shared" si="314"/>
        <v>0</v>
      </c>
      <c r="I398" s="71">
        <f t="shared" si="314"/>
        <v>0</v>
      </c>
      <c r="J398" s="71">
        <f t="shared" si="314"/>
        <v>0</v>
      </c>
      <c r="K398" s="71">
        <f t="shared" si="314"/>
        <v>0</v>
      </c>
      <c r="L398" s="71">
        <f t="shared" si="314"/>
        <v>0</v>
      </c>
      <c r="M398" s="71">
        <f t="shared" si="314"/>
        <v>0</v>
      </c>
      <c r="N398" s="71">
        <f t="shared" si="314"/>
        <v>0</v>
      </c>
      <c r="O398" s="71">
        <f t="shared" si="314"/>
        <v>0</v>
      </c>
      <c r="P398" s="71">
        <f t="shared" si="314"/>
        <v>0</v>
      </c>
      <c r="Q398" s="71">
        <f t="shared" si="314"/>
        <v>0</v>
      </c>
      <c r="R398" s="71">
        <f t="shared" si="314"/>
        <v>-13554</v>
      </c>
      <c r="S398" s="71">
        <f t="shared" si="314"/>
        <v>-13554</v>
      </c>
      <c r="T398" s="71">
        <f t="shared" si="314"/>
        <v>-13554</v>
      </c>
      <c r="U398" s="71">
        <f t="shared" si="314"/>
        <v>-13554</v>
      </c>
      <c r="V398" s="71">
        <f t="shared" si="314"/>
        <v>-13554</v>
      </c>
      <c r="W398" s="71">
        <f t="shared" si="314"/>
        <v>-13554</v>
      </c>
      <c r="X398" s="71">
        <f t="shared" si="314"/>
        <v>-13554</v>
      </c>
      <c r="Y398" s="71">
        <f t="shared" si="314"/>
        <v>-13554</v>
      </c>
      <c r="Z398" s="71">
        <f t="shared" si="314"/>
        <v>-13554</v>
      </c>
      <c r="AA398" s="71">
        <f t="shared" si="314"/>
        <v>-13554</v>
      </c>
      <c r="AB398" s="71">
        <f t="shared" si="314"/>
        <v>-13554</v>
      </c>
      <c r="AC398" s="71">
        <f t="shared" si="314"/>
        <v>-13554</v>
      </c>
      <c r="AD398" s="71">
        <f t="shared" si="314"/>
        <v>-13554</v>
      </c>
      <c r="AE398" s="71">
        <f t="shared" si="314"/>
        <v>-13554</v>
      </c>
      <c r="AF398" s="71">
        <f t="shared" si="314"/>
        <v>-13554</v>
      </c>
      <c r="AG398" s="71">
        <f t="shared" si="314"/>
        <v>0</v>
      </c>
      <c r="AH398" s="71">
        <f t="shared" si="313"/>
        <v>-271079.766666667</v>
      </c>
      <c r="AI398" s="28"/>
      <c r="AJ398" s="1"/>
      <c r="AK398" s="24"/>
      <c r="AL398" s="2"/>
      <c r="AM398" s="2"/>
      <c r="AN398" s="2"/>
      <c r="AO398" s="2"/>
      <c r="AP398" s="2"/>
      <c r="AQ398" s="2"/>
      <c r="AR398" s="2"/>
      <c r="AS398" s="2"/>
      <c r="AT398" s="1"/>
      <c r="AU398" s="2"/>
      <c r="AV398" s="2"/>
      <c r="AW398" s="1"/>
      <c r="AX398" s="2"/>
      <c r="AY398" s="2"/>
      <c r="AZ398" s="2"/>
      <c r="BA398" s="2"/>
      <c r="BB398" s="2"/>
      <c r="BC398" s="2"/>
      <c r="BD398" s="2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</row>
    <row r="399" s="11" customFormat="1" ht="30" customHeight="1" outlineLevel="1" spans="1:171">
      <c r="A399" s="270" t="s">
        <v>46</v>
      </c>
      <c r="B399" s="49">
        <v>2024</v>
      </c>
      <c r="C399" s="112">
        <v>0.793804581000001</v>
      </c>
      <c r="D399" s="112">
        <v>0.75545694</v>
      </c>
      <c r="E399" s="112">
        <v>0.81938694</v>
      </c>
      <c r="F399" s="112">
        <v>0.89020494</v>
      </c>
      <c r="G399" s="112">
        <v>0.71990694</v>
      </c>
      <c r="H399" s="112">
        <v>0</v>
      </c>
      <c r="I399" s="112">
        <v>0</v>
      </c>
      <c r="J399" s="112">
        <v>0</v>
      </c>
      <c r="K399" s="112">
        <v>0</v>
      </c>
      <c r="L399" s="112">
        <v>0</v>
      </c>
      <c r="M399" s="112">
        <v>0</v>
      </c>
      <c r="N399" s="112">
        <v>0</v>
      </c>
      <c r="O399" s="112">
        <v>0</v>
      </c>
      <c r="P399" s="112">
        <v>0</v>
      </c>
      <c r="Q399" s="112">
        <v>0</v>
      </c>
      <c r="R399" s="112">
        <v>0.63870894</v>
      </c>
      <c r="S399" s="112">
        <v>0.97979694</v>
      </c>
      <c r="T399" s="112">
        <v>1.01159694</v>
      </c>
      <c r="U399" s="112">
        <v>1.09532694</v>
      </c>
      <c r="V399" s="112">
        <v>0.98243694</v>
      </c>
      <c r="W399" s="112">
        <v>1.12817694</v>
      </c>
      <c r="X399" s="112">
        <v>0.85928094</v>
      </c>
      <c r="Y399" s="112">
        <v>0.98966094</v>
      </c>
      <c r="Z399" s="112">
        <v>0.98859894</v>
      </c>
      <c r="AA399" s="112">
        <v>1.03442694</v>
      </c>
      <c r="AB399" s="112">
        <v>1.11188994</v>
      </c>
      <c r="AC399" s="112">
        <v>1.30571694</v>
      </c>
      <c r="AD399" s="112">
        <v>1.62901794</v>
      </c>
      <c r="AE399" s="112">
        <v>1.21947894</v>
      </c>
      <c r="AF399" s="112">
        <v>1.00026594</v>
      </c>
      <c r="AG399" s="112">
        <v>19.953141441</v>
      </c>
      <c r="AH399" s="112">
        <f t="shared" si="313"/>
        <v>39.906282882</v>
      </c>
      <c r="AI399" s="28"/>
      <c r="AJ399" s="1"/>
      <c r="AK399" s="24"/>
      <c r="AL399" s="1"/>
      <c r="AM399" s="1"/>
      <c r="AN399" s="1"/>
      <c r="AO399" s="1"/>
      <c r="AP399" s="1"/>
      <c r="AQ399" s="1"/>
      <c r="AR399" s="1"/>
      <c r="AS399" s="1"/>
      <c r="AT399" s="2"/>
      <c r="AU399" s="1"/>
      <c r="AV399" s="1"/>
      <c r="AW399" s="2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</row>
    <row r="400" s="11" customFormat="1" ht="30" customHeight="1" outlineLevel="1" spans="1:171">
      <c r="A400" s="270"/>
      <c r="B400" s="275">
        <v>2025</v>
      </c>
      <c r="C400" s="71">
        <f t="shared" ref="C400:AG400" si="315">(C384*113.27+C389*542.47+C394*4.47+C397*0.53)/10000</f>
        <v>0.2022467</v>
      </c>
      <c r="D400" s="71">
        <f t="shared" si="315"/>
        <v>0.21975579</v>
      </c>
      <c r="E400" s="71">
        <f t="shared" si="315"/>
        <v>0.2516305</v>
      </c>
      <c r="F400" s="71">
        <f t="shared" si="315"/>
        <v>0.25319853</v>
      </c>
      <c r="G400" s="71">
        <f t="shared" si="315"/>
        <v>0.37902732</v>
      </c>
      <c r="H400" s="71">
        <f t="shared" si="315"/>
        <v>0.17277326</v>
      </c>
      <c r="I400" s="71">
        <f t="shared" si="315"/>
        <v>0.2370829</v>
      </c>
      <c r="J400" s="71">
        <f t="shared" si="315"/>
        <v>0.26260607</v>
      </c>
      <c r="K400" s="71">
        <f t="shared" si="315"/>
        <v>0</v>
      </c>
      <c r="L400" s="71">
        <f t="shared" si="315"/>
        <v>0</v>
      </c>
      <c r="M400" s="71">
        <f t="shared" si="315"/>
        <v>0</v>
      </c>
      <c r="N400" s="71">
        <f t="shared" si="315"/>
        <v>0</v>
      </c>
      <c r="O400" s="71">
        <f t="shared" si="315"/>
        <v>0</v>
      </c>
      <c r="P400" s="71">
        <f t="shared" si="315"/>
        <v>0</v>
      </c>
      <c r="Q400" s="71">
        <f t="shared" si="315"/>
        <v>0</v>
      </c>
      <c r="R400" s="71">
        <f t="shared" si="315"/>
        <v>0</v>
      </c>
      <c r="S400" s="71">
        <f t="shared" si="315"/>
        <v>0.03926791</v>
      </c>
      <c r="T400" s="71">
        <f t="shared" si="315"/>
        <v>0.24615676</v>
      </c>
      <c r="U400" s="71">
        <f t="shared" si="315"/>
        <v>0.24390975</v>
      </c>
      <c r="V400" s="71">
        <f t="shared" si="315"/>
        <v>0.18256773</v>
      </c>
      <c r="W400" s="71">
        <f t="shared" si="315"/>
        <v>0</v>
      </c>
      <c r="X400" s="71">
        <f t="shared" si="315"/>
        <v>0</v>
      </c>
      <c r="Y400" s="71">
        <f t="shared" si="315"/>
        <v>0.08379272</v>
      </c>
      <c r="Z400" s="71">
        <f t="shared" si="315"/>
        <v>0.32766468</v>
      </c>
      <c r="AA400" s="71">
        <f t="shared" si="315"/>
        <v>0.37212526</v>
      </c>
      <c r="AB400" s="71">
        <f t="shared" si="315"/>
        <v>0.14869451</v>
      </c>
      <c r="AC400" s="71">
        <f t="shared" si="315"/>
        <v>0.34276546</v>
      </c>
      <c r="AD400" s="71">
        <f t="shared" si="315"/>
        <v>0.34602028</v>
      </c>
      <c r="AE400" s="71">
        <f t="shared" si="315"/>
        <v>0.38818929</v>
      </c>
      <c r="AF400" s="71">
        <f t="shared" si="315"/>
        <v>0.24242178</v>
      </c>
      <c r="AG400" s="71">
        <f t="shared" si="315"/>
        <v>0</v>
      </c>
      <c r="AH400" s="71">
        <f t="shared" si="313"/>
        <v>4.9418972</v>
      </c>
      <c r="AI400" s="28"/>
      <c r="AJ400" s="1"/>
      <c r="AK400" s="24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</row>
    <row r="401" s="11" customFormat="1" ht="30" customHeight="1" outlineLevel="1" spans="1:171">
      <c r="A401" s="270"/>
      <c r="B401" s="285" t="s">
        <v>13</v>
      </c>
      <c r="C401" s="71">
        <f t="shared" ref="C401:AG401" si="316">(C385*150+C390*831+C394*4.47+C397*0.3411)/10000</f>
        <v>0</v>
      </c>
      <c r="D401" s="71">
        <f t="shared" si="316"/>
        <v>0</v>
      </c>
      <c r="E401" s="71">
        <f t="shared" si="316"/>
        <v>0</v>
      </c>
      <c r="F401" s="71">
        <f t="shared" si="316"/>
        <v>-1.00957139934748e-5</v>
      </c>
      <c r="G401" s="71">
        <f t="shared" si="316"/>
        <v>2.0631303194621e-5</v>
      </c>
      <c r="H401" s="71">
        <f t="shared" si="316"/>
        <v>5.33429486624567e-6</v>
      </c>
      <c r="I401" s="71">
        <f t="shared" si="316"/>
        <v>-9.69671238928498e-6</v>
      </c>
      <c r="J401" s="71">
        <f t="shared" si="316"/>
        <v>2.14293064026678e-5</v>
      </c>
      <c r="K401" s="71">
        <f t="shared" si="316"/>
        <v>2.10303048034719e-5</v>
      </c>
      <c r="L401" s="71">
        <f t="shared" si="316"/>
        <v>2.03653021310985e-5</v>
      </c>
      <c r="M401" s="71">
        <f t="shared" si="316"/>
        <v>2.0498302662943e-5</v>
      </c>
      <c r="N401" s="71">
        <f t="shared" si="316"/>
        <v>0.205931076338791</v>
      </c>
      <c r="O401" s="71">
        <f t="shared" si="316"/>
        <v>0.234834850784727</v>
      </c>
      <c r="P401" s="71">
        <f t="shared" si="316"/>
        <v>-9.69671238928498e-6</v>
      </c>
      <c r="Q401" s="71">
        <f t="shared" si="316"/>
        <v>-9.56371185294586e-6</v>
      </c>
      <c r="R401" s="71">
        <f t="shared" si="316"/>
        <v>2.02323015929282e-5</v>
      </c>
      <c r="S401" s="71">
        <f t="shared" si="316"/>
        <v>0.432356546338178</v>
      </c>
      <c r="T401" s="71">
        <f t="shared" si="316"/>
        <v>0.411841787375466</v>
      </c>
      <c r="U401" s="71">
        <f t="shared" si="316"/>
        <v>2.0498302662943e-5</v>
      </c>
      <c r="V401" s="71">
        <f t="shared" si="316"/>
        <v>5.20129433490058e-6</v>
      </c>
      <c r="W401" s="71">
        <f t="shared" si="316"/>
        <v>-1.00957139934748e-5</v>
      </c>
      <c r="X401" s="71">
        <f t="shared" si="316"/>
        <v>4.2702905970069e-6</v>
      </c>
      <c r="Y401" s="71">
        <f t="shared" si="316"/>
        <v>-1.07607166650159e-5</v>
      </c>
      <c r="Z401" s="71">
        <f t="shared" si="316"/>
        <v>-1.06277161338373e-5</v>
      </c>
      <c r="AA401" s="71">
        <f t="shared" si="316"/>
        <v>1.93012978507064e-5</v>
      </c>
      <c r="AB401" s="71">
        <f t="shared" si="316"/>
        <v>1.87692957110098e-5</v>
      </c>
      <c r="AC401" s="71">
        <f t="shared" si="316"/>
        <v>-1.19577214775854e-5</v>
      </c>
      <c r="AD401" s="71">
        <f t="shared" si="316"/>
        <v>3.07328578676795e-6</v>
      </c>
      <c r="AE401" s="71">
        <f t="shared" si="316"/>
        <v>-1.23567230771142e-5</v>
      </c>
      <c r="AF401" s="71">
        <f t="shared" si="316"/>
        <v>2.94028525259289e-6</v>
      </c>
      <c r="AG401" s="71">
        <f t="shared" si="316"/>
        <v>0</v>
      </c>
      <c r="AH401" s="71">
        <f t="shared" si="313"/>
        <v>1.28507298456304</v>
      </c>
      <c r="AI401" s="28"/>
      <c r="AJ401" s="1"/>
      <c r="AK401" s="24"/>
      <c r="AL401" s="2"/>
      <c r="AM401" s="2"/>
      <c r="AN401" s="2"/>
      <c r="AO401" s="2"/>
      <c r="AP401" s="2"/>
      <c r="AQ401" s="2"/>
      <c r="AR401" s="2"/>
      <c r="AS401" s="2"/>
      <c r="AT401" s="1"/>
      <c r="AU401" s="2"/>
      <c r="AV401" s="2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</row>
    <row r="402" s="11" customFormat="1" ht="30" customHeight="1" outlineLevel="1" spans="1:171">
      <c r="A402" s="270"/>
      <c r="B402" s="272" t="s">
        <v>14</v>
      </c>
      <c r="C402" s="71">
        <f t="shared" ref="C402:AG402" si="317">C400-C401</f>
        <v>0.2022467</v>
      </c>
      <c r="D402" s="71">
        <f t="shared" si="317"/>
        <v>0.21975579</v>
      </c>
      <c r="E402" s="71">
        <f t="shared" si="317"/>
        <v>0.2516305</v>
      </c>
      <c r="F402" s="71">
        <f t="shared" si="317"/>
        <v>0.253208625713993</v>
      </c>
      <c r="G402" s="71">
        <f t="shared" si="317"/>
        <v>0.379006688696805</v>
      </c>
      <c r="H402" s="71">
        <f t="shared" si="317"/>
        <v>0.172767925705134</v>
      </c>
      <c r="I402" s="71">
        <f t="shared" si="317"/>
        <v>0.237092596712389</v>
      </c>
      <c r="J402" s="71">
        <f t="shared" si="317"/>
        <v>0.262584640693597</v>
      </c>
      <c r="K402" s="71">
        <f t="shared" si="317"/>
        <v>-2.10303048034719e-5</v>
      </c>
      <c r="L402" s="71">
        <f t="shared" si="317"/>
        <v>-2.03653021310985e-5</v>
      </c>
      <c r="M402" s="71">
        <f t="shared" si="317"/>
        <v>-2.0498302662943e-5</v>
      </c>
      <c r="N402" s="71">
        <f t="shared" si="317"/>
        <v>-0.205931076338791</v>
      </c>
      <c r="O402" s="71">
        <f t="shared" si="317"/>
        <v>-0.234834850784727</v>
      </c>
      <c r="P402" s="71">
        <f t="shared" si="317"/>
        <v>9.69671238928498e-6</v>
      </c>
      <c r="Q402" s="71">
        <f t="shared" si="317"/>
        <v>9.56371185294586e-6</v>
      </c>
      <c r="R402" s="71">
        <f t="shared" si="317"/>
        <v>-2.02323015929282e-5</v>
      </c>
      <c r="S402" s="71">
        <f t="shared" si="317"/>
        <v>-0.393088636338178</v>
      </c>
      <c r="T402" s="71">
        <f t="shared" si="317"/>
        <v>-0.165685027375466</v>
      </c>
      <c r="U402" s="71">
        <f t="shared" si="317"/>
        <v>0.243889251697337</v>
      </c>
      <c r="V402" s="71">
        <f t="shared" si="317"/>
        <v>0.182562528705665</v>
      </c>
      <c r="W402" s="71">
        <f t="shared" si="317"/>
        <v>1.00957139934748e-5</v>
      </c>
      <c r="X402" s="71">
        <f t="shared" si="317"/>
        <v>-4.2702905970069e-6</v>
      </c>
      <c r="Y402" s="71">
        <f t="shared" si="317"/>
        <v>0.083803480716665</v>
      </c>
      <c r="Z402" s="71">
        <f t="shared" si="317"/>
        <v>0.327675307716134</v>
      </c>
      <c r="AA402" s="71">
        <f t="shared" si="317"/>
        <v>0.372105958702149</v>
      </c>
      <c r="AB402" s="71">
        <f t="shared" si="317"/>
        <v>0.148675740704289</v>
      </c>
      <c r="AC402" s="71">
        <f t="shared" si="317"/>
        <v>0.342777417721478</v>
      </c>
      <c r="AD402" s="71">
        <f t="shared" si="317"/>
        <v>0.346017206714213</v>
      </c>
      <c r="AE402" s="71">
        <f t="shared" si="317"/>
        <v>0.388201646723077</v>
      </c>
      <c r="AF402" s="71">
        <f t="shared" si="317"/>
        <v>0.242418839714747</v>
      </c>
      <c r="AG402" s="71">
        <f t="shared" si="317"/>
        <v>0</v>
      </c>
      <c r="AH402" s="71">
        <f t="shared" si="313"/>
        <v>3.65682421543696</v>
      </c>
      <c r="AI402" s="28"/>
      <c r="AJ402" s="1"/>
      <c r="AK402" s="24"/>
      <c r="AL402" s="1"/>
      <c r="AM402" s="1"/>
      <c r="AN402" s="1"/>
      <c r="AO402" s="1"/>
      <c r="AP402" s="1"/>
      <c r="AQ402" s="1"/>
      <c r="AR402" s="1"/>
      <c r="AS402" s="1"/>
      <c r="AT402" s="2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</row>
    <row r="403" s="11" customFormat="1" ht="30" customHeight="1" outlineLevel="1" spans="1:171">
      <c r="A403" s="270"/>
      <c r="B403" s="273" t="s">
        <v>15</v>
      </c>
      <c r="C403" s="71">
        <f t="shared" ref="C403:AG403" si="318">C400-C399</f>
        <v>-0.591557881000001</v>
      </c>
      <c r="D403" s="71">
        <f t="shared" si="318"/>
        <v>-0.53570115</v>
      </c>
      <c r="E403" s="71">
        <f t="shared" si="318"/>
        <v>-0.56775644</v>
      </c>
      <c r="F403" s="71">
        <f t="shared" si="318"/>
        <v>-0.63700641</v>
      </c>
      <c r="G403" s="71">
        <f t="shared" si="318"/>
        <v>-0.34087962</v>
      </c>
      <c r="H403" s="71">
        <f t="shared" si="318"/>
        <v>0.17277326</v>
      </c>
      <c r="I403" s="71">
        <f t="shared" si="318"/>
        <v>0.2370829</v>
      </c>
      <c r="J403" s="71">
        <f t="shared" si="318"/>
        <v>0.26260607</v>
      </c>
      <c r="K403" s="71">
        <f t="shared" si="318"/>
        <v>0</v>
      </c>
      <c r="L403" s="71">
        <f t="shared" si="318"/>
        <v>0</v>
      </c>
      <c r="M403" s="71">
        <f t="shared" si="318"/>
        <v>0</v>
      </c>
      <c r="N403" s="71">
        <f t="shared" si="318"/>
        <v>0</v>
      </c>
      <c r="O403" s="71">
        <f t="shared" si="318"/>
        <v>0</v>
      </c>
      <c r="P403" s="71">
        <f t="shared" si="318"/>
        <v>0</v>
      </c>
      <c r="Q403" s="71">
        <f t="shared" si="318"/>
        <v>0</v>
      </c>
      <c r="R403" s="71">
        <f t="shared" si="318"/>
        <v>-0.63870894</v>
      </c>
      <c r="S403" s="71">
        <f t="shared" si="318"/>
        <v>-0.94052903</v>
      </c>
      <c r="T403" s="71">
        <f t="shared" si="318"/>
        <v>-0.76544018</v>
      </c>
      <c r="U403" s="71">
        <f t="shared" si="318"/>
        <v>-0.85141719</v>
      </c>
      <c r="V403" s="71">
        <f t="shared" si="318"/>
        <v>-0.79986921</v>
      </c>
      <c r="W403" s="71">
        <f t="shared" si="318"/>
        <v>-1.12817694</v>
      </c>
      <c r="X403" s="71">
        <f t="shared" si="318"/>
        <v>-0.85928094</v>
      </c>
      <c r="Y403" s="71">
        <f t="shared" si="318"/>
        <v>-0.90586822</v>
      </c>
      <c r="Z403" s="71">
        <f t="shared" si="318"/>
        <v>-0.66093426</v>
      </c>
      <c r="AA403" s="71">
        <f t="shared" si="318"/>
        <v>-0.66230168</v>
      </c>
      <c r="AB403" s="71">
        <f t="shared" si="318"/>
        <v>-0.96319543</v>
      </c>
      <c r="AC403" s="71">
        <f t="shared" si="318"/>
        <v>-0.96295148</v>
      </c>
      <c r="AD403" s="71">
        <f t="shared" si="318"/>
        <v>-1.28299766</v>
      </c>
      <c r="AE403" s="71">
        <f t="shared" si="318"/>
        <v>-0.83128965</v>
      </c>
      <c r="AF403" s="71">
        <f t="shared" si="318"/>
        <v>-0.75784416</v>
      </c>
      <c r="AG403" s="71">
        <f t="shared" si="318"/>
        <v>-19.953141441</v>
      </c>
      <c r="AH403" s="71">
        <f t="shared" si="313"/>
        <v>-34.964385682</v>
      </c>
      <c r="AI403" s="28"/>
      <c r="AJ403" s="1"/>
      <c r="AK403" s="24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</row>
    <row r="404" s="11" customFormat="1" ht="30" customHeight="1" outlineLevel="1" spans="1:171">
      <c r="A404" s="270" t="s">
        <v>47</v>
      </c>
      <c r="B404" s="282">
        <v>2024</v>
      </c>
      <c r="C404" s="71">
        <f t="shared" ref="C404:AG404" si="319">(C350*C417+C365*3.11+C370*2.5+C373*8060+C378*0.55+C383*165+C388*1790)/10000</f>
        <v>25.45648145925</v>
      </c>
      <c r="D404" s="71">
        <f t="shared" si="319"/>
        <v>24.730300687</v>
      </c>
      <c r="E404" s="71">
        <f t="shared" si="319"/>
        <v>30.71535716675</v>
      </c>
      <c r="F404" s="71">
        <f t="shared" si="319"/>
        <v>37.342267529</v>
      </c>
      <c r="G404" s="71">
        <f t="shared" si="319"/>
        <v>15.8003928915</v>
      </c>
      <c r="H404" s="71">
        <f t="shared" si="319"/>
        <v>8.857365e-5</v>
      </c>
      <c r="I404" s="71">
        <f t="shared" si="319"/>
        <v>6.226e-5</v>
      </c>
      <c r="J404" s="71">
        <f t="shared" si="319"/>
        <v>4.47755e-5</v>
      </c>
      <c r="K404" s="71">
        <f t="shared" si="319"/>
        <v>4.1393e-5</v>
      </c>
      <c r="L404" s="71">
        <f t="shared" si="319"/>
        <v>4.21465e-5</v>
      </c>
      <c r="M404" s="71">
        <f t="shared" si="319"/>
        <v>4.21465e-5</v>
      </c>
      <c r="N404" s="71">
        <f t="shared" si="319"/>
        <v>3.9666e-5</v>
      </c>
      <c r="O404" s="71">
        <f t="shared" si="319"/>
        <v>2.88211e-5</v>
      </c>
      <c r="P404" s="71">
        <f t="shared" si="319"/>
        <v>2.97e-5</v>
      </c>
      <c r="Q404" s="71">
        <f t="shared" si="319"/>
        <v>3.04535e-5</v>
      </c>
      <c r="R404" s="71">
        <f t="shared" si="319"/>
        <v>21.46330746375</v>
      </c>
      <c r="S404" s="71">
        <f t="shared" si="319"/>
        <v>39.417372189</v>
      </c>
      <c r="T404" s="71">
        <f t="shared" si="319"/>
        <v>41.0065135608</v>
      </c>
      <c r="U404" s="71">
        <f t="shared" si="319"/>
        <v>43.28654011535</v>
      </c>
      <c r="V404" s="71">
        <f t="shared" si="319"/>
        <v>43.59757615435</v>
      </c>
      <c r="W404" s="71">
        <f t="shared" si="319"/>
        <v>40.0089985965</v>
      </c>
      <c r="X404" s="71">
        <f t="shared" si="319"/>
        <v>32.92877961145</v>
      </c>
      <c r="Y404" s="71">
        <f t="shared" si="319"/>
        <v>35.745548937</v>
      </c>
      <c r="Z404" s="71">
        <f t="shared" si="319"/>
        <v>38.596590924</v>
      </c>
      <c r="AA404" s="71">
        <f t="shared" si="319"/>
        <v>41.518642416</v>
      </c>
      <c r="AB404" s="71">
        <f t="shared" si="319"/>
        <v>61.948259152</v>
      </c>
      <c r="AC404" s="71">
        <f t="shared" si="319"/>
        <v>78.9606731004</v>
      </c>
      <c r="AD404" s="71">
        <f t="shared" si="319"/>
        <v>90.6398922845</v>
      </c>
      <c r="AE404" s="71">
        <f t="shared" si="319"/>
        <v>48.600886146</v>
      </c>
      <c r="AF404" s="71">
        <f t="shared" si="319"/>
        <v>42.17191208755</v>
      </c>
      <c r="AG404" s="71">
        <f t="shared" si="319"/>
        <v>0</v>
      </c>
      <c r="AH404" s="71">
        <f t="shared" si="313"/>
        <v>833.9367424079</v>
      </c>
      <c r="AI404" s="28"/>
      <c r="AJ404" s="1"/>
      <c r="AK404" s="24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</row>
    <row r="405" s="11" customFormat="1" ht="30" customHeight="1" outlineLevel="1" spans="1:171">
      <c r="A405" s="270"/>
      <c r="B405" s="282">
        <v>2025</v>
      </c>
      <c r="C405" s="71">
        <f t="shared" ref="C405:AG405" si="320">(C351*C418+C366*4.1+C371*0.4+C374*6106+C379*0.4919+C384*113+C389*542)/10000</f>
        <v>19.7208122682266</v>
      </c>
      <c r="D405" s="71">
        <f t="shared" si="320"/>
        <v>21.4189716592843</v>
      </c>
      <c r="E405" s="71">
        <f t="shared" si="320"/>
        <v>23.6339156592843</v>
      </c>
      <c r="F405" s="71">
        <f t="shared" si="320"/>
        <v>29.2828801989939</v>
      </c>
      <c r="G405" s="71">
        <f t="shared" si="320"/>
        <v>38.5297976809723</v>
      </c>
      <c r="H405" s="71">
        <f t="shared" si="320"/>
        <v>24.3596232353931</v>
      </c>
      <c r="I405" s="71">
        <f t="shared" si="320"/>
        <v>36.6330580343312</v>
      </c>
      <c r="J405" s="71">
        <f t="shared" si="320"/>
        <v>33.982629038094</v>
      </c>
      <c r="K405" s="71">
        <f t="shared" si="320"/>
        <v>0.0001225800043</v>
      </c>
      <c r="L405" s="71">
        <f t="shared" si="320"/>
        <v>0.00492</v>
      </c>
      <c r="M405" s="71">
        <f t="shared" si="320"/>
        <v>7.2289624e-5</v>
      </c>
      <c r="N405" s="71">
        <f t="shared" si="320"/>
        <v>3.77174163e-5</v>
      </c>
      <c r="O405" s="71">
        <f t="shared" si="320"/>
        <v>3.09331315e-5</v>
      </c>
      <c r="P405" s="71">
        <f t="shared" si="320"/>
        <v>3.30743722e-5</v>
      </c>
      <c r="Q405" s="71">
        <f t="shared" si="320"/>
        <v>3.24944221e-5</v>
      </c>
      <c r="R405" s="71">
        <f t="shared" si="320"/>
        <v>2.19816</v>
      </c>
      <c r="S405" s="71">
        <f t="shared" si="320"/>
        <v>5.3400774378821</v>
      </c>
      <c r="T405" s="71">
        <f t="shared" si="320"/>
        <v>22.8961547443816</v>
      </c>
      <c r="U405" s="71">
        <f t="shared" si="320"/>
        <v>21.6689547620559</v>
      </c>
      <c r="V405" s="71">
        <f t="shared" si="320"/>
        <v>22.588940363978</v>
      </c>
      <c r="W405" s="71">
        <f t="shared" si="320"/>
        <v>0.000106786571</v>
      </c>
      <c r="X405" s="71">
        <f t="shared" si="320"/>
        <v>0.000317408313</v>
      </c>
      <c r="Y405" s="71">
        <f t="shared" si="320"/>
        <v>14.747595783351</v>
      </c>
      <c r="Z405" s="71">
        <f t="shared" si="320"/>
        <v>25.990385620157</v>
      </c>
      <c r="AA405" s="71">
        <f t="shared" si="320"/>
        <v>27.216819579426</v>
      </c>
      <c r="AB405" s="71">
        <f t="shared" si="320"/>
        <v>24.1650025486367</v>
      </c>
      <c r="AC405" s="71">
        <f t="shared" si="320"/>
        <v>27.299728746082</v>
      </c>
      <c r="AD405" s="71">
        <f t="shared" si="320"/>
        <v>29.461905985144</v>
      </c>
      <c r="AE405" s="71">
        <f t="shared" si="320"/>
        <v>27.94787375238</v>
      </c>
      <c r="AF405" s="71">
        <f t="shared" si="320"/>
        <v>27.2588691069432</v>
      </c>
      <c r="AG405" s="71">
        <f t="shared" si="320"/>
        <v>0</v>
      </c>
      <c r="AH405" s="71">
        <f t="shared" si="313"/>
        <v>506.347829488852</v>
      </c>
      <c r="AI405" s="28"/>
      <c r="AJ405" s="1"/>
      <c r="AK405" s="24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</row>
    <row r="406" s="11" customFormat="1" ht="30" customHeight="1" outlineLevel="1" spans="1:171">
      <c r="A406" s="270"/>
      <c r="B406" s="285" t="s">
        <v>13</v>
      </c>
      <c r="C406" s="71">
        <f t="shared" ref="C406:AG406" si="321">(C352*C419+C367*3.11+C371*2.5+C375*8060+C380*0.55+C385*165+C390*1790)/10000</f>
        <v>0</v>
      </c>
      <c r="D406" s="71">
        <f t="shared" si="321"/>
        <v>0</v>
      </c>
      <c r="E406" s="71">
        <f t="shared" si="321"/>
        <v>0</v>
      </c>
      <c r="F406" s="71">
        <f t="shared" si="321"/>
        <v>-0.000856875799247648</v>
      </c>
      <c r="G406" s="71">
        <f t="shared" si="321"/>
        <v>0.00175108609711384</v>
      </c>
      <c r="H406" s="71">
        <f t="shared" si="321"/>
        <v>0.000452749372643792</v>
      </c>
      <c r="I406" s="71">
        <f t="shared" si="321"/>
        <v>-0.000823010456121618</v>
      </c>
      <c r="J406" s="71">
        <f t="shared" si="321"/>
        <v>0.00181879823794492</v>
      </c>
      <c r="K406" s="71">
        <f t="shared" si="321"/>
        <v>0.00178493324054751</v>
      </c>
      <c r="L406" s="71">
        <f t="shared" si="321"/>
        <v>0.00172849157762038</v>
      </c>
      <c r="M406" s="71">
        <f t="shared" si="321"/>
        <v>0.00173977990998257</v>
      </c>
      <c r="N406" s="71">
        <f t="shared" si="321"/>
        <v>19.493264193211</v>
      </c>
      <c r="O406" s="71">
        <f t="shared" si="321"/>
        <v>19.931656204546</v>
      </c>
      <c r="P406" s="71">
        <f t="shared" si="321"/>
        <v>-0.000823014885099734</v>
      </c>
      <c r="Q406" s="71">
        <f t="shared" si="321"/>
        <v>-0.000811726376506424</v>
      </c>
      <c r="R406" s="71">
        <f t="shared" si="321"/>
        <v>0.00171722999531337</v>
      </c>
      <c r="S406" s="71">
        <f t="shared" si="321"/>
        <v>38.7113506932674</v>
      </c>
      <c r="T406" s="71">
        <f t="shared" si="321"/>
        <v>34.9551563117794</v>
      </c>
      <c r="U406" s="71">
        <f t="shared" si="321"/>
        <v>0.00173980454842927</v>
      </c>
      <c r="V406" s="71">
        <f t="shared" si="321"/>
        <v>0.000441460800185895</v>
      </c>
      <c r="W406" s="71">
        <f t="shared" si="321"/>
        <v>-0.000856875556551738</v>
      </c>
      <c r="X406" s="71">
        <f t="shared" si="321"/>
        <v>0.000362442715605214</v>
      </c>
      <c r="Y406" s="71">
        <f t="shared" si="321"/>
        <v>-0.000913319072341025</v>
      </c>
      <c r="Z406" s="71">
        <f t="shared" si="321"/>
        <v>-0.000902031889569576</v>
      </c>
      <c r="AA406" s="71">
        <f t="shared" si="321"/>
        <v>0.0016382266759654</v>
      </c>
      <c r="AB406" s="71">
        <f t="shared" si="321"/>
        <v>0.00159304782941373</v>
      </c>
      <c r="AC406" s="71">
        <f t="shared" si="321"/>
        <v>-0.00101491406699014</v>
      </c>
      <c r="AD406" s="71">
        <f t="shared" si="321"/>
        <v>0.000260845762524105</v>
      </c>
      <c r="AE406" s="71">
        <f t="shared" si="321"/>
        <v>-0.00104877940972055</v>
      </c>
      <c r="AF406" s="71">
        <f t="shared" si="321"/>
        <v>0.000249557314862525</v>
      </c>
      <c r="AG406" s="71">
        <f t="shared" si="321"/>
        <v>0</v>
      </c>
      <c r="AH406" s="71">
        <f t="shared" si="313"/>
        <v>113.10065530937</v>
      </c>
      <c r="AI406" s="28"/>
      <c r="AJ406" s="1"/>
      <c r="AK406" s="24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</row>
    <row r="407" s="11" customFormat="1" ht="30" customHeight="1" outlineLevel="1" spans="1:171">
      <c r="A407" s="270"/>
      <c r="B407" s="272" t="s">
        <v>14</v>
      </c>
      <c r="C407" s="71">
        <f t="shared" ref="C407:AG407" si="322">C405-C406</f>
        <v>19.7208122682266</v>
      </c>
      <c r="D407" s="71">
        <f t="shared" si="322"/>
        <v>21.4189716592843</v>
      </c>
      <c r="E407" s="71">
        <f t="shared" si="322"/>
        <v>23.6339156592843</v>
      </c>
      <c r="F407" s="71">
        <f t="shared" si="322"/>
        <v>29.2837370747931</v>
      </c>
      <c r="G407" s="71">
        <f t="shared" si="322"/>
        <v>38.5280465948752</v>
      </c>
      <c r="H407" s="71">
        <f t="shared" si="322"/>
        <v>24.3591704860205</v>
      </c>
      <c r="I407" s="71">
        <f t="shared" si="322"/>
        <v>36.6338810447873</v>
      </c>
      <c r="J407" s="71">
        <f t="shared" si="322"/>
        <v>33.9808102398561</v>
      </c>
      <c r="K407" s="71">
        <f t="shared" si="322"/>
        <v>-0.00166235323624751</v>
      </c>
      <c r="L407" s="71">
        <f t="shared" si="322"/>
        <v>0.00319150842237962</v>
      </c>
      <c r="M407" s="71">
        <f t="shared" si="322"/>
        <v>-0.00166749028598257</v>
      </c>
      <c r="N407" s="71">
        <f t="shared" si="322"/>
        <v>-19.4932264757947</v>
      </c>
      <c r="O407" s="71">
        <f t="shared" si="322"/>
        <v>-19.9316252714145</v>
      </c>
      <c r="P407" s="71">
        <f t="shared" si="322"/>
        <v>0.000856089257299734</v>
      </c>
      <c r="Q407" s="71">
        <f t="shared" si="322"/>
        <v>0.000844220798606424</v>
      </c>
      <c r="R407" s="71">
        <f t="shared" si="322"/>
        <v>2.19644277000469</v>
      </c>
      <c r="S407" s="71">
        <f t="shared" si="322"/>
        <v>-33.3712732553853</v>
      </c>
      <c r="T407" s="71">
        <f t="shared" si="322"/>
        <v>-12.0590015673978</v>
      </c>
      <c r="U407" s="71">
        <f t="shared" si="322"/>
        <v>21.6672149575075</v>
      </c>
      <c r="V407" s="71">
        <f t="shared" si="322"/>
        <v>22.5884989031778</v>
      </c>
      <c r="W407" s="71">
        <f t="shared" si="322"/>
        <v>0.000963662127551738</v>
      </c>
      <c r="X407" s="71">
        <f t="shared" si="322"/>
        <v>-4.50344026052138e-5</v>
      </c>
      <c r="Y407" s="71">
        <f t="shared" si="322"/>
        <v>14.7485091024233</v>
      </c>
      <c r="Z407" s="71">
        <f t="shared" si="322"/>
        <v>25.9912876520466</v>
      </c>
      <c r="AA407" s="71">
        <f t="shared" si="322"/>
        <v>27.21518135275</v>
      </c>
      <c r="AB407" s="71">
        <f t="shared" si="322"/>
        <v>24.1634095008073</v>
      </c>
      <c r="AC407" s="71">
        <f t="shared" si="322"/>
        <v>27.300743660149</v>
      </c>
      <c r="AD407" s="71">
        <f t="shared" si="322"/>
        <v>29.4616451393815</v>
      </c>
      <c r="AE407" s="71">
        <f t="shared" si="322"/>
        <v>27.9489225317897</v>
      </c>
      <c r="AF407" s="71">
        <f t="shared" si="322"/>
        <v>27.2586195496283</v>
      </c>
      <c r="AG407" s="71">
        <f t="shared" si="322"/>
        <v>0</v>
      </c>
      <c r="AH407" s="71">
        <f t="shared" si="313"/>
        <v>393.247174179482</v>
      </c>
      <c r="AI407" s="28"/>
      <c r="AJ407" s="1"/>
      <c r="AK407" s="24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</row>
    <row r="408" s="11" customFormat="1" ht="30" customHeight="1" outlineLevel="1" spans="1:171">
      <c r="A408" s="270"/>
      <c r="B408" s="273" t="s">
        <v>15</v>
      </c>
      <c r="C408" s="71">
        <f t="shared" ref="C408:AG408" si="323">C405-C404</f>
        <v>-5.7356691910234</v>
      </c>
      <c r="D408" s="71">
        <f t="shared" si="323"/>
        <v>-3.3113290277157</v>
      </c>
      <c r="E408" s="71">
        <f t="shared" si="323"/>
        <v>-7.08144150746569</v>
      </c>
      <c r="F408" s="71">
        <f t="shared" si="323"/>
        <v>-8.0593873300061</v>
      </c>
      <c r="G408" s="71">
        <f t="shared" si="323"/>
        <v>22.7294047894723</v>
      </c>
      <c r="H408" s="71">
        <f t="shared" si="323"/>
        <v>24.3595346617431</v>
      </c>
      <c r="I408" s="71">
        <f t="shared" si="323"/>
        <v>36.6329957743312</v>
      </c>
      <c r="J408" s="71">
        <f t="shared" si="323"/>
        <v>33.982584262594</v>
      </c>
      <c r="K408" s="71">
        <f t="shared" si="323"/>
        <v>8.11870043e-5</v>
      </c>
      <c r="L408" s="71">
        <f t="shared" si="323"/>
        <v>0.0048778535</v>
      </c>
      <c r="M408" s="71">
        <f t="shared" si="323"/>
        <v>3.0143124e-5</v>
      </c>
      <c r="N408" s="71">
        <f t="shared" si="323"/>
        <v>-1.94858370000001e-6</v>
      </c>
      <c r="O408" s="71">
        <f t="shared" si="323"/>
        <v>2.1120315e-6</v>
      </c>
      <c r="P408" s="71">
        <f t="shared" si="323"/>
        <v>3.3743722e-6</v>
      </c>
      <c r="Q408" s="71">
        <f t="shared" si="323"/>
        <v>2.0409221e-6</v>
      </c>
      <c r="R408" s="71">
        <f t="shared" si="323"/>
        <v>-19.26514746375</v>
      </c>
      <c r="S408" s="71">
        <f t="shared" si="323"/>
        <v>-34.0772947511179</v>
      </c>
      <c r="T408" s="71">
        <f t="shared" si="323"/>
        <v>-18.1103588164184</v>
      </c>
      <c r="U408" s="71">
        <f t="shared" si="323"/>
        <v>-21.6175853532941</v>
      </c>
      <c r="V408" s="71">
        <f t="shared" si="323"/>
        <v>-21.008635790372</v>
      </c>
      <c r="W408" s="71">
        <f t="shared" si="323"/>
        <v>-40.008891809929</v>
      </c>
      <c r="X408" s="71">
        <f t="shared" si="323"/>
        <v>-32.928462203137</v>
      </c>
      <c r="Y408" s="71">
        <f t="shared" si="323"/>
        <v>-20.997953153649</v>
      </c>
      <c r="Z408" s="71">
        <f t="shared" si="323"/>
        <v>-12.606205303843</v>
      </c>
      <c r="AA408" s="71">
        <f t="shared" si="323"/>
        <v>-14.301822836574</v>
      </c>
      <c r="AB408" s="71">
        <f t="shared" si="323"/>
        <v>-37.7832566033633</v>
      </c>
      <c r="AC408" s="71">
        <f t="shared" si="323"/>
        <v>-51.660944354318</v>
      </c>
      <c r="AD408" s="71">
        <f t="shared" si="323"/>
        <v>-61.177986299356</v>
      </c>
      <c r="AE408" s="71">
        <f t="shared" si="323"/>
        <v>-20.65301239362</v>
      </c>
      <c r="AF408" s="71">
        <f t="shared" si="323"/>
        <v>-14.9130429806068</v>
      </c>
      <c r="AG408" s="71">
        <f t="shared" si="323"/>
        <v>0</v>
      </c>
      <c r="AH408" s="71">
        <f t="shared" si="313"/>
        <v>-327.588912919048</v>
      </c>
      <c r="AI408" s="28"/>
      <c r="AJ408" s="1"/>
      <c r="AK408" s="24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</row>
    <row r="409" s="11" customFormat="1" ht="30" customHeight="1" outlineLevel="1" spans="1:171">
      <c r="A409" s="270" t="s">
        <v>153</v>
      </c>
      <c r="B409" s="282">
        <v>2024</v>
      </c>
      <c r="C409" s="71">
        <f t="shared" ref="C409:AG409" si="324">C345*50/10000</f>
        <v>29.09</v>
      </c>
      <c r="D409" s="71">
        <f t="shared" si="324"/>
        <v>28.635</v>
      </c>
      <c r="E409" s="71">
        <f t="shared" si="324"/>
        <v>31.58</v>
      </c>
      <c r="F409" s="71">
        <f t="shared" si="324"/>
        <v>40.63</v>
      </c>
      <c r="G409" s="71">
        <f t="shared" si="324"/>
        <v>26.085</v>
      </c>
      <c r="H409" s="71">
        <f t="shared" si="324"/>
        <v>0</v>
      </c>
      <c r="I409" s="71">
        <f t="shared" si="324"/>
        <v>0</v>
      </c>
      <c r="J409" s="71">
        <f t="shared" si="324"/>
        <v>0</v>
      </c>
      <c r="K409" s="71">
        <f t="shared" si="324"/>
        <v>0</v>
      </c>
      <c r="L409" s="71">
        <f t="shared" si="324"/>
        <v>0</v>
      </c>
      <c r="M409" s="71">
        <f t="shared" si="324"/>
        <v>0</v>
      </c>
      <c r="N409" s="71">
        <f t="shared" si="324"/>
        <v>0</v>
      </c>
      <c r="O409" s="71">
        <f t="shared" si="324"/>
        <v>0</v>
      </c>
      <c r="P409" s="71">
        <f t="shared" si="324"/>
        <v>0</v>
      </c>
      <c r="Q409" s="71">
        <f t="shared" si="324"/>
        <v>0</v>
      </c>
      <c r="R409" s="71">
        <f t="shared" si="324"/>
        <v>10.1</v>
      </c>
      <c r="S409" s="71">
        <f t="shared" si="324"/>
        <v>44.97</v>
      </c>
      <c r="T409" s="71">
        <f t="shared" si="324"/>
        <v>46.06</v>
      </c>
      <c r="U409" s="71">
        <f t="shared" si="324"/>
        <v>52.315</v>
      </c>
      <c r="V409" s="71">
        <f t="shared" si="324"/>
        <v>50.605</v>
      </c>
      <c r="W409" s="71">
        <f t="shared" si="324"/>
        <v>47.645</v>
      </c>
      <c r="X409" s="71">
        <f t="shared" si="324"/>
        <v>44.025</v>
      </c>
      <c r="Y409" s="71">
        <f t="shared" si="324"/>
        <v>44.64</v>
      </c>
      <c r="Z409" s="71">
        <f t="shared" si="324"/>
        <v>49.18</v>
      </c>
      <c r="AA409" s="71">
        <f t="shared" si="324"/>
        <v>52.235</v>
      </c>
      <c r="AB409" s="71">
        <f t="shared" si="324"/>
        <v>63.94</v>
      </c>
      <c r="AC409" s="71">
        <f t="shared" si="324"/>
        <v>94.76</v>
      </c>
      <c r="AD409" s="71">
        <f t="shared" si="324"/>
        <v>93.205</v>
      </c>
      <c r="AE409" s="71">
        <f t="shared" si="324"/>
        <v>62.845</v>
      </c>
      <c r="AF409" s="71">
        <f t="shared" si="324"/>
        <v>45.12</v>
      </c>
      <c r="AG409" s="71">
        <f t="shared" si="324"/>
        <v>0</v>
      </c>
      <c r="AH409" s="71">
        <f t="shared" si="313"/>
        <v>957.665</v>
      </c>
      <c r="AI409" s="28"/>
      <c r="AJ409" s="1"/>
      <c r="AK409" s="24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</row>
    <row r="410" s="11" customFormat="1" ht="30" customHeight="1" outlineLevel="1" spans="1:171">
      <c r="A410" s="270"/>
      <c r="B410" s="282">
        <v>2025</v>
      </c>
      <c r="C410" s="71">
        <f t="shared" ref="C410:AG410" si="325">C346*50/10000</f>
        <v>36.175</v>
      </c>
      <c r="D410" s="71">
        <f t="shared" si="325"/>
        <v>39.255</v>
      </c>
      <c r="E410" s="71">
        <f t="shared" si="325"/>
        <v>41.48</v>
      </c>
      <c r="F410" s="71">
        <f t="shared" si="325"/>
        <v>46.645</v>
      </c>
      <c r="G410" s="71">
        <f t="shared" si="325"/>
        <v>69.195</v>
      </c>
      <c r="H410" s="71">
        <f t="shared" si="325"/>
        <v>43.045</v>
      </c>
      <c r="I410" s="71">
        <f t="shared" si="325"/>
        <v>60.89</v>
      </c>
      <c r="J410" s="71">
        <f t="shared" si="325"/>
        <v>56.015</v>
      </c>
      <c r="K410" s="71">
        <f t="shared" si="325"/>
        <v>0</v>
      </c>
      <c r="L410" s="71">
        <f t="shared" si="325"/>
        <v>0</v>
      </c>
      <c r="M410" s="71">
        <f t="shared" si="325"/>
        <v>0</v>
      </c>
      <c r="N410" s="71">
        <f t="shared" si="325"/>
        <v>0</v>
      </c>
      <c r="O410" s="71">
        <f t="shared" si="325"/>
        <v>0</v>
      </c>
      <c r="P410" s="71">
        <f t="shared" si="325"/>
        <v>0</v>
      </c>
      <c r="Q410" s="71">
        <f t="shared" si="325"/>
        <v>0</v>
      </c>
      <c r="R410" s="71">
        <f t="shared" si="325"/>
        <v>0</v>
      </c>
      <c r="S410" s="71">
        <f t="shared" si="325"/>
        <v>5.37</v>
      </c>
      <c r="T410" s="71">
        <f t="shared" si="325"/>
        <v>38.77</v>
      </c>
      <c r="U410" s="71">
        <f t="shared" si="325"/>
        <v>38.48</v>
      </c>
      <c r="V410" s="71">
        <f t="shared" si="325"/>
        <v>40.05</v>
      </c>
      <c r="W410" s="71">
        <f t="shared" si="325"/>
        <v>0.915</v>
      </c>
      <c r="X410" s="71">
        <f t="shared" si="325"/>
        <v>0</v>
      </c>
      <c r="Y410" s="71">
        <f t="shared" si="325"/>
        <v>23.665</v>
      </c>
      <c r="Z410" s="71">
        <f t="shared" si="325"/>
        <v>46.33</v>
      </c>
      <c r="AA410" s="71">
        <f t="shared" si="325"/>
        <v>47.505</v>
      </c>
      <c r="AB410" s="71">
        <f t="shared" si="325"/>
        <v>43.265</v>
      </c>
      <c r="AC410" s="71">
        <f t="shared" si="325"/>
        <v>50.275</v>
      </c>
      <c r="AD410" s="71">
        <f t="shared" si="325"/>
        <v>47.585</v>
      </c>
      <c r="AE410" s="71">
        <f t="shared" si="325"/>
        <v>44.315</v>
      </c>
      <c r="AF410" s="71">
        <f t="shared" si="325"/>
        <v>44.66</v>
      </c>
      <c r="AG410" s="71">
        <f t="shared" si="325"/>
        <v>0</v>
      </c>
      <c r="AH410" s="71">
        <f t="shared" si="313"/>
        <v>863.885</v>
      </c>
      <c r="AI410" s="28"/>
      <c r="AJ410" s="1"/>
      <c r="AK410" s="24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</row>
    <row r="411" s="11" customFormat="1" ht="30" customHeight="1" outlineLevel="1" spans="1:171">
      <c r="A411" s="270"/>
      <c r="B411" s="273" t="s">
        <v>15</v>
      </c>
      <c r="C411" s="71">
        <f t="shared" ref="C411:AG411" si="326">C410-C409</f>
        <v>7.085</v>
      </c>
      <c r="D411" s="71">
        <f t="shared" si="326"/>
        <v>10.62</v>
      </c>
      <c r="E411" s="71">
        <f t="shared" si="326"/>
        <v>9.9</v>
      </c>
      <c r="F411" s="71">
        <f t="shared" si="326"/>
        <v>6.015</v>
      </c>
      <c r="G411" s="71">
        <f t="shared" si="326"/>
        <v>43.11</v>
      </c>
      <c r="H411" s="71">
        <f t="shared" si="326"/>
        <v>43.045</v>
      </c>
      <c r="I411" s="71">
        <f t="shared" si="326"/>
        <v>60.89</v>
      </c>
      <c r="J411" s="71">
        <f t="shared" si="326"/>
        <v>56.015</v>
      </c>
      <c r="K411" s="71">
        <f t="shared" si="326"/>
        <v>0</v>
      </c>
      <c r="L411" s="71">
        <f t="shared" si="326"/>
        <v>0</v>
      </c>
      <c r="M411" s="71">
        <f t="shared" si="326"/>
        <v>0</v>
      </c>
      <c r="N411" s="71">
        <f t="shared" si="326"/>
        <v>0</v>
      </c>
      <c r="O411" s="71">
        <f t="shared" si="326"/>
        <v>0</v>
      </c>
      <c r="P411" s="71">
        <f t="shared" si="326"/>
        <v>0</v>
      </c>
      <c r="Q411" s="71">
        <f t="shared" si="326"/>
        <v>0</v>
      </c>
      <c r="R411" s="71">
        <f t="shared" si="326"/>
        <v>-10.1</v>
      </c>
      <c r="S411" s="71">
        <f t="shared" si="326"/>
        <v>-39.6</v>
      </c>
      <c r="T411" s="71">
        <f t="shared" si="326"/>
        <v>-7.29</v>
      </c>
      <c r="U411" s="71">
        <f t="shared" si="326"/>
        <v>-13.835</v>
      </c>
      <c r="V411" s="71">
        <f t="shared" si="326"/>
        <v>-10.555</v>
      </c>
      <c r="W411" s="71">
        <f t="shared" si="326"/>
        <v>-46.73</v>
      </c>
      <c r="X411" s="71">
        <f t="shared" si="326"/>
        <v>-44.025</v>
      </c>
      <c r="Y411" s="71">
        <f t="shared" si="326"/>
        <v>-20.975</v>
      </c>
      <c r="Z411" s="71">
        <f t="shared" si="326"/>
        <v>-2.85</v>
      </c>
      <c r="AA411" s="71">
        <f t="shared" si="326"/>
        <v>-4.73</v>
      </c>
      <c r="AB411" s="71">
        <f t="shared" si="326"/>
        <v>-20.675</v>
      </c>
      <c r="AC411" s="71">
        <f t="shared" si="326"/>
        <v>-44.485</v>
      </c>
      <c r="AD411" s="71">
        <f t="shared" si="326"/>
        <v>-45.62</v>
      </c>
      <c r="AE411" s="71">
        <f t="shared" si="326"/>
        <v>-18.53</v>
      </c>
      <c r="AF411" s="71">
        <f t="shared" si="326"/>
        <v>-0.460000000000001</v>
      </c>
      <c r="AG411" s="71">
        <f t="shared" si="326"/>
        <v>0</v>
      </c>
      <c r="AH411" s="71">
        <f t="shared" si="313"/>
        <v>-93.78</v>
      </c>
      <c r="AI411" s="28"/>
      <c r="AJ411" s="1"/>
      <c r="AK411" s="24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</row>
    <row r="412" s="11" customFormat="1" ht="30" customHeight="1" outlineLevel="1" spans="1:171">
      <c r="A412" s="270" t="s">
        <v>154</v>
      </c>
      <c r="B412" s="282">
        <v>2024</v>
      </c>
      <c r="C412" s="71">
        <f t="shared" ref="C412:AG412" si="327">C409-C404</f>
        <v>3.63351854075</v>
      </c>
      <c r="D412" s="71">
        <f t="shared" si="327"/>
        <v>3.904699313</v>
      </c>
      <c r="E412" s="71">
        <f t="shared" si="327"/>
        <v>0.864642833250002</v>
      </c>
      <c r="F412" s="71">
        <f t="shared" si="327"/>
        <v>3.28773247100001</v>
      </c>
      <c r="G412" s="71">
        <f t="shared" si="327"/>
        <v>10.2846071085</v>
      </c>
      <c r="H412" s="71">
        <f t="shared" si="327"/>
        <v>-8.857365e-5</v>
      </c>
      <c r="I412" s="71">
        <f t="shared" si="327"/>
        <v>-6.226e-5</v>
      </c>
      <c r="J412" s="71">
        <f t="shared" si="327"/>
        <v>-4.47755e-5</v>
      </c>
      <c r="K412" s="71">
        <f t="shared" si="327"/>
        <v>-4.1393e-5</v>
      </c>
      <c r="L412" s="71">
        <f t="shared" si="327"/>
        <v>-4.21465e-5</v>
      </c>
      <c r="M412" s="71">
        <f t="shared" si="327"/>
        <v>-4.21465e-5</v>
      </c>
      <c r="N412" s="71">
        <f t="shared" si="327"/>
        <v>-3.9666e-5</v>
      </c>
      <c r="O412" s="71">
        <f t="shared" si="327"/>
        <v>-2.88211e-5</v>
      </c>
      <c r="P412" s="71">
        <f t="shared" si="327"/>
        <v>-2.97e-5</v>
      </c>
      <c r="Q412" s="71">
        <f t="shared" si="327"/>
        <v>-3.04535e-5</v>
      </c>
      <c r="R412" s="71">
        <f t="shared" si="327"/>
        <v>-11.36330746375</v>
      </c>
      <c r="S412" s="71">
        <f t="shared" si="327"/>
        <v>5.552627811</v>
      </c>
      <c r="T412" s="71">
        <f t="shared" si="327"/>
        <v>5.05348643920001</v>
      </c>
      <c r="U412" s="71">
        <f t="shared" si="327"/>
        <v>9.02845988465</v>
      </c>
      <c r="V412" s="71">
        <f t="shared" si="327"/>
        <v>7.00742384565</v>
      </c>
      <c r="W412" s="71">
        <f t="shared" si="327"/>
        <v>7.6360014035</v>
      </c>
      <c r="X412" s="71">
        <f t="shared" si="327"/>
        <v>11.09622038855</v>
      </c>
      <c r="Y412" s="71">
        <f t="shared" si="327"/>
        <v>8.89445106300001</v>
      </c>
      <c r="Z412" s="71">
        <f t="shared" si="327"/>
        <v>10.583409076</v>
      </c>
      <c r="AA412" s="71">
        <f t="shared" si="327"/>
        <v>10.716357584</v>
      </c>
      <c r="AB412" s="71">
        <f t="shared" si="327"/>
        <v>1.991740848</v>
      </c>
      <c r="AC412" s="71">
        <f t="shared" si="327"/>
        <v>15.7993268996</v>
      </c>
      <c r="AD412" s="71">
        <f t="shared" si="327"/>
        <v>2.56510771549999</v>
      </c>
      <c r="AE412" s="71">
        <f t="shared" si="327"/>
        <v>14.244113854</v>
      </c>
      <c r="AF412" s="71">
        <f t="shared" si="327"/>
        <v>2.94808791244999</v>
      </c>
      <c r="AG412" s="71">
        <f t="shared" si="327"/>
        <v>0</v>
      </c>
      <c r="AH412" s="71">
        <f t="shared" si="313"/>
        <v>123.7282575921</v>
      </c>
      <c r="AI412" s="28"/>
      <c r="AJ412" s="1"/>
      <c r="AK412" s="24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</row>
    <row r="413" s="11" customFormat="1" ht="30" customHeight="1" outlineLevel="1" spans="1:171">
      <c r="A413" s="270"/>
      <c r="B413" s="282">
        <v>2025</v>
      </c>
      <c r="C413" s="71">
        <f t="shared" ref="C413:AG413" si="328">C410-C405</f>
        <v>16.4541877317734</v>
      </c>
      <c r="D413" s="71">
        <f t="shared" si="328"/>
        <v>17.8360283407157</v>
      </c>
      <c r="E413" s="71">
        <f t="shared" si="328"/>
        <v>17.8460843407157</v>
      </c>
      <c r="F413" s="71">
        <f t="shared" si="328"/>
        <v>17.3621198010061</v>
      </c>
      <c r="G413" s="71">
        <f t="shared" si="328"/>
        <v>30.6652023190277</v>
      </c>
      <c r="H413" s="71">
        <f t="shared" si="328"/>
        <v>18.6853767646069</v>
      </c>
      <c r="I413" s="71">
        <f t="shared" si="328"/>
        <v>24.2569419656688</v>
      </c>
      <c r="J413" s="71">
        <f t="shared" si="328"/>
        <v>22.032370961906</v>
      </c>
      <c r="K413" s="71">
        <f t="shared" si="328"/>
        <v>-0.0001225800043</v>
      </c>
      <c r="L413" s="71">
        <f t="shared" si="328"/>
        <v>-0.00492</v>
      </c>
      <c r="M413" s="71">
        <f t="shared" si="328"/>
        <v>-7.2289624e-5</v>
      </c>
      <c r="N413" s="71">
        <f t="shared" si="328"/>
        <v>-3.77174163e-5</v>
      </c>
      <c r="O413" s="71">
        <f t="shared" si="328"/>
        <v>-3.09331315e-5</v>
      </c>
      <c r="P413" s="71">
        <f t="shared" si="328"/>
        <v>-3.30743722e-5</v>
      </c>
      <c r="Q413" s="71">
        <f t="shared" si="328"/>
        <v>-3.24944221e-5</v>
      </c>
      <c r="R413" s="71">
        <f t="shared" si="328"/>
        <v>-2.19816</v>
      </c>
      <c r="S413" s="71">
        <f t="shared" si="328"/>
        <v>0.0299225621178998</v>
      </c>
      <c r="T413" s="71">
        <f t="shared" si="328"/>
        <v>15.8738452556184</v>
      </c>
      <c r="U413" s="71">
        <f t="shared" si="328"/>
        <v>16.8110452379441</v>
      </c>
      <c r="V413" s="71">
        <f t="shared" si="328"/>
        <v>17.461059636022</v>
      </c>
      <c r="W413" s="71">
        <f t="shared" si="328"/>
        <v>0.914893213429</v>
      </c>
      <c r="X413" s="71">
        <f t="shared" si="328"/>
        <v>-0.000317408313</v>
      </c>
      <c r="Y413" s="71">
        <f t="shared" si="328"/>
        <v>8.917404216649</v>
      </c>
      <c r="Z413" s="71">
        <f t="shared" si="328"/>
        <v>20.339614379843</v>
      </c>
      <c r="AA413" s="71">
        <f t="shared" si="328"/>
        <v>20.288180420574</v>
      </c>
      <c r="AB413" s="71">
        <f t="shared" si="328"/>
        <v>19.0999974513633</v>
      </c>
      <c r="AC413" s="71">
        <f t="shared" si="328"/>
        <v>22.975271253918</v>
      </c>
      <c r="AD413" s="71">
        <f t="shared" si="328"/>
        <v>18.123094014856</v>
      </c>
      <c r="AE413" s="71">
        <f t="shared" si="328"/>
        <v>16.36712624762</v>
      </c>
      <c r="AF413" s="71">
        <f t="shared" si="328"/>
        <v>17.4011308930568</v>
      </c>
      <c r="AG413" s="71">
        <f t="shared" si="328"/>
        <v>0</v>
      </c>
      <c r="AH413" s="71">
        <f t="shared" si="313"/>
        <v>357.537170511148</v>
      </c>
      <c r="AI413" s="28"/>
      <c r="AJ413" s="1"/>
      <c r="AK413" s="24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</row>
    <row r="414" s="11" customFormat="1" ht="30" customHeight="1" outlineLevel="1" spans="1:171">
      <c r="A414" s="270"/>
      <c r="B414" s="273" t="s">
        <v>15</v>
      </c>
      <c r="C414" s="71">
        <f t="shared" ref="C414:AG414" si="329">C413-C412</f>
        <v>12.8206691910234</v>
      </c>
      <c r="D414" s="71">
        <f t="shared" si="329"/>
        <v>13.9313290277157</v>
      </c>
      <c r="E414" s="71">
        <f t="shared" si="329"/>
        <v>16.9814415074657</v>
      </c>
      <c r="F414" s="71">
        <f t="shared" si="329"/>
        <v>14.0743873300061</v>
      </c>
      <c r="G414" s="71">
        <f t="shared" si="329"/>
        <v>20.3805952105277</v>
      </c>
      <c r="H414" s="71">
        <f t="shared" si="329"/>
        <v>18.6854653382569</v>
      </c>
      <c r="I414" s="71">
        <f t="shared" si="329"/>
        <v>24.2570042256688</v>
      </c>
      <c r="J414" s="71">
        <f t="shared" si="329"/>
        <v>22.032415737406</v>
      </c>
      <c r="K414" s="71">
        <f t="shared" si="329"/>
        <v>-8.11870043e-5</v>
      </c>
      <c r="L414" s="71">
        <f t="shared" si="329"/>
        <v>-0.0048778535</v>
      </c>
      <c r="M414" s="71">
        <f t="shared" si="329"/>
        <v>-3.0143124e-5</v>
      </c>
      <c r="N414" s="71">
        <f t="shared" si="329"/>
        <v>1.94858370000001e-6</v>
      </c>
      <c r="O414" s="71">
        <f t="shared" si="329"/>
        <v>-2.1120315e-6</v>
      </c>
      <c r="P414" s="71">
        <f t="shared" si="329"/>
        <v>-3.3743722e-6</v>
      </c>
      <c r="Q414" s="71">
        <f t="shared" si="329"/>
        <v>-2.0409221e-6</v>
      </c>
      <c r="R414" s="71">
        <f t="shared" si="329"/>
        <v>9.16514746375</v>
      </c>
      <c r="S414" s="71">
        <f t="shared" si="329"/>
        <v>-5.5227052488821</v>
      </c>
      <c r="T414" s="71">
        <f t="shared" si="329"/>
        <v>10.8203588164184</v>
      </c>
      <c r="U414" s="71">
        <f t="shared" si="329"/>
        <v>7.7825853532941</v>
      </c>
      <c r="V414" s="71">
        <f t="shared" si="329"/>
        <v>10.453635790372</v>
      </c>
      <c r="W414" s="71">
        <f t="shared" si="329"/>
        <v>-6.721108190071</v>
      </c>
      <c r="X414" s="71">
        <f t="shared" si="329"/>
        <v>-11.096537796863</v>
      </c>
      <c r="Y414" s="71">
        <f t="shared" si="329"/>
        <v>0.0229531536489933</v>
      </c>
      <c r="Z414" s="71">
        <f t="shared" si="329"/>
        <v>9.756205303843</v>
      </c>
      <c r="AA414" s="71">
        <f t="shared" si="329"/>
        <v>9.57182283657401</v>
      </c>
      <c r="AB414" s="71">
        <f t="shared" si="329"/>
        <v>17.1082566033633</v>
      </c>
      <c r="AC414" s="71">
        <f t="shared" si="329"/>
        <v>7.175944354318</v>
      </c>
      <c r="AD414" s="71">
        <f t="shared" si="329"/>
        <v>15.557986299356</v>
      </c>
      <c r="AE414" s="71">
        <f t="shared" si="329"/>
        <v>2.12301239362</v>
      </c>
      <c r="AF414" s="71">
        <f t="shared" si="329"/>
        <v>14.4530429806068</v>
      </c>
      <c r="AG414" s="71">
        <f t="shared" si="329"/>
        <v>0</v>
      </c>
      <c r="AH414" s="71">
        <f t="shared" si="313"/>
        <v>233.808912919048</v>
      </c>
      <c r="AI414" s="28"/>
      <c r="AJ414" s="1"/>
      <c r="AK414" s="24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</row>
    <row r="415" s="11" customFormat="1" ht="30" customHeight="1" outlineLevel="1" spans="1:171">
      <c r="A415" s="293" t="s">
        <v>129</v>
      </c>
      <c r="B415" s="294" t="s">
        <v>130</v>
      </c>
      <c r="C415" s="78">
        <f t="shared" ref="C415:AG415" si="330">C417*C421/10000</f>
        <v>-13.20593664</v>
      </c>
      <c r="D415" s="78">
        <f t="shared" si="330"/>
        <v>-13.20593664</v>
      </c>
      <c r="E415" s="78">
        <f t="shared" si="330"/>
        <v>-13.20593664</v>
      </c>
      <c r="F415" s="78">
        <f t="shared" si="330"/>
        <v>-13.20593664</v>
      </c>
      <c r="G415" s="78">
        <f t="shared" si="330"/>
        <v>-13.2132</v>
      </c>
      <c r="H415" s="78">
        <f t="shared" si="330"/>
        <v>-13.2117472256</v>
      </c>
      <c r="I415" s="78">
        <f t="shared" si="330"/>
        <v>-13.2132</v>
      </c>
      <c r="J415" s="78">
        <f t="shared" si="330"/>
        <v>-13.2146528256</v>
      </c>
      <c r="K415" s="78">
        <f t="shared" si="330"/>
        <v>-13.2161057024</v>
      </c>
      <c r="L415" s="78">
        <f t="shared" si="330"/>
        <v>-13.2175586304</v>
      </c>
      <c r="M415" s="78">
        <f t="shared" si="330"/>
        <v>-13.2190116096</v>
      </c>
      <c r="N415" s="78">
        <f t="shared" si="330"/>
        <v>-13.22046464</v>
      </c>
      <c r="O415" s="78">
        <f t="shared" si="330"/>
        <v>-13.2219177216</v>
      </c>
      <c r="P415" s="78">
        <f t="shared" si="330"/>
        <v>-13.2233708544</v>
      </c>
      <c r="Q415" s="78">
        <f t="shared" si="330"/>
        <v>-13.2248240384</v>
      </c>
      <c r="R415" s="78">
        <f t="shared" si="330"/>
        <v>-13.2262772736</v>
      </c>
      <c r="S415" s="78">
        <f t="shared" si="330"/>
        <v>-13.22773056</v>
      </c>
      <c r="T415" s="78">
        <f t="shared" si="330"/>
        <v>-13.2291838976</v>
      </c>
      <c r="U415" s="78">
        <f t="shared" si="330"/>
        <v>-13.2306372864</v>
      </c>
      <c r="V415" s="78">
        <f t="shared" si="330"/>
        <v>-13.2320907264</v>
      </c>
      <c r="W415" s="78">
        <f t="shared" si="330"/>
        <v>-13.2335442176</v>
      </c>
      <c r="X415" s="78">
        <f t="shared" si="330"/>
        <v>-13.23499776</v>
      </c>
      <c r="Y415" s="78">
        <f t="shared" si="330"/>
        <v>-13.2364513536</v>
      </c>
      <c r="Z415" s="78">
        <f t="shared" si="330"/>
        <v>-13.2379049984</v>
      </c>
      <c r="AA415" s="78">
        <f t="shared" si="330"/>
        <v>-13.2393586944</v>
      </c>
      <c r="AB415" s="78">
        <f t="shared" si="330"/>
        <v>-13.2408124416</v>
      </c>
      <c r="AC415" s="78">
        <f t="shared" si="330"/>
        <v>-13.24226624</v>
      </c>
      <c r="AD415" s="78">
        <f t="shared" si="330"/>
        <v>-13.2437200896</v>
      </c>
      <c r="AE415" s="78">
        <f t="shared" si="330"/>
        <v>-13.2451739904</v>
      </c>
      <c r="AF415" s="78">
        <f t="shared" si="330"/>
        <v>-13.2466279424</v>
      </c>
      <c r="AG415" s="78">
        <f t="shared" si="330"/>
        <v>0</v>
      </c>
      <c r="AH415" s="78">
        <f t="shared" si="313"/>
        <v>-396.76657728</v>
      </c>
      <c r="AI415" s="28"/>
      <c r="AJ415" s="1"/>
      <c r="AK415" s="24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</row>
    <row r="416" s="11" customFormat="1" ht="30" customHeight="1" outlineLevel="1" spans="1:171">
      <c r="A416" s="293"/>
      <c r="B416" s="294" t="s">
        <v>155</v>
      </c>
      <c r="C416" s="78">
        <f t="shared" ref="C416:AG416" si="331">C351*C420/10000</f>
        <v>-3.6516</v>
      </c>
      <c r="D416" s="78">
        <f t="shared" si="331"/>
        <v>-3.9678</v>
      </c>
      <c r="E416" s="78">
        <f t="shared" si="331"/>
        <v>-4.3656</v>
      </c>
      <c r="F416" s="78">
        <f t="shared" si="331"/>
        <v>-5.0184</v>
      </c>
      <c r="G416" s="78">
        <f t="shared" si="331"/>
        <v>-7.14</v>
      </c>
      <c r="H416" s="78">
        <f t="shared" si="331"/>
        <v>-4.5288</v>
      </c>
      <c r="I416" s="78">
        <f t="shared" si="331"/>
        <v>-6.3954</v>
      </c>
      <c r="J416" s="78">
        <f t="shared" si="331"/>
        <v>-6.3138</v>
      </c>
      <c r="K416" s="78">
        <f t="shared" si="331"/>
        <v>0</v>
      </c>
      <c r="L416" s="78">
        <f t="shared" si="331"/>
        <v>0</v>
      </c>
      <c r="M416" s="78">
        <f t="shared" si="331"/>
        <v>0</v>
      </c>
      <c r="N416" s="78">
        <f t="shared" si="331"/>
        <v>0</v>
      </c>
      <c r="O416" s="78">
        <f t="shared" si="331"/>
        <v>0</v>
      </c>
      <c r="P416" s="78">
        <f t="shared" si="331"/>
        <v>0</v>
      </c>
      <c r="Q416" s="78">
        <f t="shared" si="331"/>
        <v>0</v>
      </c>
      <c r="R416" s="78">
        <f t="shared" si="331"/>
        <v>0</v>
      </c>
      <c r="S416" s="78">
        <f t="shared" si="331"/>
        <v>-0.6834</v>
      </c>
      <c r="T416" s="78">
        <f t="shared" si="331"/>
        <v>-4.2432</v>
      </c>
      <c r="U416" s="78">
        <f t="shared" si="331"/>
        <v>-4.0086</v>
      </c>
      <c r="V416" s="78">
        <f t="shared" si="331"/>
        <v>-4.1922</v>
      </c>
      <c r="W416" s="78">
        <f t="shared" si="331"/>
        <v>0</v>
      </c>
      <c r="X416" s="78">
        <f t="shared" si="331"/>
        <v>0</v>
      </c>
      <c r="Y416" s="78">
        <f t="shared" si="331"/>
        <v>-2.4378</v>
      </c>
      <c r="Z416" s="78">
        <f t="shared" si="331"/>
        <v>-4.8042</v>
      </c>
      <c r="AA416" s="78">
        <f t="shared" si="331"/>
        <v>-5.0286</v>
      </c>
      <c r="AB416" s="78">
        <f t="shared" si="331"/>
        <v>-4.4982</v>
      </c>
      <c r="AC416" s="78">
        <f t="shared" si="331"/>
        <v>-5.049</v>
      </c>
      <c r="AD416" s="78">
        <f t="shared" si="331"/>
        <v>-5.4468</v>
      </c>
      <c r="AE416" s="78">
        <f t="shared" si="331"/>
        <v>-5.1612</v>
      </c>
      <c r="AF416" s="78">
        <f t="shared" si="331"/>
        <v>-5.0592</v>
      </c>
      <c r="AG416" s="78">
        <f t="shared" si="331"/>
        <v>0</v>
      </c>
      <c r="AH416" s="78">
        <f t="shared" si="313"/>
        <v>-91.9938</v>
      </c>
      <c r="AI416" s="28"/>
      <c r="AJ416" s="1"/>
      <c r="AK416" s="24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</row>
    <row r="417" s="11" customFormat="1" ht="30" customHeight="1" outlineLevel="1" spans="1:171">
      <c r="A417" s="270" t="s">
        <v>132</v>
      </c>
      <c r="B417" s="49">
        <v>2024</v>
      </c>
      <c r="C417" s="112">
        <v>725.92</v>
      </c>
      <c r="D417" s="112">
        <v>725.92</v>
      </c>
      <c r="E417" s="112">
        <v>725.92</v>
      </c>
      <c r="F417" s="112">
        <v>725.92</v>
      </c>
      <c r="G417" s="112">
        <v>726</v>
      </c>
      <c r="H417" s="112">
        <v>725.984</v>
      </c>
      <c r="I417" s="112">
        <v>726</v>
      </c>
      <c r="J417" s="112">
        <v>726.016</v>
      </c>
      <c r="K417" s="112">
        <v>726.032</v>
      </c>
      <c r="L417" s="112">
        <v>726.048</v>
      </c>
      <c r="M417" s="112">
        <v>726.064</v>
      </c>
      <c r="N417" s="112">
        <v>726.08</v>
      </c>
      <c r="O417" s="112">
        <v>726.096</v>
      </c>
      <c r="P417" s="112">
        <v>726.112</v>
      </c>
      <c r="Q417" s="112">
        <v>726.128</v>
      </c>
      <c r="R417" s="112">
        <v>726.144</v>
      </c>
      <c r="S417" s="112">
        <v>726.16</v>
      </c>
      <c r="T417" s="112">
        <v>726.176</v>
      </c>
      <c r="U417" s="112">
        <v>726.192</v>
      </c>
      <c r="V417" s="112">
        <v>726.208</v>
      </c>
      <c r="W417" s="112">
        <v>726.224</v>
      </c>
      <c r="X417" s="112">
        <v>726.24</v>
      </c>
      <c r="Y417" s="112">
        <v>726.256</v>
      </c>
      <c r="Z417" s="112">
        <v>726.272</v>
      </c>
      <c r="AA417" s="112">
        <v>726.288</v>
      </c>
      <c r="AB417" s="112">
        <v>726.304</v>
      </c>
      <c r="AC417" s="112">
        <v>726.32</v>
      </c>
      <c r="AD417" s="112">
        <v>726.336</v>
      </c>
      <c r="AE417" s="112">
        <v>726.352</v>
      </c>
      <c r="AF417" s="112">
        <v>726.368</v>
      </c>
      <c r="AG417" s="112"/>
      <c r="AH417" s="112">
        <f t="shared" si="313"/>
        <v>21784.08</v>
      </c>
      <c r="AI417" s="28"/>
      <c r="AJ417" s="1"/>
      <c r="AK417" s="24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</row>
    <row r="418" s="12" customFormat="1" ht="30" customHeight="1" outlineLevel="1" spans="1:171">
      <c r="A418" s="295"/>
      <c r="B418" s="266">
        <v>2025</v>
      </c>
      <c r="C418" s="188">
        <v>544</v>
      </c>
      <c r="D418" s="188">
        <v>544</v>
      </c>
      <c r="E418" s="188">
        <v>544</v>
      </c>
      <c r="F418" s="188">
        <v>544</v>
      </c>
      <c r="G418" s="188">
        <v>544</v>
      </c>
      <c r="H418" s="188">
        <v>544</v>
      </c>
      <c r="I418" s="188">
        <v>544</v>
      </c>
      <c r="J418" s="188">
        <v>544</v>
      </c>
      <c r="K418" s="188">
        <v>544</v>
      </c>
      <c r="L418" s="188">
        <v>544</v>
      </c>
      <c r="M418" s="188">
        <v>544</v>
      </c>
      <c r="N418" s="188">
        <v>544</v>
      </c>
      <c r="O418" s="188">
        <v>544</v>
      </c>
      <c r="P418" s="188">
        <v>544</v>
      </c>
      <c r="Q418" s="188">
        <v>544</v>
      </c>
      <c r="R418" s="188">
        <v>544</v>
      </c>
      <c r="S418" s="188">
        <v>544</v>
      </c>
      <c r="T418" s="188">
        <v>544</v>
      </c>
      <c r="U418" s="188">
        <v>544</v>
      </c>
      <c r="V418" s="188">
        <v>544</v>
      </c>
      <c r="W418" s="188">
        <v>544</v>
      </c>
      <c r="X418" s="188">
        <v>544</v>
      </c>
      <c r="Y418" s="188">
        <v>544</v>
      </c>
      <c r="Z418" s="188">
        <v>544</v>
      </c>
      <c r="AA418" s="188">
        <v>544</v>
      </c>
      <c r="AB418" s="188">
        <v>544</v>
      </c>
      <c r="AC418" s="188">
        <v>544</v>
      </c>
      <c r="AD418" s="188">
        <v>544</v>
      </c>
      <c r="AE418" s="188">
        <v>544</v>
      </c>
      <c r="AF418" s="188">
        <v>544</v>
      </c>
      <c r="AG418" s="188"/>
      <c r="AH418" s="188">
        <f t="shared" si="313"/>
        <v>16320</v>
      </c>
      <c r="AI418" s="28"/>
      <c r="AJ418" s="2"/>
      <c r="AK418" s="40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</row>
    <row r="419" s="11" customFormat="1" ht="30" customHeight="1" outlineLevel="1" spans="1:171">
      <c r="A419" s="296"/>
      <c r="B419" s="297" t="s">
        <v>13</v>
      </c>
      <c r="C419" s="71">
        <v>646</v>
      </c>
      <c r="D419" s="71">
        <v>646</v>
      </c>
      <c r="E419" s="71">
        <v>646</v>
      </c>
      <c r="F419" s="71">
        <v>646</v>
      </c>
      <c r="G419" s="71">
        <v>646</v>
      </c>
      <c r="H419" s="71">
        <v>646</v>
      </c>
      <c r="I419" s="71">
        <v>646</v>
      </c>
      <c r="J419" s="71">
        <v>646</v>
      </c>
      <c r="K419" s="71">
        <v>646</v>
      </c>
      <c r="L419" s="71">
        <v>646</v>
      </c>
      <c r="M419" s="71">
        <v>646</v>
      </c>
      <c r="N419" s="71">
        <v>646</v>
      </c>
      <c r="O419" s="71">
        <v>646</v>
      </c>
      <c r="P419" s="71">
        <v>646</v>
      </c>
      <c r="Q419" s="71">
        <v>646</v>
      </c>
      <c r="R419" s="71">
        <v>646</v>
      </c>
      <c r="S419" s="71">
        <v>646</v>
      </c>
      <c r="T419" s="71">
        <v>646</v>
      </c>
      <c r="U419" s="71">
        <v>646</v>
      </c>
      <c r="V419" s="71">
        <v>646</v>
      </c>
      <c r="W419" s="71">
        <v>646</v>
      </c>
      <c r="X419" s="71">
        <v>646</v>
      </c>
      <c r="Y419" s="71">
        <v>646</v>
      </c>
      <c r="Z419" s="71">
        <v>646</v>
      </c>
      <c r="AA419" s="71">
        <v>646</v>
      </c>
      <c r="AB419" s="71">
        <v>646</v>
      </c>
      <c r="AC419" s="71">
        <v>646</v>
      </c>
      <c r="AD419" s="71">
        <v>646</v>
      </c>
      <c r="AE419" s="71">
        <v>646</v>
      </c>
      <c r="AF419" s="71">
        <v>646</v>
      </c>
      <c r="AG419" s="71"/>
      <c r="AH419" s="71">
        <f t="shared" si="313"/>
        <v>19380</v>
      </c>
      <c r="AI419" s="28"/>
      <c r="AJ419" s="1"/>
      <c r="AK419" s="24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2"/>
      <c r="AY419" s="2"/>
      <c r="AZ419" s="2"/>
      <c r="BA419" s="2"/>
      <c r="BB419" s="2"/>
      <c r="BC419" s="2"/>
      <c r="BD419" s="2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</row>
    <row r="420" s="11" customFormat="1" ht="30" customHeight="1" outlineLevel="1" spans="1:171">
      <c r="A420" s="296"/>
      <c r="B420" s="272" t="s">
        <v>14</v>
      </c>
      <c r="C420" s="71">
        <f t="shared" ref="C420:AG420" si="332">C418-C419</f>
        <v>-102</v>
      </c>
      <c r="D420" s="71">
        <f t="shared" si="332"/>
        <v>-102</v>
      </c>
      <c r="E420" s="71">
        <f t="shared" si="332"/>
        <v>-102</v>
      </c>
      <c r="F420" s="71">
        <f t="shared" si="332"/>
        <v>-102</v>
      </c>
      <c r="G420" s="71">
        <f t="shared" si="332"/>
        <v>-102</v>
      </c>
      <c r="H420" s="71">
        <f t="shared" si="332"/>
        <v>-102</v>
      </c>
      <c r="I420" s="71">
        <f t="shared" si="332"/>
        <v>-102</v>
      </c>
      <c r="J420" s="71">
        <f t="shared" si="332"/>
        <v>-102</v>
      </c>
      <c r="K420" s="71">
        <f t="shared" si="332"/>
        <v>-102</v>
      </c>
      <c r="L420" s="71">
        <f t="shared" si="332"/>
        <v>-102</v>
      </c>
      <c r="M420" s="71">
        <f t="shared" si="332"/>
        <v>-102</v>
      </c>
      <c r="N420" s="71">
        <f t="shared" si="332"/>
        <v>-102</v>
      </c>
      <c r="O420" s="71">
        <f t="shared" si="332"/>
        <v>-102</v>
      </c>
      <c r="P420" s="71">
        <f t="shared" si="332"/>
        <v>-102</v>
      </c>
      <c r="Q420" s="71">
        <f t="shared" si="332"/>
        <v>-102</v>
      </c>
      <c r="R420" s="71">
        <f t="shared" si="332"/>
        <v>-102</v>
      </c>
      <c r="S420" s="71">
        <f t="shared" si="332"/>
        <v>-102</v>
      </c>
      <c r="T420" s="71">
        <f t="shared" si="332"/>
        <v>-102</v>
      </c>
      <c r="U420" s="71">
        <f t="shared" si="332"/>
        <v>-102</v>
      </c>
      <c r="V420" s="71">
        <f t="shared" si="332"/>
        <v>-102</v>
      </c>
      <c r="W420" s="71">
        <f t="shared" si="332"/>
        <v>-102</v>
      </c>
      <c r="X420" s="71">
        <f t="shared" si="332"/>
        <v>-102</v>
      </c>
      <c r="Y420" s="71">
        <f t="shared" si="332"/>
        <v>-102</v>
      </c>
      <c r="Z420" s="71">
        <f t="shared" si="332"/>
        <v>-102</v>
      </c>
      <c r="AA420" s="71">
        <f t="shared" si="332"/>
        <v>-102</v>
      </c>
      <c r="AB420" s="71">
        <f t="shared" si="332"/>
        <v>-102</v>
      </c>
      <c r="AC420" s="71">
        <f t="shared" si="332"/>
        <v>-102</v>
      </c>
      <c r="AD420" s="71">
        <f t="shared" si="332"/>
        <v>-102</v>
      </c>
      <c r="AE420" s="71">
        <f t="shared" si="332"/>
        <v>-102</v>
      </c>
      <c r="AF420" s="71">
        <f t="shared" si="332"/>
        <v>-102</v>
      </c>
      <c r="AG420" s="71">
        <f t="shared" si="332"/>
        <v>0</v>
      </c>
      <c r="AH420" s="71">
        <f t="shared" si="313"/>
        <v>-3060</v>
      </c>
      <c r="AI420" s="28"/>
      <c r="AJ420" s="1"/>
      <c r="AK420" s="24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2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</row>
    <row r="421" s="11" customFormat="1" ht="30" customHeight="1" outlineLevel="1" spans="1:171">
      <c r="A421" s="296"/>
      <c r="B421" s="296" t="s">
        <v>15</v>
      </c>
      <c r="C421" s="71">
        <f t="shared" ref="C421:AG421" si="333">C418-C417</f>
        <v>-181.92</v>
      </c>
      <c r="D421" s="71">
        <f t="shared" si="333"/>
        <v>-181.92</v>
      </c>
      <c r="E421" s="71">
        <f t="shared" si="333"/>
        <v>-181.92</v>
      </c>
      <c r="F421" s="71">
        <f t="shared" si="333"/>
        <v>-181.92</v>
      </c>
      <c r="G421" s="71">
        <f t="shared" si="333"/>
        <v>-182</v>
      </c>
      <c r="H421" s="71">
        <f t="shared" si="333"/>
        <v>-181.984</v>
      </c>
      <c r="I421" s="71">
        <f t="shared" si="333"/>
        <v>-182</v>
      </c>
      <c r="J421" s="71">
        <f t="shared" si="333"/>
        <v>-182.016</v>
      </c>
      <c r="K421" s="71">
        <f t="shared" si="333"/>
        <v>-182.032</v>
      </c>
      <c r="L421" s="71">
        <f t="shared" si="333"/>
        <v>-182.048</v>
      </c>
      <c r="M421" s="71">
        <f t="shared" si="333"/>
        <v>-182.064</v>
      </c>
      <c r="N421" s="71">
        <f t="shared" si="333"/>
        <v>-182.08</v>
      </c>
      <c r="O421" s="71">
        <f t="shared" si="333"/>
        <v>-182.096</v>
      </c>
      <c r="P421" s="71">
        <f t="shared" si="333"/>
        <v>-182.112</v>
      </c>
      <c r="Q421" s="71">
        <f t="shared" si="333"/>
        <v>-182.128</v>
      </c>
      <c r="R421" s="71">
        <f t="shared" si="333"/>
        <v>-182.144</v>
      </c>
      <c r="S421" s="71">
        <f t="shared" si="333"/>
        <v>-182.16</v>
      </c>
      <c r="T421" s="71">
        <f t="shared" si="333"/>
        <v>-182.176</v>
      </c>
      <c r="U421" s="71">
        <f t="shared" si="333"/>
        <v>-182.192</v>
      </c>
      <c r="V421" s="71">
        <f t="shared" si="333"/>
        <v>-182.208</v>
      </c>
      <c r="W421" s="71">
        <f t="shared" si="333"/>
        <v>-182.224</v>
      </c>
      <c r="X421" s="71">
        <f t="shared" si="333"/>
        <v>-182.24</v>
      </c>
      <c r="Y421" s="71">
        <f t="shared" si="333"/>
        <v>-182.256</v>
      </c>
      <c r="Z421" s="71">
        <f t="shared" si="333"/>
        <v>-182.272</v>
      </c>
      <c r="AA421" s="71">
        <f t="shared" si="333"/>
        <v>-182.288</v>
      </c>
      <c r="AB421" s="71">
        <f t="shared" si="333"/>
        <v>-182.304</v>
      </c>
      <c r="AC421" s="71">
        <f t="shared" si="333"/>
        <v>-182.32</v>
      </c>
      <c r="AD421" s="71">
        <f t="shared" si="333"/>
        <v>-182.336</v>
      </c>
      <c r="AE421" s="71">
        <f t="shared" si="333"/>
        <v>-182.352</v>
      </c>
      <c r="AF421" s="71">
        <f t="shared" si="333"/>
        <v>-182.368</v>
      </c>
      <c r="AG421" s="71">
        <f t="shared" si="333"/>
        <v>0</v>
      </c>
      <c r="AH421" s="71">
        <f t="shared" si="313"/>
        <v>-5464.08</v>
      </c>
      <c r="AI421" s="28"/>
      <c r="AJ421" s="1"/>
      <c r="AK421" s="24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</row>
    <row r="422" s="11" customFormat="1" ht="30" customHeight="1" outlineLevel="1" spans="1:171">
      <c r="A422" s="270" t="s">
        <v>133</v>
      </c>
      <c r="B422" s="273">
        <v>2025</v>
      </c>
      <c r="C422" s="298">
        <f t="shared" ref="C422:AG422" si="334">C418/(C361/29308)</f>
        <v>710.813731609452</v>
      </c>
      <c r="D422" s="298">
        <f t="shared" si="334"/>
        <v>737.10365233472</v>
      </c>
      <c r="E422" s="298">
        <f t="shared" si="334"/>
        <v>738.811492122335</v>
      </c>
      <c r="F422" s="298">
        <f t="shared" si="334"/>
        <v>768.363951807229</v>
      </c>
      <c r="G422" s="298">
        <f t="shared" si="334"/>
        <v>739.84</v>
      </c>
      <c r="H422" s="298">
        <f t="shared" si="334"/>
        <v>759.57846593616</v>
      </c>
      <c r="I422" s="298">
        <f t="shared" si="334"/>
        <v>750.991615638248</v>
      </c>
      <c r="J422" s="298">
        <f t="shared" si="334"/>
        <v>758.494386298763</v>
      </c>
      <c r="K422" s="298" t="e">
        <f t="shared" si="334"/>
        <v>#DIV/0!</v>
      </c>
      <c r="L422" s="298" t="e">
        <f t="shared" si="334"/>
        <v>#DIV/0!</v>
      </c>
      <c r="M422" s="298" t="e">
        <f t="shared" si="334"/>
        <v>#DIV/0!</v>
      </c>
      <c r="N422" s="298" t="e">
        <f t="shared" si="334"/>
        <v>#DIV/0!</v>
      </c>
      <c r="O422" s="298" t="e">
        <f t="shared" si="334"/>
        <v>#DIV/0!</v>
      </c>
      <c r="P422" s="298" t="e">
        <f t="shared" si="334"/>
        <v>#DIV/0!</v>
      </c>
      <c r="Q422" s="298" t="e">
        <f t="shared" si="334"/>
        <v>#DIV/0!</v>
      </c>
      <c r="R422" s="298" t="e">
        <f t="shared" si="334"/>
        <v>#DIV/0!</v>
      </c>
      <c r="S422" s="298">
        <f t="shared" si="334"/>
        <v>771.33778422835</v>
      </c>
      <c r="T422" s="298">
        <f t="shared" si="334"/>
        <v>738.811492122335</v>
      </c>
      <c r="U422" s="298">
        <f t="shared" si="334"/>
        <v>738.127407407407</v>
      </c>
      <c r="V422" s="298">
        <f t="shared" si="334"/>
        <v>745.374100046751</v>
      </c>
      <c r="W422" s="298" t="e">
        <f t="shared" si="334"/>
        <v>#DIV/0!</v>
      </c>
      <c r="X422" s="298" t="e">
        <f t="shared" si="334"/>
        <v>#DIV/0!</v>
      </c>
      <c r="Y422" s="298">
        <f t="shared" si="334"/>
        <v>734.387471211423</v>
      </c>
      <c r="Z422" s="298">
        <f t="shared" si="334"/>
        <v>732.027180899908</v>
      </c>
      <c r="AA422" s="298">
        <f t="shared" si="334"/>
        <v>740.871375464684</v>
      </c>
      <c r="AB422" s="298">
        <f t="shared" si="334"/>
        <v>734.049355432781</v>
      </c>
      <c r="AC422" s="298">
        <f t="shared" si="334"/>
        <v>703.288575209528</v>
      </c>
      <c r="AD422" s="298">
        <f t="shared" si="334"/>
        <v>785.009945839488</v>
      </c>
      <c r="AE422" s="298">
        <f t="shared" si="334"/>
        <v>834.740942408377</v>
      </c>
      <c r="AF422" s="298">
        <f t="shared" si="334"/>
        <v>800.781115017579</v>
      </c>
      <c r="AG422" s="298" t="e">
        <f t="shared" si="334"/>
        <v>#DIV/0!</v>
      </c>
      <c r="AH422" s="298" t="e">
        <f t="shared" si="313"/>
        <v>#DIV/0!</v>
      </c>
      <c r="AI422" s="28"/>
      <c r="AJ422" s="1"/>
      <c r="AK422" s="24"/>
      <c r="AL422" s="2"/>
      <c r="AM422" s="2"/>
      <c r="AN422" s="2"/>
      <c r="AO422" s="2"/>
      <c r="AP422" s="2"/>
      <c r="AQ422" s="2"/>
      <c r="AR422" s="2"/>
      <c r="AS422" s="2"/>
      <c r="AT422" s="1"/>
      <c r="AU422" s="2"/>
      <c r="AV422" s="2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</row>
    <row r="423" s="11" customFormat="1" ht="30" customHeight="1" outlineLevel="1" spans="1:171">
      <c r="A423" s="296"/>
      <c r="B423" s="299" t="s">
        <v>13</v>
      </c>
      <c r="C423" s="156">
        <v>1010</v>
      </c>
      <c r="D423" s="156">
        <v>1010</v>
      </c>
      <c r="E423" s="156">
        <v>1010</v>
      </c>
      <c r="F423" s="156">
        <v>1010</v>
      </c>
      <c r="G423" s="156">
        <v>1010</v>
      </c>
      <c r="H423" s="156">
        <v>1010</v>
      </c>
      <c r="I423" s="156">
        <v>1010</v>
      </c>
      <c r="J423" s="156">
        <v>1010</v>
      </c>
      <c r="K423" s="156">
        <v>1010</v>
      </c>
      <c r="L423" s="156">
        <v>1010</v>
      </c>
      <c r="M423" s="156">
        <v>1010</v>
      </c>
      <c r="N423" s="156">
        <v>1010</v>
      </c>
      <c r="O423" s="156">
        <v>1010</v>
      </c>
      <c r="P423" s="156">
        <v>1010</v>
      </c>
      <c r="Q423" s="156">
        <v>1010</v>
      </c>
      <c r="R423" s="156">
        <v>1010</v>
      </c>
      <c r="S423" s="156">
        <v>1010</v>
      </c>
      <c r="T423" s="156">
        <v>1010</v>
      </c>
      <c r="U423" s="156">
        <v>1010</v>
      </c>
      <c r="V423" s="156">
        <v>1010</v>
      </c>
      <c r="W423" s="156">
        <v>1010</v>
      </c>
      <c r="X423" s="156">
        <v>1010</v>
      </c>
      <c r="Y423" s="156">
        <v>1010</v>
      </c>
      <c r="Z423" s="156">
        <v>1010</v>
      </c>
      <c r="AA423" s="156">
        <v>1010</v>
      </c>
      <c r="AB423" s="156">
        <v>1010</v>
      </c>
      <c r="AC423" s="156">
        <v>1010</v>
      </c>
      <c r="AD423" s="156">
        <v>1010</v>
      </c>
      <c r="AE423" s="156">
        <v>1010</v>
      </c>
      <c r="AF423" s="156">
        <v>1010</v>
      </c>
      <c r="AG423" s="156">
        <v>1010</v>
      </c>
      <c r="AH423" s="157">
        <v>1010</v>
      </c>
      <c r="AI423" s="28"/>
      <c r="AJ423" s="1"/>
      <c r="AK423" s="24"/>
      <c r="AL423" s="1"/>
      <c r="AM423" s="1"/>
      <c r="AN423" s="1"/>
      <c r="AO423" s="1"/>
      <c r="AP423" s="1"/>
      <c r="AQ423" s="1"/>
      <c r="AR423" s="1"/>
      <c r="AS423" s="1"/>
      <c r="AT423" s="2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</row>
    <row r="424" s="11" customFormat="1" ht="30" customHeight="1" outlineLevel="1" spans="1:171">
      <c r="A424" s="296"/>
      <c r="B424" s="296" t="s">
        <v>134</v>
      </c>
      <c r="C424" s="78">
        <f t="shared" ref="C424:AG424" si="335">C422-C423</f>
        <v>-299.186268390548</v>
      </c>
      <c r="D424" s="78">
        <f t="shared" si="335"/>
        <v>-272.89634766528</v>
      </c>
      <c r="E424" s="78">
        <f t="shared" si="335"/>
        <v>-271.188507877665</v>
      </c>
      <c r="F424" s="78">
        <f t="shared" si="335"/>
        <v>-241.636048192771</v>
      </c>
      <c r="G424" s="78">
        <f t="shared" si="335"/>
        <v>-270.16</v>
      </c>
      <c r="H424" s="78">
        <f t="shared" si="335"/>
        <v>-250.42153406384</v>
      </c>
      <c r="I424" s="78">
        <f t="shared" si="335"/>
        <v>-259.008384361752</v>
      </c>
      <c r="J424" s="78">
        <f t="shared" si="335"/>
        <v>-251.505613701237</v>
      </c>
      <c r="K424" s="78" t="e">
        <f t="shared" si="335"/>
        <v>#DIV/0!</v>
      </c>
      <c r="L424" s="78" t="e">
        <f t="shared" si="335"/>
        <v>#DIV/0!</v>
      </c>
      <c r="M424" s="78" t="e">
        <f t="shared" si="335"/>
        <v>#DIV/0!</v>
      </c>
      <c r="N424" s="78" t="e">
        <f t="shared" si="335"/>
        <v>#DIV/0!</v>
      </c>
      <c r="O424" s="78" t="e">
        <f t="shared" si="335"/>
        <v>#DIV/0!</v>
      </c>
      <c r="P424" s="78" t="e">
        <f t="shared" si="335"/>
        <v>#DIV/0!</v>
      </c>
      <c r="Q424" s="78" t="e">
        <f t="shared" si="335"/>
        <v>#DIV/0!</v>
      </c>
      <c r="R424" s="78" t="e">
        <f t="shared" si="335"/>
        <v>#DIV/0!</v>
      </c>
      <c r="S424" s="78">
        <f t="shared" si="335"/>
        <v>-238.66221577165</v>
      </c>
      <c r="T424" s="78">
        <f t="shared" si="335"/>
        <v>-271.188507877665</v>
      </c>
      <c r="U424" s="78">
        <f t="shared" si="335"/>
        <v>-271.872592592593</v>
      </c>
      <c r="V424" s="78">
        <f t="shared" si="335"/>
        <v>-264.625899953249</v>
      </c>
      <c r="W424" s="78" t="e">
        <f t="shared" si="335"/>
        <v>#DIV/0!</v>
      </c>
      <c r="X424" s="78" t="e">
        <f t="shared" si="335"/>
        <v>#DIV/0!</v>
      </c>
      <c r="Y424" s="78">
        <f t="shared" si="335"/>
        <v>-275.612528788577</v>
      </c>
      <c r="Z424" s="78">
        <f t="shared" si="335"/>
        <v>-277.972819100092</v>
      </c>
      <c r="AA424" s="78">
        <f t="shared" si="335"/>
        <v>-269.128624535316</v>
      </c>
      <c r="AB424" s="78">
        <f t="shared" si="335"/>
        <v>-275.950644567219</v>
      </c>
      <c r="AC424" s="78">
        <f t="shared" si="335"/>
        <v>-306.711424790472</v>
      </c>
      <c r="AD424" s="78">
        <f t="shared" si="335"/>
        <v>-224.990054160512</v>
      </c>
      <c r="AE424" s="78">
        <f t="shared" si="335"/>
        <v>-175.259057591623</v>
      </c>
      <c r="AF424" s="78">
        <f t="shared" si="335"/>
        <v>-209.218884982421</v>
      </c>
      <c r="AG424" s="78" t="e">
        <f t="shared" si="335"/>
        <v>#DIV/0!</v>
      </c>
      <c r="AH424" s="78" t="e">
        <f t="shared" ref="AH424:AH459" si="336">SUM(C424:AG424)</f>
        <v>#DIV/0!</v>
      </c>
      <c r="AI424" s="28"/>
      <c r="AJ424" s="1"/>
      <c r="AK424" s="24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</row>
    <row r="425" s="11" customFormat="1" ht="30" customHeight="1" spans="1:171">
      <c r="A425" s="262" t="s">
        <v>156</v>
      </c>
      <c r="B425" s="282">
        <v>2024</v>
      </c>
      <c r="C425" s="69">
        <f t="shared" ref="C425:AH425" si="337">C345/C355/29.308</f>
        <v>0.94633940044568</v>
      </c>
      <c r="D425" s="69">
        <f t="shared" si="337"/>
        <v>0.923084362206248</v>
      </c>
      <c r="E425" s="69">
        <f t="shared" si="337"/>
        <v>0.823356415818456</v>
      </c>
      <c r="F425" s="69">
        <f t="shared" si="337"/>
        <v>0.843790724116984</v>
      </c>
      <c r="G425" s="69">
        <f t="shared" si="337"/>
        <v>1.34798886882107</v>
      </c>
      <c r="H425" s="69" t="e">
        <f t="shared" si="337"/>
        <v>#DIV/0!</v>
      </c>
      <c r="I425" s="69" t="e">
        <f t="shared" si="337"/>
        <v>#DIV/0!</v>
      </c>
      <c r="J425" s="69" t="e">
        <f t="shared" si="337"/>
        <v>#DIV/0!</v>
      </c>
      <c r="K425" s="69" t="e">
        <f t="shared" si="337"/>
        <v>#DIV/0!</v>
      </c>
      <c r="L425" s="69" t="e">
        <f t="shared" si="337"/>
        <v>#DIV/0!</v>
      </c>
      <c r="M425" s="69" t="e">
        <f t="shared" si="337"/>
        <v>#DIV/0!</v>
      </c>
      <c r="N425" s="69" t="e">
        <f t="shared" si="337"/>
        <v>#DIV/0!</v>
      </c>
      <c r="O425" s="69" t="e">
        <f t="shared" si="337"/>
        <v>#DIV/0!</v>
      </c>
      <c r="P425" s="69" t="e">
        <f t="shared" si="337"/>
        <v>#DIV/0!</v>
      </c>
      <c r="Q425" s="69" t="e">
        <f t="shared" si="337"/>
        <v>#DIV/0!</v>
      </c>
      <c r="R425" s="69">
        <f t="shared" si="337"/>
        <v>0.409704728641606</v>
      </c>
      <c r="S425" s="69">
        <f t="shared" si="337"/>
        <v>0.893552591839005</v>
      </c>
      <c r="T425" s="69">
        <f t="shared" si="337"/>
        <v>0.880728752371045</v>
      </c>
      <c r="U425" s="69">
        <f t="shared" si="337"/>
        <v>0.88125800148238</v>
      </c>
      <c r="V425" s="69">
        <f t="shared" si="337"/>
        <v>0.844620250523662</v>
      </c>
      <c r="W425" s="69">
        <f t="shared" si="337"/>
        <v>0.939124915735984</v>
      </c>
      <c r="X425" s="69">
        <f t="shared" si="337"/>
        <v>0.926426676037903</v>
      </c>
      <c r="Y425" s="69">
        <f t="shared" si="337"/>
        <v>0.897304468431526</v>
      </c>
      <c r="Z425" s="69">
        <f t="shared" si="337"/>
        <v>0.962236426851053</v>
      </c>
      <c r="AA425" s="69">
        <f t="shared" si="337"/>
        <v>0.904282944394434</v>
      </c>
      <c r="AB425" s="69">
        <f t="shared" si="337"/>
        <v>0.804336422451478</v>
      </c>
      <c r="AC425" s="69">
        <f t="shared" si="337"/>
        <v>0.919355558530816</v>
      </c>
      <c r="AD425" s="69">
        <f t="shared" si="337"/>
        <v>0.923075856522884</v>
      </c>
      <c r="AE425" s="69">
        <f t="shared" si="337"/>
        <v>1.1773080867924</v>
      </c>
      <c r="AF425" s="69">
        <f t="shared" si="337"/>
        <v>0.892546288969772</v>
      </c>
      <c r="AG425" s="69" t="e">
        <f t="shared" si="337"/>
        <v>#DIV/0!</v>
      </c>
      <c r="AH425" s="69">
        <f t="shared" si="337"/>
        <v>0.904718819089537</v>
      </c>
      <c r="AI425" s="28"/>
      <c r="AJ425" s="1"/>
      <c r="AK425" s="24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</row>
    <row r="426" s="11" customFormat="1" ht="30" customHeight="1" spans="1:171">
      <c r="A426" s="300"/>
      <c r="B426" s="282">
        <v>2025</v>
      </c>
      <c r="C426" s="69">
        <f t="shared" ref="C426:AG426" si="338">C346/(C356+C374*1.4571)/29.308</f>
        <v>0.901002996286398</v>
      </c>
      <c r="D426" s="69">
        <f t="shared" si="338"/>
        <v>0.933079948229573</v>
      </c>
      <c r="E426" s="69">
        <f t="shared" si="338"/>
        <v>0.898200999540939</v>
      </c>
      <c r="F426" s="69">
        <f t="shared" si="338"/>
        <v>0.900244801619419</v>
      </c>
      <c r="G426" s="69">
        <f t="shared" si="338"/>
        <v>0.917401392111369</v>
      </c>
      <c r="H426" s="69">
        <f t="shared" si="338"/>
        <v>0.923756057152913</v>
      </c>
      <c r="I426" s="69">
        <f t="shared" si="338"/>
        <v>0.904422432210981</v>
      </c>
      <c r="J426" s="69">
        <f t="shared" si="338"/>
        <v>0.861015511037261</v>
      </c>
      <c r="K426" s="69" t="e">
        <f t="shared" si="338"/>
        <v>#DIV/0!</v>
      </c>
      <c r="L426" s="256" t="e">
        <f t="shared" si="338"/>
        <v>#DIV/0!</v>
      </c>
      <c r="M426" s="256" t="e">
        <f t="shared" si="338"/>
        <v>#DIV/0!</v>
      </c>
      <c r="N426" s="256" t="e">
        <f t="shared" si="338"/>
        <v>#DIV/0!</v>
      </c>
      <c r="O426" s="256" t="e">
        <f t="shared" si="338"/>
        <v>#DIV/0!</v>
      </c>
      <c r="P426" s="256" t="e">
        <f t="shared" si="338"/>
        <v>#DIV/0!</v>
      </c>
      <c r="Q426" s="256" t="e">
        <f t="shared" si="338"/>
        <v>#DIV/0!</v>
      </c>
      <c r="R426" s="256">
        <f t="shared" si="338"/>
        <v>0</v>
      </c>
      <c r="S426" s="256">
        <f t="shared" si="338"/>
        <v>0.715908051461685</v>
      </c>
      <c r="T426" s="256">
        <f t="shared" si="338"/>
        <v>0.863736009125258</v>
      </c>
      <c r="U426" s="256">
        <f t="shared" si="338"/>
        <v>0.906606351898973</v>
      </c>
      <c r="V426" s="256">
        <f t="shared" si="338"/>
        <v>0.911129083445092</v>
      </c>
      <c r="W426" s="256" t="e">
        <f t="shared" si="338"/>
        <v>#DIV/0!</v>
      </c>
      <c r="X426" s="256" t="e">
        <f t="shared" si="338"/>
        <v>#DIV/0!</v>
      </c>
      <c r="Y426" s="256">
        <f t="shared" si="338"/>
        <v>0.892346635531135</v>
      </c>
      <c r="Z426" s="256">
        <f t="shared" si="338"/>
        <v>0.903261528623428</v>
      </c>
      <c r="AA426" s="256">
        <f t="shared" si="338"/>
        <v>0.895529984843572</v>
      </c>
      <c r="AB426" s="256">
        <f t="shared" si="338"/>
        <v>0.903375469279179</v>
      </c>
      <c r="AC426" s="256">
        <f t="shared" si="338"/>
        <v>0.896035787963446</v>
      </c>
      <c r="AD426" s="256">
        <f t="shared" si="338"/>
        <v>0.877503563676866</v>
      </c>
      <c r="AE426" s="256">
        <f t="shared" si="338"/>
        <v>0.917058129669102</v>
      </c>
      <c r="AF426" s="256">
        <f t="shared" si="338"/>
        <v>0.904473355908038</v>
      </c>
      <c r="AG426" s="256" t="e">
        <f t="shared" si="338"/>
        <v>#DIV/0!</v>
      </c>
      <c r="AH426" s="256">
        <f>AH346/(AH356)/29.308</f>
        <v>0.902226184376501</v>
      </c>
      <c r="AI426" s="257"/>
      <c r="AJ426" s="148"/>
      <c r="AK426" s="24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</row>
    <row r="427" s="11" customFormat="1" ht="30" customHeight="1" spans="1:171">
      <c r="A427" s="270"/>
      <c r="B427" s="273"/>
      <c r="C427" s="71"/>
      <c r="D427" s="71"/>
      <c r="E427" s="71"/>
      <c r="F427" s="71"/>
      <c r="G427" s="71"/>
      <c r="H427" s="71"/>
      <c r="I427" s="71"/>
      <c r="J427" s="71"/>
      <c r="K427" s="71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  <c r="AA427" s="156"/>
      <c r="AB427" s="156"/>
      <c r="AC427" s="156"/>
      <c r="AD427" s="156"/>
      <c r="AE427" s="156"/>
      <c r="AF427" s="156"/>
      <c r="AG427" s="156"/>
      <c r="AH427" s="156">
        <f t="shared" si="336"/>
        <v>0</v>
      </c>
      <c r="AI427" s="28"/>
      <c r="AJ427" s="1"/>
      <c r="AK427" s="24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</row>
    <row r="428" s="3" customFormat="1" ht="30" customHeight="1" spans="1:171">
      <c r="A428" s="301" t="s">
        <v>90</v>
      </c>
      <c r="B428" s="302"/>
      <c r="C428" s="303"/>
      <c r="D428" s="303"/>
      <c r="E428" s="303"/>
      <c r="F428" s="303"/>
      <c r="G428" s="303"/>
      <c r="H428" s="303"/>
      <c r="I428" s="303"/>
      <c r="J428" s="303"/>
      <c r="K428" s="303"/>
      <c r="L428" s="304"/>
      <c r="M428" s="304"/>
      <c r="N428" s="304"/>
      <c r="O428" s="304"/>
      <c r="P428" s="304"/>
      <c r="Q428" s="304"/>
      <c r="R428" s="304"/>
      <c r="S428" s="304"/>
      <c r="T428" s="304"/>
      <c r="U428" s="304"/>
      <c r="V428" s="304"/>
      <c r="W428" s="304"/>
      <c r="X428" s="304"/>
      <c r="Y428" s="304"/>
      <c r="Z428" s="304"/>
      <c r="AA428" s="304"/>
      <c r="AB428" s="304"/>
      <c r="AC428" s="304"/>
      <c r="AD428" s="304"/>
      <c r="AE428" s="304"/>
      <c r="AF428" s="304"/>
      <c r="AG428" s="304"/>
      <c r="AH428" s="304">
        <f t="shared" si="336"/>
        <v>0</v>
      </c>
      <c r="AI428" s="28"/>
      <c r="AJ428" s="1"/>
      <c r="AK428" s="24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</row>
    <row r="429" s="13" customFormat="1" ht="30" hidden="1" customHeight="1" outlineLevel="1" spans="1:171">
      <c r="A429" s="305" t="s">
        <v>10</v>
      </c>
      <c r="B429" s="306"/>
      <c r="C429" s="71"/>
      <c r="D429" s="71"/>
      <c r="E429" s="71"/>
      <c r="F429" s="71"/>
      <c r="G429" s="71"/>
      <c r="H429" s="71"/>
      <c r="I429" s="71"/>
      <c r="J429" s="71"/>
      <c r="K429" s="71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>
        <f t="shared" si="336"/>
        <v>0</v>
      </c>
      <c r="AI429" s="268"/>
      <c r="AJ429" s="1"/>
      <c r="AK429" s="24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</row>
    <row r="430" s="13" customFormat="1" ht="30" hidden="1" customHeight="1" outlineLevel="1" spans="1:171">
      <c r="A430" s="305"/>
      <c r="B430" s="307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>
        <f t="shared" si="336"/>
        <v>0</v>
      </c>
      <c r="AI430" s="28"/>
      <c r="AJ430" s="1"/>
      <c r="AK430" s="24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</row>
    <row r="431" s="13" customFormat="1" ht="30" hidden="1" customHeight="1" outlineLevel="1" spans="1:171">
      <c r="A431" s="305"/>
      <c r="B431" s="308" t="s">
        <v>11</v>
      </c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>
        <f t="shared" si="336"/>
        <v>0</v>
      </c>
      <c r="AI431" s="28"/>
      <c r="AJ431" s="1"/>
      <c r="AK431" s="24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</row>
    <row r="432" s="13" customFormat="1" ht="30" hidden="1" customHeight="1" outlineLevel="1" spans="1:171">
      <c r="A432" s="309" t="s">
        <v>157</v>
      </c>
      <c r="B432" s="310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>
        <f t="shared" si="336"/>
        <v>0</v>
      </c>
      <c r="AI432" s="28"/>
      <c r="AJ432" s="1"/>
      <c r="AK432" s="24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</row>
    <row r="433" s="13" customFormat="1" ht="30" hidden="1" customHeight="1" outlineLevel="1" spans="1:171">
      <c r="A433" s="309"/>
      <c r="B433" s="31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>
        <f t="shared" si="336"/>
        <v>0</v>
      </c>
      <c r="AI433" s="28"/>
      <c r="AJ433" s="1"/>
      <c r="AK433" s="24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</row>
    <row r="434" s="13" customFormat="1" ht="30" hidden="1" customHeight="1" outlineLevel="1" spans="1:171">
      <c r="A434" s="309"/>
      <c r="B434" s="312" t="s">
        <v>134</v>
      </c>
      <c r="C434" s="71">
        <f t="shared" ref="C434:AG434" si="339">C433-C432</f>
        <v>0</v>
      </c>
      <c r="D434" s="71">
        <f t="shared" si="339"/>
        <v>0</v>
      </c>
      <c r="E434" s="71">
        <f t="shared" si="339"/>
        <v>0</v>
      </c>
      <c r="F434" s="71">
        <f t="shared" si="339"/>
        <v>0</v>
      </c>
      <c r="G434" s="71">
        <f t="shared" si="339"/>
        <v>0</v>
      </c>
      <c r="H434" s="71">
        <f t="shared" si="339"/>
        <v>0</v>
      </c>
      <c r="I434" s="71">
        <f t="shared" si="339"/>
        <v>0</v>
      </c>
      <c r="J434" s="71">
        <f t="shared" si="339"/>
        <v>0</v>
      </c>
      <c r="K434" s="71">
        <f t="shared" si="339"/>
        <v>0</v>
      </c>
      <c r="L434" s="71">
        <f t="shared" si="339"/>
        <v>0</v>
      </c>
      <c r="M434" s="71">
        <f t="shared" si="339"/>
        <v>0</v>
      </c>
      <c r="N434" s="71">
        <f t="shared" si="339"/>
        <v>0</v>
      </c>
      <c r="O434" s="71">
        <f t="shared" si="339"/>
        <v>0</v>
      </c>
      <c r="P434" s="71">
        <f t="shared" si="339"/>
        <v>0</v>
      </c>
      <c r="Q434" s="71">
        <f t="shared" si="339"/>
        <v>0</v>
      </c>
      <c r="R434" s="71">
        <f t="shared" si="339"/>
        <v>0</v>
      </c>
      <c r="S434" s="71">
        <f t="shared" si="339"/>
        <v>0</v>
      </c>
      <c r="T434" s="71">
        <f t="shared" si="339"/>
        <v>0</v>
      </c>
      <c r="U434" s="71">
        <f t="shared" si="339"/>
        <v>0</v>
      </c>
      <c r="V434" s="71">
        <f t="shared" si="339"/>
        <v>0</v>
      </c>
      <c r="W434" s="71">
        <f t="shared" si="339"/>
        <v>0</v>
      </c>
      <c r="X434" s="71">
        <f t="shared" si="339"/>
        <v>0</v>
      </c>
      <c r="Y434" s="71">
        <f t="shared" si="339"/>
        <v>0</v>
      </c>
      <c r="Z434" s="71">
        <f t="shared" si="339"/>
        <v>0</v>
      </c>
      <c r="AA434" s="71">
        <f t="shared" si="339"/>
        <v>0</v>
      </c>
      <c r="AB434" s="71">
        <f t="shared" si="339"/>
        <v>0</v>
      </c>
      <c r="AC434" s="71">
        <f t="shared" si="339"/>
        <v>0</v>
      </c>
      <c r="AD434" s="71">
        <f t="shared" si="339"/>
        <v>0</v>
      </c>
      <c r="AE434" s="71">
        <f t="shared" si="339"/>
        <v>0</v>
      </c>
      <c r="AF434" s="71">
        <f t="shared" si="339"/>
        <v>0</v>
      </c>
      <c r="AG434" s="71">
        <f t="shared" si="339"/>
        <v>0</v>
      </c>
      <c r="AH434" s="71">
        <f t="shared" si="336"/>
        <v>0</v>
      </c>
      <c r="AI434" s="28"/>
      <c r="AJ434" s="1"/>
      <c r="AK434" s="24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</row>
    <row r="435" s="13" customFormat="1" ht="30" hidden="1" customHeight="1" outlineLevel="1" spans="1:171">
      <c r="A435" s="309" t="s">
        <v>118</v>
      </c>
      <c r="B435" s="310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>
        <f t="shared" si="336"/>
        <v>0</v>
      </c>
      <c r="AI435" s="28"/>
      <c r="AJ435" s="1"/>
      <c r="AK435" s="24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</row>
    <row r="436" s="13" customFormat="1" ht="30" hidden="1" customHeight="1" outlineLevel="1" spans="1:171">
      <c r="A436" s="309"/>
      <c r="B436" s="311"/>
      <c r="C436" s="71">
        <f t="shared" ref="C436:AG436" si="340">C433*2.952</f>
        <v>0</v>
      </c>
      <c r="D436" s="71">
        <f t="shared" si="340"/>
        <v>0</v>
      </c>
      <c r="E436" s="71">
        <f t="shared" si="340"/>
        <v>0</v>
      </c>
      <c r="F436" s="71">
        <f t="shared" si="340"/>
        <v>0</v>
      </c>
      <c r="G436" s="71">
        <f t="shared" si="340"/>
        <v>0</v>
      </c>
      <c r="H436" s="71">
        <f t="shared" si="340"/>
        <v>0</v>
      </c>
      <c r="I436" s="71">
        <f t="shared" si="340"/>
        <v>0</v>
      </c>
      <c r="J436" s="71">
        <f t="shared" si="340"/>
        <v>0</v>
      </c>
      <c r="K436" s="71">
        <f t="shared" si="340"/>
        <v>0</v>
      </c>
      <c r="L436" s="71">
        <f t="shared" si="340"/>
        <v>0</v>
      </c>
      <c r="M436" s="71">
        <f t="shared" si="340"/>
        <v>0</v>
      </c>
      <c r="N436" s="71">
        <f t="shared" si="340"/>
        <v>0</v>
      </c>
      <c r="O436" s="71">
        <f t="shared" si="340"/>
        <v>0</v>
      </c>
      <c r="P436" s="71">
        <f t="shared" si="340"/>
        <v>0</v>
      </c>
      <c r="Q436" s="71">
        <f t="shared" si="340"/>
        <v>0</v>
      </c>
      <c r="R436" s="71">
        <f t="shared" si="340"/>
        <v>0</v>
      </c>
      <c r="S436" s="71">
        <f t="shared" si="340"/>
        <v>0</v>
      </c>
      <c r="T436" s="71">
        <f t="shared" si="340"/>
        <v>0</v>
      </c>
      <c r="U436" s="71">
        <f t="shared" si="340"/>
        <v>0</v>
      </c>
      <c r="V436" s="71">
        <f t="shared" si="340"/>
        <v>0</v>
      </c>
      <c r="W436" s="71">
        <f t="shared" si="340"/>
        <v>0</v>
      </c>
      <c r="X436" s="71">
        <f t="shared" si="340"/>
        <v>0</v>
      </c>
      <c r="Y436" s="71">
        <f t="shared" si="340"/>
        <v>0</v>
      </c>
      <c r="Z436" s="71">
        <f t="shared" si="340"/>
        <v>0</v>
      </c>
      <c r="AA436" s="71">
        <f t="shared" si="340"/>
        <v>0</v>
      </c>
      <c r="AB436" s="71">
        <f t="shared" si="340"/>
        <v>0</v>
      </c>
      <c r="AC436" s="71">
        <f t="shared" si="340"/>
        <v>0</v>
      </c>
      <c r="AD436" s="71">
        <f t="shared" si="340"/>
        <v>0</v>
      </c>
      <c r="AE436" s="71">
        <f t="shared" si="340"/>
        <v>0</v>
      </c>
      <c r="AF436" s="71">
        <f t="shared" si="340"/>
        <v>0</v>
      </c>
      <c r="AG436" s="71">
        <f t="shared" si="340"/>
        <v>0</v>
      </c>
      <c r="AH436" s="71">
        <f t="shared" si="336"/>
        <v>0</v>
      </c>
      <c r="AI436" s="28"/>
      <c r="AJ436" s="1"/>
      <c r="AK436" s="24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</row>
    <row r="437" s="13" customFormat="1" ht="30" hidden="1" customHeight="1" outlineLevel="1" spans="1:171">
      <c r="A437" s="309"/>
      <c r="B437" s="312" t="s">
        <v>134</v>
      </c>
      <c r="C437" s="71">
        <f t="shared" ref="C437:AG437" si="341">C436-C435</f>
        <v>0</v>
      </c>
      <c r="D437" s="71">
        <f t="shared" si="341"/>
        <v>0</v>
      </c>
      <c r="E437" s="71">
        <f t="shared" si="341"/>
        <v>0</v>
      </c>
      <c r="F437" s="71">
        <f t="shared" si="341"/>
        <v>0</v>
      </c>
      <c r="G437" s="71">
        <f t="shared" si="341"/>
        <v>0</v>
      </c>
      <c r="H437" s="71">
        <f t="shared" si="341"/>
        <v>0</v>
      </c>
      <c r="I437" s="71">
        <f t="shared" si="341"/>
        <v>0</v>
      </c>
      <c r="J437" s="71">
        <f t="shared" si="341"/>
        <v>0</v>
      </c>
      <c r="K437" s="71">
        <f t="shared" si="341"/>
        <v>0</v>
      </c>
      <c r="L437" s="71">
        <f t="shared" si="341"/>
        <v>0</v>
      </c>
      <c r="M437" s="71">
        <f t="shared" si="341"/>
        <v>0</v>
      </c>
      <c r="N437" s="71">
        <f t="shared" si="341"/>
        <v>0</v>
      </c>
      <c r="O437" s="71">
        <f t="shared" si="341"/>
        <v>0</v>
      </c>
      <c r="P437" s="71">
        <f t="shared" si="341"/>
        <v>0</v>
      </c>
      <c r="Q437" s="71">
        <f t="shared" si="341"/>
        <v>0</v>
      </c>
      <c r="R437" s="71">
        <f t="shared" si="341"/>
        <v>0</v>
      </c>
      <c r="S437" s="71">
        <f t="shared" si="341"/>
        <v>0</v>
      </c>
      <c r="T437" s="71">
        <f t="shared" si="341"/>
        <v>0</v>
      </c>
      <c r="U437" s="71">
        <f t="shared" si="341"/>
        <v>0</v>
      </c>
      <c r="V437" s="71">
        <f t="shared" si="341"/>
        <v>0</v>
      </c>
      <c r="W437" s="71">
        <f t="shared" si="341"/>
        <v>0</v>
      </c>
      <c r="X437" s="71">
        <f t="shared" si="341"/>
        <v>0</v>
      </c>
      <c r="Y437" s="71">
        <f t="shared" si="341"/>
        <v>0</v>
      </c>
      <c r="Z437" s="71">
        <f t="shared" si="341"/>
        <v>0</v>
      </c>
      <c r="AA437" s="71">
        <f t="shared" si="341"/>
        <v>0</v>
      </c>
      <c r="AB437" s="71">
        <f t="shared" si="341"/>
        <v>0</v>
      </c>
      <c r="AC437" s="71">
        <f t="shared" si="341"/>
        <v>0</v>
      </c>
      <c r="AD437" s="71">
        <f t="shared" si="341"/>
        <v>0</v>
      </c>
      <c r="AE437" s="71">
        <f t="shared" si="341"/>
        <v>0</v>
      </c>
      <c r="AF437" s="71">
        <f t="shared" si="341"/>
        <v>0</v>
      </c>
      <c r="AG437" s="71">
        <f t="shared" si="341"/>
        <v>0</v>
      </c>
      <c r="AH437" s="71">
        <f t="shared" si="336"/>
        <v>0</v>
      </c>
      <c r="AI437" s="28"/>
      <c r="AJ437" s="1"/>
      <c r="AK437" s="24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</row>
    <row r="438" s="13" customFormat="1" ht="30" hidden="1" customHeight="1" outlineLevel="1" spans="1:171">
      <c r="A438" s="309" t="s">
        <v>158</v>
      </c>
      <c r="B438" s="310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>
        <f t="shared" si="336"/>
        <v>0</v>
      </c>
      <c r="AI438" s="28"/>
      <c r="AJ438" s="1"/>
      <c r="AK438" s="24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</row>
    <row r="439" s="13" customFormat="1" ht="30" hidden="1" customHeight="1" outlineLevel="1" spans="1:171">
      <c r="A439" s="309"/>
      <c r="B439" s="31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>
        <f t="shared" si="336"/>
        <v>0</v>
      </c>
      <c r="AI439" s="28"/>
      <c r="AJ439" s="1"/>
      <c r="AK439" s="24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</row>
    <row r="440" s="13" customFormat="1" ht="30" hidden="1" customHeight="1" outlineLevel="1" spans="1:171">
      <c r="A440" s="309"/>
      <c r="B440" s="312" t="s">
        <v>134</v>
      </c>
      <c r="C440" s="71">
        <f t="shared" ref="C440:AG440" si="342">C439-C438</f>
        <v>0</v>
      </c>
      <c r="D440" s="71">
        <f t="shared" si="342"/>
        <v>0</v>
      </c>
      <c r="E440" s="71">
        <f t="shared" si="342"/>
        <v>0</v>
      </c>
      <c r="F440" s="71">
        <f t="shared" si="342"/>
        <v>0</v>
      </c>
      <c r="G440" s="71">
        <f t="shared" si="342"/>
        <v>0</v>
      </c>
      <c r="H440" s="71">
        <f t="shared" si="342"/>
        <v>0</v>
      </c>
      <c r="I440" s="71">
        <f t="shared" si="342"/>
        <v>0</v>
      </c>
      <c r="J440" s="71">
        <f t="shared" si="342"/>
        <v>0</v>
      </c>
      <c r="K440" s="71">
        <f t="shared" si="342"/>
        <v>0</v>
      </c>
      <c r="L440" s="71">
        <f t="shared" si="342"/>
        <v>0</v>
      </c>
      <c r="M440" s="71">
        <f t="shared" si="342"/>
        <v>0</v>
      </c>
      <c r="N440" s="71">
        <f t="shared" si="342"/>
        <v>0</v>
      </c>
      <c r="O440" s="71">
        <f t="shared" si="342"/>
        <v>0</v>
      </c>
      <c r="P440" s="71">
        <f t="shared" si="342"/>
        <v>0</v>
      </c>
      <c r="Q440" s="71">
        <f t="shared" si="342"/>
        <v>0</v>
      </c>
      <c r="R440" s="71">
        <f t="shared" si="342"/>
        <v>0</v>
      </c>
      <c r="S440" s="71">
        <f t="shared" si="342"/>
        <v>0</v>
      </c>
      <c r="T440" s="71">
        <f t="shared" si="342"/>
        <v>0</v>
      </c>
      <c r="U440" s="71">
        <f t="shared" si="342"/>
        <v>0</v>
      </c>
      <c r="V440" s="71">
        <f t="shared" si="342"/>
        <v>0</v>
      </c>
      <c r="W440" s="71">
        <f t="shared" si="342"/>
        <v>0</v>
      </c>
      <c r="X440" s="71">
        <f t="shared" si="342"/>
        <v>0</v>
      </c>
      <c r="Y440" s="71">
        <f t="shared" si="342"/>
        <v>0</v>
      </c>
      <c r="Z440" s="71">
        <f t="shared" si="342"/>
        <v>0</v>
      </c>
      <c r="AA440" s="71">
        <f t="shared" si="342"/>
        <v>0</v>
      </c>
      <c r="AB440" s="71">
        <f t="shared" si="342"/>
        <v>0</v>
      </c>
      <c r="AC440" s="71">
        <f t="shared" si="342"/>
        <v>0</v>
      </c>
      <c r="AD440" s="71">
        <f t="shared" si="342"/>
        <v>0</v>
      </c>
      <c r="AE440" s="71">
        <f t="shared" si="342"/>
        <v>0</v>
      </c>
      <c r="AF440" s="71">
        <f t="shared" si="342"/>
        <v>0</v>
      </c>
      <c r="AG440" s="71">
        <f t="shared" si="342"/>
        <v>0</v>
      </c>
      <c r="AH440" s="71">
        <f t="shared" si="336"/>
        <v>0</v>
      </c>
      <c r="AI440" s="28"/>
      <c r="AJ440" s="1"/>
      <c r="AK440" s="24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</row>
    <row r="441" s="13" customFormat="1" ht="30" hidden="1" customHeight="1" outlineLevel="1" spans="1:171">
      <c r="A441" s="309" t="s">
        <v>159</v>
      </c>
      <c r="B441" s="310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>
        <f t="shared" si="336"/>
        <v>0</v>
      </c>
      <c r="AI441" s="28"/>
      <c r="AJ441" s="1"/>
      <c r="AK441" s="24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</row>
    <row r="442" s="13" customFormat="1" ht="30" hidden="1" customHeight="1" outlineLevel="1" spans="1:171">
      <c r="A442" s="309"/>
      <c r="B442" s="31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>
        <f t="shared" si="336"/>
        <v>0</v>
      </c>
      <c r="AI442" s="28"/>
      <c r="AJ442" s="1"/>
      <c r="AK442" s="24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</row>
    <row r="443" s="13" customFormat="1" ht="30" hidden="1" customHeight="1" outlineLevel="1" spans="1:171">
      <c r="A443" s="309"/>
      <c r="B443" s="312" t="s">
        <v>134</v>
      </c>
      <c r="C443" s="71">
        <f t="shared" ref="C443:AG443" si="343">C442-C441</f>
        <v>0</v>
      </c>
      <c r="D443" s="71">
        <f t="shared" si="343"/>
        <v>0</v>
      </c>
      <c r="E443" s="71">
        <f t="shared" si="343"/>
        <v>0</v>
      </c>
      <c r="F443" s="71">
        <f t="shared" si="343"/>
        <v>0</v>
      </c>
      <c r="G443" s="71">
        <f t="shared" si="343"/>
        <v>0</v>
      </c>
      <c r="H443" s="71">
        <f t="shared" si="343"/>
        <v>0</v>
      </c>
      <c r="I443" s="71">
        <f t="shared" si="343"/>
        <v>0</v>
      </c>
      <c r="J443" s="71">
        <f t="shared" si="343"/>
        <v>0</v>
      </c>
      <c r="K443" s="71">
        <f t="shared" si="343"/>
        <v>0</v>
      </c>
      <c r="L443" s="71">
        <f t="shared" si="343"/>
        <v>0</v>
      </c>
      <c r="M443" s="71">
        <f t="shared" si="343"/>
        <v>0</v>
      </c>
      <c r="N443" s="71">
        <f t="shared" si="343"/>
        <v>0</v>
      </c>
      <c r="O443" s="71">
        <f t="shared" si="343"/>
        <v>0</v>
      </c>
      <c r="P443" s="71">
        <f t="shared" si="343"/>
        <v>0</v>
      </c>
      <c r="Q443" s="71">
        <f t="shared" si="343"/>
        <v>0</v>
      </c>
      <c r="R443" s="71">
        <f t="shared" si="343"/>
        <v>0</v>
      </c>
      <c r="S443" s="71">
        <f t="shared" si="343"/>
        <v>0</v>
      </c>
      <c r="T443" s="71">
        <f t="shared" si="343"/>
        <v>0</v>
      </c>
      <c r="U443" s="71">
        <f t="shared" si="343"/>
        <v>0</v>
      </c>
      <c r="V443" s="71">
        <f t="shared" si="343"/>
        <v>0</v>
      </c>
      <c r="W443" s="71">
        <f t="shared" si="343"/>
        <v>0</v>
      </c>
      <c r="X443" s="71">
        <f t="shared" si="343"/>
        <v>0</v>
      </c>
      <c r="Y443" s="71">
        <f t="shared" si="343"/>
        <v>0</v>
      </c>
      <c r="Z443" s="71">
        <f t="shared" si="343"/>
        <v>0</v>
      </c>
      <c r="AA443" s="71">
        <f t="shared" si="343"/>
        <v>0</v>
      </c>
      <c r="AB443" s="71">
        <f t="shared" si="343"/>
        <v>0</v>
      </c>
      <c r="AC443" s="71">
        <f t="shared" si="343"/>
        <v>0</v>
      </c>
      <c r="AD443" s="71">
        <f t="shared" si="343"/>
        <v>0</v>
      </c>
      <c r="AE443" s="71">
        <f t="shared" si="343"/>
        <v>0</v>
      </c>
      <c r="AF443" s="71">
        <f t="shared" si="343"/>
        <v>0</v>
      </c>
      <c r="AG443" s="71">
        <f t="shared" si="343"/>
        <v>0</v>
      </c>
      <c r="AH443" s="71">
        <f t="shared" si="336"/>
        <v>0</v>
      </c>
      <c r="AI443" s="28"/>
      <c r="AJ443" s="1"/>
      <c r="AK443" s="24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</row>
    <row r="444" s="13" customFormat="1" ht="30" hidden="1" customHeight="1" outlineLevel="1" spans="1:171">
      <c r="A444" s="309" t="s">
        <v>160</v>
      </c>
      <c r="B444" s="310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>
        <f t="shared" si="336"/>
        <v>0</v>
      </c>
      <c r="AI444" s="28"/>
      <c r="AJ444" s="1"/>
      <c r="AK444" s="24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</row>
    <row r="445" s="13" customFormat="1" ht="30" hidden="1" customHeight="1" outlineLevel="1" spans="1:171">
      <c r="A445" s="309"/>
      <c r="B445" s="31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>
        <f t="shared" si="336"/>
        <v>0</v>
      </c>
      <c r="AI445" s="28"/>
      <c r="AJ445" s="1"/>
      <c r="AK445" s="24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</row>
    <row r="446" s="13" customFormat="1" ht="30" hidden="1" customHeight="1" outlineLevel="1" spans="1:171">
      <c r="A446" s="309"/>
      <c r="B446" s="312" t="s">
        <v>134</v>
      </c>
      <c r="C446" s="71">
        <f t="shared" ref="C446:AG446" si="344">C445-C444</f>
        <v>0</v>
      </c>
      <c r="D446" s="71">
        <f t="shared" si="344"/>
        <v>0</v>
      </c>
      <c r="E446" s="71">
        <f t="shared" si="344"/>
        <v>0</v>
      </c>
      <c r="F446" s="71">
        <f t="shared" si="344"/>
        <v>0</v>
      </c>
      <c r="G446" s="71">
        <f t="shared" si="344"/>
        <v>0</v>
      </c>
      <c r="H446" s="71">
        <f t="shared" si="344"/>
        <v>0</v>
      </c>
      <c r="I446" s="71">
        <f t="shared" si="344"/>
        <v>0</v>
      </c>
      <c r="J446" s="71">
        <f t="shared" si="344"/>
        <v>0</v>
      </c>
      <c r="K446" s="71">
        <f t="shared" si="344"/>
        <v>0</v>
      </c>
      <c r="L446" s="71">
        <f t="shared" si="344"/>
        <v>0</v>
      </c>
      <c r="M446" s="71">
        <f t="shared" si="344"/>
        <v>0</v>
      </c>
      <c r="N446" s="71">
        <f t="shared" si="344"/>
        <v>0</v>
      </c>
      <c r="O446" s="71">
        <f t="shared" si="344"/>
        <v>0</v>
      </c>
      <c r="P446" s="71">
        <f t="shared" si="344"/>
        <v>0</v>
      </c>
      <c r="Q446" s="71">
        <f t="shared" si="344"/>
        <v>0</v>
      </c>
      <c r="R446" s="71">
        <f t="shared" si="344"/>
        <v>0</v>
      </c>
      <c r="S446" s="71">
        <f t="shared" si="344"/>
        <v>0</v>
      </c>
      <c r="T446" s="71">
        <f t="shared" si="344"/>
        <v>0</v>
      </c>
      <c r="U446" s="71">
        <f t="shared" si="344"/>
        <v>0</v>
      </c>
      <c r="V446" s="71">
        <f t="shared" si="344"/>
        <v>0</v>
      </c>
      <c r="W446" s="71">
        <f t="shared" si="344"/>
        <v>0</v>
      </c>
      <c r="X446" s="71">
        <f t="shared" si="344"/>
        <v>0</v>
      </c>
      <c r="Y446" s="71">
        <f t="shared" si="344"/>
        <v>0</v>
      </c>
      <c r="Z446" s="71">
        <f t="shared" si="344"/>
        <v>0</v>
      </c>
      <c r="AA446" s="71">
        <f t="shared" si="344"/>
        <v>0</v>
      </c>
      <c r="AB446" s="71">
        <f t="shared" si="344"/>
        <v>0</v>
      </c>
      <c r="AC446" s="71">
        <f t="shared" si="344"/>
        <v>0</v>
      </c>
      <c r="AD446" s="71">
        <f t="shared" si="344"/>
        <v>0</v>
      </c>
      <c r="AE446" s="71">
        <f t="shared" si="344"/>
        <v>0</v>
      </c>
      <c r="AF446" s="71">
        <f t="shared" si="344"/>
        <v>0</v>
      </c>
      <c r="AG446" s="71">
        <f t="shared" si="344"/>
        <v>0</v>
      </c>
      <c r="AH446" s="71">
        <f t="shared" si="336"/>
        <v>0</v>
      </c>
      <c r="AI446" s="28"/>
      <c r="AJ446" s="1"/>
      <c r="AK446" s="24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</row>
    <row r="447" s="13" customFormat="1" ht="30" hidden="1" customHeight="1" outlineLevel="1" spans="1:171">
      <c r="A447" s="309" t="s">
        <v>161</v>
      </c>
      <c r="B447" s="310"/>
      <c r="C447" s="71">
        <f t="shared" ref="C447:AG447" si="345">C438*3.11+C441*0.3411+C444*2.89</f>
        <v>0</v>
      </c>
      <c r="D447" s="71">
        <f t="shared" si="345"/>
        <v>0</v>
      </c>
      <c r="E447" s="71">
        <f t="shared" si="345"/>
        <v>0</v>
      </c>
      <c r="F447" s="71">
        <f t="shared" si="345"/>
        <v>0</v>
      </c>
      <c r="G447" s="71">
        <f t="shared" si="345"/>
        <v>0</v>
      </c>
      <c r="H447" s="71">
        <f t="shared" si="345"/>
        <v>0</v>
      </c>
      <c r="I447" s="71">
        <f t="shared" si="345"/>
        <v>0</v>
      </c>
      <c r="J447" s="71">
        <f t="shared" si="345"/>
        <v>0</v>
      </c>
      <c r="K447" s="71">
        <f t="shared" si="345"/>
        <v>0</v>
      </c>
      <c r="L447" s="71">
        <f t="shared" si="345"/>
        <v>0</v>
      </c>
      <c r="M447" s="71">
        <f t="shared" si="345"/>
        <v>0</v>
      </c>
      <c r="N447" s="71">
        <f t="shared" si="345"/>
        <v>0</v>
      </c>
      <c r="O447" s="71">
        <f t="shared" si="345"/>
        <v>0</v>
      </c>
      <c r="P447" s="71">
        <f t="shared" si="345"/>
        <v>0</v>
      </c>
      <c r="Q447" s="71">
        <f t="shared" si="345"/>
        <v>0</v>
      </c>
      <c r="R447" s="71">
        <f t="shared" si="345"/>
        <v>0</v>
      </c>
      <c r="S447" s="71">
        <f t="shared" si="345"/>
        <v>0</v>
      </c>
      <c r="T447" s="71">
        <f t="shared" si="345"/>
        <v>0</v>
      </c>
      <c r="U447" s="71">
        <f t="shared" si="345"/>
        <v>0</v>
      </c>
      <c r="V447" s="71">
        <f t="shared" si="345"/>
        <v>0</v>
      </c>
      <c r="W447" s="71">
        <f t="shared" si="345"/>
        <v>0</v>
      </c>
      <c r="X447" s="71">
        <f t="shared" si="345"/>
        <v>0</v>
      </c>
      <c r="Y447" s="71">
        <f t="shared" si="345"/>
        <v>0</v>
      </c>
      <c r="Z447" s="71">
        <f t="shared" si="345"/>
        <v>0</v>
      </c>
      <c r="AA447" s="71">
        <f t="shared" si="345"/>
        <v>0</v>
      </c>
      <c r="AB447" s="71">
        <f t="shared" si="345"/>
        <v>0</v>
      </c>
      <c r="AC447" s="71">
        <f t="shared" si="345"/>
        <v>0</v>
      </c>
      <c r="AD447" s="71">
        <f t="shared" si="345"/>
        <v>0</v>
      </c>
      <c r="AE447" s="71">
        <f t="shared" si="345"/>
        <v>0</v>
      </c>
      <c r="AF447" s="71">
        <f t="shared" si="345"/>
        <v>0</v>
      </c>
      <c r="AG447" s="71">
        <f t="shared" si="345"/>
        <v>0</v>
      </c>
      <c r="AH447" s="71">
        <f t="shared" si="336"/>
        <v>0</v>
      </c>
      <c r="AI447" s="28"/>
      <c r="AJ447" s="1"/>
      <c r="AK447" s="24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</row>
    <row r="448" s="13" customFormat="1" ht="30" hidden="1" customHeight="1" outlineLevel="1" spans="1:171">
      <c r="A448" s="309"/>
      <c r="B448" s="311"/>
      <c r="C448" s="71">
        <f t="shared" ref="C448:AG448" si="346">C439*3.11+C442*0.3411+C445*2.89</f>
        <v>0</v>
      </c>
      <c r="D448" s="71">
        <f t="shared" si="346"/>
        <v>0</v>
      </c>
      <c r="E448" s="71">
        <f t="shared" si="346"/>
        <v>0</v>
      </c>
      <c r="F448" s="71">
        <f t="shared" si="346"/>
        <v>0</v>
      </c>
      <c r="G448" s="71">
        <f t="shared" si="346"/>
        <v>0</v>
      </c>
      <c r="H448" s="71">
        <f t="shared" si="346"/>
        <v>0</v>
      </c>
      <c r="I448" s="71">
        <f t="shared" si="346"/>
        <v>0</v>
      </c>
      <c r="J448" s="71">
        <f t="shared" si="346"/>
        <v>0</v>
      </c>
      <c r="K448" s="71">
        <f t="shared" si="346"/>
        <v>0</v>
      </c>
      <c r="L448" s="71">
        <f t="shared" si="346"/>
        <v>0</v>
      </c>
      <c r="M448" s="71">
        <f t="shared" si="346"/>
        <v>0</v>
      </c>
      <c r="N448" s="71">
        <f t="shared" si="346"/>
        <v>0</v>
      </c>
      <c r="O448" s="71">
        <f t="shared" si="346"/>
        <v>0</v>
      </c>
      <c r="P448" s="71">
        <f t="shared" si="346"/>
        <v>0</v>
      </c>
      <c r="Q448" s="71">
        <f t="shared" si="346"/>
        <v>0</v>
      </c>
      <c r="R448" s="71">
        <f t="shared" si="346"/>
        <v>0</v>
      </c>
      <c r="S448" s="71">
        <f t="shared" si="346"/>
        <v>0</v>
      </c>
      <c r="T448" s="71">
        <f t="shared" si="346"/>
        <v>0</v>
      </c>
      <c r="U448" s="71">
        <f t="shared" si="346"/>
        <v>0</v>
      </c>
      <c r="V448" s="71">
        <f t="shared" si="346"/>
        <v>0</v>
      </c>
      <c r="W448" s="71">
        <f t="shared" si="346"/>
        <v>0</v>
      </c>
      <c r="X448" s="71">
        <f t="shared" si="346"/>
        <v>0</v>
      </c>
      <c r="Y448" s="71">
        <f t="shared" si="346"/>
        <v>0</v>
      </c>
      <c r="Z448" s="71">
        <f t="shared" si="346"/>
        <v>0</v>
      </c>
      <c r="AA448" s="71">
        <f t="shared" si="346"/>
        <v>0</v>
      </c>
      <c r="AB448" s="71">
        <f t="shared" si="346"/>
        <v>0</v>
      </c>
      <c r="AC448" s="71">
        <f t="shared" si="346"/>
        <v>0</v>
      </c>
      <c r="AD448" s="71">
        <f t="shared" si="346"/>
        <v>0</v>
      </c>
      <c r="AE448" s="71">
        <f t="shared" si="346"/>
        <v>0</v>
      </c>
      <c r="AF448" s="71">
        <f t="shared" si="346"/>
        <v>0</v>
      </c>
      <c r="AG448" s="71">
        <f t="shared" si="346"/>
        <v>0</v>
      </c>
      <c r="AH448" s="71">
        <f t="shared" si="336"/>
        <v>0</v>
      </c>
      <c r="AI448" s="28"/>
      <c r="AJ448" s="1"/>
      <c r="AK448" s="24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</row>
    <row r="449" s="13" customFormat="1" ht="30" hidden="1" customHeight="1" outlineLevel="1" spans="1:171">
      <c r="A449" s="309"/>
      <c r="B449" s="312" t="s">
        <v>134</v>
      </c>
      <c r="C449" s="71">
        <f t="shared" ref="C449:AG449" si="347">C448-C447</f>
        <v>0</v>
      </c>
      <c r="D449" s="71">
        <f t="shared" si="347"/>
        <v>0</v>
      </c>
      <c r="E449" s="71">
        <f t="shared" si="347"/>
        <v>0</v>
      </c>
      <c r="F449" s="71">
        <f t="shared" si="347"/>
        <v>0</v>
      </c>
      <c r="G449" s="71">
        <f t="shared" si="347"/>
        <v>0</v>
      </c>
      <c r="H449" s="71">
        <f t="shared" si="347"/>
        <v>0</v>
      </c>
      <c r="I449" s="71">
        <f t="shared" si="347"/>
        <v>0</v>
      </c>
      <c r="J449" s="71">
        <f t="shared" si="347"/>
        <v>0</v>
      </c>
      <c r="K449" s="71">
        <f t="shared" si="347"/>
        <v>0</v>
      </c>
      <c r="L449" s="71">
        <f t="shared" si="347"/>
        <v>0</v>
      </c>
      <c r="M449" s="71">
        <f t="shared" si="347"/>
        <v>0</v>
      </c>
      <c r="N449" s="71">
        <f t="shared" si="347"/>
        <v>0</v>
      </c>
      <c r="O449" s="71">
        <f t="shared" si="347"/>
        <v>0</v>
      </c>
      <c r="P449" s="71">
        <f t="shared" si="347"/>
        <v>0</v>
      </c>
      <c r="Q449" s="71">
        <f t="shared" si="347"/>
        <v>0</v>
      </c>
      <c r="R449" s="71">
        <f t="shared" si="347"/>
        <v>0</v>
      </c>
      <c r="S449" s="71">
        <f t="shared" si="347"/>
        <v>0</v>
      </c>
      <c r="T449" s="71">
        <f t="shared" si="347"/>
        <v>0</v>
      </c>
      <c r="U449" s="71">
        <f t="shared" si="347"/>
        <v>0</v>
      </c>
      <c r="V449" s="71">
        <f t="shared" si="347"/>
        <v>0</v>
      </c>
      <c r="W449" s="71">
        <f t="shared" si="347"/>
        <v>0</v>
      </c>
      <c r="X449" s="71">
        <f t="shared" si="347"/>
        <v>0</v>
      </c>
      <c r="Y449" s="71">
        <f t="shared" si="347"/>
        <v>0</v>
      </c>
      <c r="Z449" s="71">
        <f t="shared" si="347"/>
        <v>0</v>
      </c>
      <c r="AA449" s="71">
        <f t="shared" si="347"/>
        <v>0</v>
      </c>
      <c r="AB449" s="71">
        <f t="shared" si="347"/>
        <v>0</v>
      </c>
      <c r="AC449" s="71">
        <f t="shared" si="347"/>
        <v>0</v>
      </c>
      <c r="AD449" s="71">
        <f t="shared" si="347"/>
        <v>0</v>
      </c>
      <c r="AE449" s="71">
        <f t="shared" si="347"/>
        <v>0</v>
      </c>
      <c r="AF449" s="71">
        <f t="shared" si="347"/>
        <v>0</v>
      </c>
      <c r="AG449" s="71">
        <f t="shared" si="347"/>
        <v>0</v>
      </c>
      <c r="AH449" s="71">
        <f t="shared" si="336"/>
        <v>0</v>
      </c>
      <c r="AI449" s="28"/>
      <c r="AJ449" s="1"/>
      <c r="AK449" s="24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</row>
    <row r="450" s="13" customFormat="1" ht="30" hidden="1" customHeight="1" outlineLevel="1" spans="1:171">
      <c r="A450" s="309" t="s">
        <v>153</v>
      </c>
      <c r="B450" s="310"/>
      <c r="C450" s="71">
        <f t="shared" ref="C450:AG450" si="348">C432*2.952</f>
        <v>0</v>
      </c>
      <c r="D450" s="71">
        <f t="shared" si="348"/>
        <v>0</v>
      </c>
      <c r="E450" s="71">
        <f t="shared" si="348"/>
        <v>0</v>
      </c>
      <c r="F450" s="71">
        <f t="shared" si="348"/>
        <v>0</v>
      </c>
      <c r="G450" s="71">
        <f t="shared" si="348"/>
        <v>0</v>
      </c>
      <c r="H450" s="71">
        <f t="shared" si="348"/>
        <v>0</v>
      </c>
      <c r="I450" s="71">
        <f t="shared" si="348"/>
        <v>0</v>
      </c>
      <c r="J450" s="71">
        <f t="shared" si="348"/>
        <v>0</v>
      </c>
      <c r="K450" s="71">
        <f t="shared" si="348"/>
        <v>0</v>
      </c>
      <c r="L450" s="71">
        <f t="shared" si="348"/>
        <v>0</v>
      </c>
      <c r="M450" s="71">
        <f t="shared" si="348"/>
        <v>0</v>
      </c>
      <c r="N450" s="71">
        <f t="shared" si="348"/>
        <v>0</v>
      </c>
      <c r="O450" s="71">
        <f t="shared" si="348"/>
        <v>0</v>
      </c>
      <c r="P450" s="71">
        <f t="shared" si="348"/>
        <v>0</v>
      </c>
      <c r="Q450" s="71">
        <f t="shared" si="348"/>
        <v>0</v>
      </c>
      <c r="R450" s="71">
        <f t="shared" si="348"/>
        <v>0</v>
      </c>
      <c r="S450" s="71">
        <f t="shared" si="348"/>
        <v>0</v>
      </c>
      <c r="T450" s="71">
        <f t="shared" si="348"/>
        <v>0</v>
      </c>
      <c r="U450" s="71">
        <f t="shared" si="348"/>
        <v>0</v>
      </c>
      <c r="V450" s="71">
        <f t="shared" si="348"/>
        <v>0</v>
      </c>
      <c r="W450" s="71">
        <f t="shared" si="348"/>
        <v>0</v>
      </c>
      <c r="X450" s="71">
        <f t="shared" si="348"/>
        <v>0</v>
      </c>
      <c r="Y450" s="71">
        <f t="shared" si="348"/>
        <v>0</v>
      </c>
      <c r="Z450" s="71">
        <f t="shared" si="348"/>
        <v>0</v>
      </c>
      <c r="AA450" s="71">
        <f t="shared" si="348"/>
        <v>0</v>
      </c>
      <c r="AB450" s="71">
        <f t="shared" si="348"/>
        <v>0</v>
      </c>
      <c r="AC450" s="71">
        <f t="shared" si="348"/>
        <v>0</v>
      </c>
      <c r="AD450" s="71">
        <f t="shared" si="348"/>
        <v>0</v>
      </c>
      <c r="AE450" s="71">
        <f t="shared" si="348"/>
        <v>0</v>
      </c>
      <c r="AF450" s="71">
        <f t="shared" si="348"/>
        <v>0</v>
      </c>
      <c r="AG450" s="71">
        <f t="shared" si="348"/>
        <v>0</v>
      </c>
      <c r="AH450" s="71">
        <f t="shared" si="336"/>
        <v>0</v>
      </c>
      <c r="AI450" s="28"/>
      <c r="AJ450" s="1"/>
      <c r="AK450" s="24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</row>
    <row r="451" s="13" customFormat="1" ht="30" hidden="1" customHeight="1" outlineLevel="1" spans="1:171">
      <c r="A451" s="309"/>
      <c r="B451" s="311"/>
      <c r="C451" s="71">
        <f t="shared" ref="C451:AG451" si="349">C433*2.952</f>
        <v>0</v>
      </c>
      <c r="D451" s="71">
        <f t="shared" si="349"/>
        <v>0</v>
      </c>
      <c r="E451" s="71">
        <f t="shared" si="349"/>
        <v>0</v>
      </c>
      <c r="F451" s="71">
        <f t="shared" si="349"/>
        <v>0</v>
      </c>
      <c r="G451" s="71">
        <f t="shared" si="349"/>
        <v>0</v>
      </c>
      <c r="H451" s="71">
        <f t="shared" si="349"/>
        <v>0</v>
      </c>
      <c r="I451" s="71">
        <f t="shared" si="349"/>
        <v>0</v>
      </c>
      <c r="J451" s="71">
        <f t="shared" si="349"/>
        <v>0</v>
      </c>
      <c r="K451" s="71">
        <f t="shared" si="349"/>
        <v>0</v>
      </c>
      <c r="L451" s="71">
        <f t="shared" si="349"/>
        <v>0</v>
      </c>
      <c r="M451" s="71">
        <f t="shared" si="349"/>
        <v>0</v>
      </c>
      <c r="N451" s="71">
        <f t="shared" si="349"/>
        <v>0</v>
      </c>
      <c r="O451" s="71">
        <f t="shared" si="349"/>
        <v>0</v>
      </c>
      <c r="P451" s="71">
        <f t="shared" si="349"/>
        <v>0</v>
      </c>
      <c r="Q451" s="71">
        <f t="shared" si="349"/>
        <v>0</v>
      </c>
      <c r="R451" s="71">
        <f t="shared" si="349"/>
        <v>0</v>
      </c>
      <c r="S451" s="71">
        <f t="shared" si="349"/>
        <v>0</v>
      </c>
      <c r="T451" s="71">
        <f t="shared" si="349"/>
        <v>0</v>
      </c>
      <c r="U451" s="71">
        <f t="shared" si="349"/>
        <v>0</v>
      </c>
      <c r="V451" s="71">
        <f t="shared" si="349"/>
        <v>0</v>
      </c>
      <c r="W451" s="71">
        <f t="shared" si="349"/>
        <v>0</v>
      </c>
      <c r="X451" s="71">
        <f t="shared" si="349"/>
        <v>0</v>
      </c>
      <c r="Y451" s="71">
        <f t="shared" si="349"/>
        <v>0</v>
      </c>
      <c r="Z451" s="71">
        <f t="shared" si="349"/>
        <v>0</v>
      </c>
      <c r="AA451" s="71">
        <f t="shared" si="349"/>
        <v>0</v>
      </c>
      <c r="AB451" s="71">
        <f t="shared" si="349"/>
        <v>0</v>
      </c>
      <c r="AC451" s="71">
        <f t="shared" si="349"/>
        <v>0</v>
      </c>
      <c r="AD451" s="71">
        <f t="shared" si="349"/>
        <v>0</v>
      </c>
      <c r="AE451" s="71">
        <f t="shared" si="349"/>
        <v>0</v>
      </c>
      <c r="AF451" s="71">
        <f t="shared" si="349"/>
        <v>0</v>
      </c>
      <c r="AG451" s="71">
        <f t="shared" si="349"/>
        <v>0</v>
      </c>
      <c r="AH451" s="71">
        <f t="shared" si="336"/>
        <v>0</v>
      </c>
      <c r="AI451" s="28"/>
      <c r="AJ451" s="1"/>
      <c r="AK451" s="24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</row>
    <row r="452" s="13" customFormat="1" ht="30" hidden="1" customHeight="1" outlineLevel="1" spans="1:171">
      <c r="A452" s="309"/>
      <c r="B452" s="312" t="s">
        <v>134</v>
      </c>
      <c r="C452" s="71">
        <f t="shared" ref="C452:AG452" si="350">C451-C450</f>
        <v>0</v>
      </c>
      <c r="D452" s="71">
        <f t="shared" si="350"/>
        <v>0</v>
      </c>
      <c r="E452" s="71">
        <f t="shared" si="350"/>
        <v>0</v>
      </c>
      <c r="F452" s="71">
        <f t="shared" si="350"/>
        <v>0</v>
      </c>
      <c r="G452" s="71">
        <f t="shared" si="350"/>
        <v>0</v>
      </c>
      <c r="H452" s="71">
        <f t="shared" si="350"/>
        <v>0</v>
      </c>
      <c r="I452" s="71">
        <f t="shared" si="350"/>
        <v>0</v>
      </c>
      <c r="J452" s="71">
        <f t="shared" si="350"/>
        <v>0</v>
      </c>
      <c r="K452" s="71">
        <f t="shared" si="350"/>
        <v>0</v>
      </c>
      <c r="L452" s="71">
        <f t="shared" si="350"/>
        <v>0</v>
      </c>
      <c r="M452" s="71">
        <f t="shared" si="350"/>
        <v>0</v>
      </c>
      <c r="N452" s="71">
        <f t="shared" si="350"/>
        <v>0</v>
      </c>
      <c r="O452" s="71">
        <f t="shared" si="350"/>
        <v>0</v>
      </c>
      <c r="P452" s="71">
        <f t="shared" si="350"/>
        <v>0</v>
      </c>
      <c r="Q452" s="71">
        <f t="shared" si="350"/>
        <v>0</v>
      </c>
      <c r="R452" s="71">
        <f t="shared" si="350"/>
        <v>0</v>
      </c>
      <c r="S452" s="71">
        <f t="shared" si="350"/>
        <v>0</v>
      </c>
      <c r="T452" s="71">
        <f t="shared" si="350"/>
        <v>0</v>
      </c>
      <c r="U452" s="71">
        <f t="shared" si="350"/>
        <v>0</v>
      </c>
      <c r="V452" s="71">
        <f t="shared" si="350"/>
        <v>0</v>
      </c>
      <c r="W452" s="71">
        <f t="shared" si="350"/>
        <v>0</v>
      </c>
      <c r="X452" s="71">
        <f t="shared" si="350"/>
        <v>0</v>
      </c>
      <c r="Y452" s="71">
        <f t="shared" si="350"/>
        <v>0</v>
      </c>
      <c r="Z452" s="71">
        <f t="shared" si="350"/>
        <v>0</v>
      </c>
      <c r="AA452" s="71">
        <f t="shared" si="350"/>
        <v>0</v>
      </c>
      <c r="AB452" s="71">
        <f t="shared" si="350"/>
        <v>0</v>
      </c>
      <c r="AC452" s="71">
        <f t="shared" si="350"/>
        <v>0</v>
      </c>
      <c r="AD452" s="71">
        <f t="shared" si="350"/>
        <v>0</v>
      </c>
      <c r="AE452" s="71">
        <f t="shared" si="350"/>
        <v>0</v>
      </c>
      <c r="AF452" s="71">
        <f t="shared" si="350"/>
        <v>0</v>
      </c>
      <c r="AG452" s="71">
        <f t="shared" si="350"/>
        <v>0</v>
      </c>
      <c r="AH452" s="71">
        <f t="shared" si="336"/>
        <v>0</v>
      </c>
      <c r="AI452" s="28"/>
      <c r="AJ452" s="1"/>
      <c r="AK452" s="24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</row>
    <row r="453" s="13" customFormat="1" ht="30" hidden="1" customHeight="1" outlineLevel="1" spans="1:171">
      <c r="A453" s="309" t="s">
        <v>154</v>
      </c>
      <c r="B453" s="310"/>
      <c r="C453" s="71">
        <f t="shared" ref="C453:AG453" si="351">C450-C447</f>
        <v>0</v>
      </c>
      <c r="D453" s="71">
        <f t="shared" si="351"/>
        <v>0</v>
      </c>
      <c r="E453" s="71">
        <f t="shared" si="351"/>
        <v>0</v>
      </c>
      <c r="F453" s="71">
        <f t="shared" si="351"/>
        <v>0</v>
      </c>
      <c r="G453" s="71">
        <f t="shared" si="351"/>
        <v>0</v>
      </c>
      <c r="H453" s="71">
        <f t="shared" si="351"/>
        <v>0</v>
      </c>
      <c r="I453" s="71">
        <f t="shared" si="351"/>
        <v>0</v>
      </c>
      <c r="J453" s="71">
        <f t="shared" si="351"/>
        <v>0</v>
      </c>
      <c r="K453" s="71">
        <f t="shared" si="351"/>
        <v>0</v>
      </c>
      <c r="L453" s="71">
        <f t="shared" si="351"/>
        <v>0</v>
      </c>
      <c r="M453" s="71">
        <f t="shared" si="351"/>
        <v>0</v>
      </c>
      <c r="N453" s="71">
        <f t="shared" si="351"/>
        <v>0</v>
      </c>
      <c r="O453" s="71">
        <f t="shared" si="351"/>
        <v>0</v>
      </c>
      <c r="P453" s="71">
        <f t="shared" si="351"/>
        <v>0</v>
      </c>
      <c r="Q453" s="71">
        <f t="shared" si="351"/>
        <v>0</v>
      </c>
      <c r="R453" s="71">
        <f t="shared" si="351"/>
        <v>0</v>
      </c>
      <c r="S453" s="71">
        <f t="shared" si="351"/>
        <v>0</v>
      </c>
      <c r="T453" s="71">
        <f t="shared" si="351"/>
        <v>0</v>
      </c>
      <c r="U453" s="71">
        <f t="shared" si="351"/>
        <v>0</v>
      </c>
      <c r="V453" s="71">
        <f t="shared" si="351"/>
        <v>0</v>
      </c>
      <c r="W453" s="71">
        <f t="shared" si="351"/>
        <v>0</v>
      </c>
      <c r="X453" s="71">
        <f t="shared" si="351"/>
        <v>0</v>
      </c>
      <c r="Y453" s="71">
        <f t="shared" si="351"/>
        <v>0</v>
      </c>
      <c r="Z453" s="71">
        <f t="shared" si="351"/>
        <v>0</v>
      </c>
      <c r="AA453" s="71">
        <f t="shared" si="351"/>
        <v>0</v>
      </c>
      <c r="AB453" s="71">
        <f t="shared" si="351"/>
        <v>0</v>
      </c>
      <c r="AC453" s="71">
        <f t="shared" si="351"/>
        <v>0</v>
      </c>
      <c r="AD453" s="71">
        <f t="shared" si="351"/>
        <v>0</v>
      </c>
      <c r="AE453" s="71">
        <f t="shared" si="351"/>
        <v>0</v>
      </c>
      <c r="AF453" s="71">
        <f t="shared" si="351"/>
        <v>0</v>
      </c>
      <c r="AG453" s="71">
        <f t="shared" si="351"/>
        <v>0</v>
      </c>
      <c r="AH453" s="71">
        <f t="shared" si="336"/>
        <v>0</v>
      </c>
      <c r="AI453" s="28"/>
      <c r="AJ453" s="1"/>
      <c r="AK453" s="24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</row>
    <row r="454" s="13" customFormat="1" ht="30" hidden="1" customHeight="1" outlineLevel="1" spans="1:171">
      <c r="A454" s="309"/>
      <c r="B454" s="311"/>
      <c r="C454" s="71">
        <f t="shared" ref="C454:AG454" si="352">C451-C448</f>
        <v>0</v>
      </c>
      <c r="D454" s="71">
        <f t="shared" si="352"/>
        <v>0</v>
      </c>
      <c r="E454" s="71">
        <f t="shared" si="352"/>
        <v>0</v>
      </c>
      <c r="F454" s="71">
        <f t="shared" si="352"/>
        <v>0</v>
      </c>
      <c r="G454" s="71">
        <f t="shared" si="352"/>
        <v>0</v>
      </c>
      <c r="H454" s="71">
        <f t="shared" si="352"/>
        <v>0</v>
      </c>
      <c r="I454" s="71">
        <f t="shared" si="352"/>
        <v>0</v>
      </c>
      <c r="J454" s="71">
        <f t="shared" si="352"/>
        <v>0</v>
      </c>
      <c r="K454" s="71">
        <f t="shared" si="352"/>
        <v>0</v>
      </c>
      <c r="L454" s="71">
        <f t="shared" si="352"/>
        <v>0</v>
      </c>
      <c r="M454" s="71">
        <f t="shared" si="352"/>
        <v>0</v>
      </c>
      <c r="N454" s="71">
        <f t="shared" si="352"/>
        <v>0</v>
      </c>
      <c r="O454" s="71">
        <f t="shared" si="352"/>
        <v>0</v>
      </c>
      <c r="P454" s="71">
        <f t="shared" si="352"/>
        <v>0</v>
      </c>
      <c r="Q454" s="71">
        <f t="shared" si="352"/>
        <v>0</v>
      </c>
      <c r="R454" s="71">
        <f t="shared" si="352"/>
        <v>0</v>
      </c>
      <c r="S454" s="71">
        <f t="shared" si="352"/>
        <v>0</v>
      </c>
      <c r="T454" s="71">
        <f t="shared" si="352"/>
        <v>0</v>
      </c>
      <c r="U454" s="71">
        <f t="shared" si="352"/>
        <v>0</v>
      </c>
      <c r="V454" s="71">
        <f t="shared" si="352"/>
        <v>0</v>
      </c>
      <c r="W454" s="71">
        <f t="shared" si="352"/>
        <v>0</v>
      </c>
      <c r="X454" s="71">
        <f t="shared" si="352"/>
        <v>0</v>
      </c>
      <c r="Y454" s="71">
        <f t="shared" si="352"/>
        <v>0</v>
      </c>
      <c r="Z454" s="71">
        <f t="shared" si="352"/>
        <v>0</v>
      </c>
      <c r="AA454" s="71">
        <f t="shared" si="352"/>
        <v>0</v>
      </c>
      <c r="AB454" s="71">
        <f t="shared" si="352"/>
        <v>0</v>
      </c>
      <c r="AC454" s="71">
        <f t="shared" si="352"/>
        <v>0</v>
      </c>
      <c r="AD454" s="71">
        <f t="shared" si="352"/>
        <v>0</v>
      </c>
      <c r="AE454" s="71">
        <f t="shared" si="352"/>
        <v>0</v>
      </c>
      <c r="AF454" s="71">
        <f t="shared" si="352"/>
        <v>0</v>
      </c>
      <c r="AG454" s="71">
        <f t="shared" si="352"/>
        <v>0</v>
      </c>
      <c r="AH454" s="71">
        <f t="shared" si="336"/>
        <v>0</v>
      </c>
      <c r="AI454" s="28"/>
      <c r="AJ454" s="1"/>
      <c r="AK454" s="24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</row>
    <row r="455" s="13" customFormat="1" ht="30" hidden="1" customHeight="1" outlineLevel="1" spans="1:171">
      <c r="A455" s="309"/>
      <c r="B455" s="312" t="s">
        <v>134</v>
      </c>
      <c r="C455" s="71">
        <f t="shared" ref="C455:AG455" si="353">C454-C453</f>
        <v>0</v>
      </c>
      <c r="D455" s="71">
        <f t="shared" si="353"/>
        <v>0</v>
      </c>
      <c r="E455" s="71">
        <f t="shared" si="353"/>
        <v>0</v>
      </c>
      <c r="F455" s="71">
        <f t="shared" si="353"/>
        <v>0</v>
      </c>
      <c r="G455" s="71">
        <f t="shared" si="353"/>
        <v>0</v>
      </c>
      <c r="H455" s="71">
        <f t="shared" si="353"/>
        <v>0</v>
      </c>
      <c r="I455" s="71">
        <f t="shared" si="353"/>
        <v>0</v>
      </c>
      <c r="J455" s="71">
        <f t="shared" si="353"/>
        <v>0</v>
      </c>
      <c r="K455" s="71">
        <f t="shared" si="353"/>
        <v>0</v>
      </c>
      <c r="L455" s="71">
        <f t="shared" si="353"/>
        <v>0</v>
      </c>
      <c r="M455" s="71">
        <f t="shared" si="353"/>
        <v>0</v>
      </c>
      <c r="N455" s="71">
        <f t="shared" si="353"/>
        <v>0</v>
      </c>
      <c r="O455" s="71">
        <f t="shared" si="353"/>
        <v>0</v>
      </c>
      <c r="P455" s="71">
        <f t="shared" si="353"/>
        <v>0</v>
      </c>
      <c r="Q455" s="71">
        <f t="shared" si="353"/>
        <v>0</v>
      </c>
      <c r="R455" s="71">
        <f t="shared" si="353"/>
        <v>0</v>
      </c>
      <c r="S455" s="71">
        <f t="shared" si="353"/>
        <v>0</v>
      </c>
      <c r="T455" s="71">
        <f t="shared" si="353"/>
        <v>0</v>
      </c>
      <c r="U455" s="71">
        <f t="shared" si="353"/>
        <v>0</v>
      </c>
      <c r="V455" s="71">
        <f t="shared" si="353"/>
        <v>0</v>
      </c>
      <c r="W455" s="71">
        <f t="shared" si="353"/>
        <v>0</v>
      </c>
      <c r="X455" s="71">
        <f t="shared" si="353"/>
        <v>0</v>
      </c>
      <c r="Y455" s="71">
        <f t="shared" si="353"/>
        <v>0</v>
      </c>
      <c r="Z455" s="71">
        <f t="shared" si="353"/>
        <v>0</v>
      </c>
      <c r="AA455" s="71">
        <f t="shared" si="353"/>
        <v>0</v>
      </c>
      <c r="AB455" s="71">
        <f t="shared" si="353"/>
        <v>0</v>
      </c>
      <c r="AC455" s="71">
        <f t="shared" si="353"/>
        <v>0</v>
      </c>
      <c r="AD455" s="71">
        <f t="shared" si="353"/>
        <v>0</v>
      </c>
      <c r="AE455" s="71">
        <f t="shared" si="353"/>
        <v>0</v>
      </c>
      <c r="AF455" s="71">
        <f t="shared" si="353"/>
        <v>0</v>
      </c>
      <c r="AG455" s="71">
        <f t="shared" si="353"/>
        <v>0</v>
      </c>
      <c r="AH455" s="71">
        <f t="shared" si="336"/>
        <v>0</v>
      </c>
      <c r="AI455" s="28"/>
      <c r="AJ455" s="1"/>
      <c r="AK455" s="24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</row>
    <row r="456" s="14" customFormat="1" ht="30" hidden="1" customHeight="1" outlineLevel="1" spans="1:171">
      <c r="A456" s="313"/>
      <c r="B456" s="314"/>
      <c r="C456" s="71"/>
      <c r="D456" s="71"/>
      <c r="E456" s="71"/>
      <c r="F456" s="71"/>
      <c r="G456" s="71"/>
      <c r="H456" s="71"/>
      <c r="I456" s="71"/>
      <c r="J456" s="71"/>
      <c r="K456" s="71"/>
      <c r="L456" s="298"/>
      <c r="M456" s="298"/>
      <c r="N456" s="298"/>
      <c r="O456" s="298"/>
      <c r="P456" s="298"/>
      <c r="Q456" s="298"/>
      <c r="R456" s="298"/>
      <c r="S456" s="298"/>
      <c r="T456" s="298"/>
      <c r="U456" s="298"/>
      <c r="V456" s="298"/>
      <c r="W456" s="298"/>
      <c r="X456" s="298"/>
      <c r="Y456" s="298"/>
      <c r="Z456" s="298"/>
      <c r="AA456" s="298"/>
      <c r="AB456" s="298"/>
      <c r="AC456" s="298"/>
      <c r="AD456" s="298"/>
      <c r="AE456" s="298"/>
      <c r="AF456" s="298"/>
      <c r="AG456" s="298"/>
      <c r="AH456" s="298">
        <f t="shared" si="336"/>
        <v>0</v>
      </c>
      <c r="AI456" s="257"/>
      <c r="AJ456" s="1"/>
      <c r="AK456" s="24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</row>
    <row r="457" s="14" customFormat="1" ht="30" customHeight="1" collapsed="1" spans="1:171">
      <c r="A457" s="313"/>
      <c r="B457" s="314"/>
      <c r="C457" s="71"/>
      <c r="D457" s="71"/>
      <c r="E457" s="71"/>
      <c r="F457" s="71"/>
      <c r="G457" s="71"/>
      <c r="H457" s="71"/>
      <c r="I457" s="71"/>
      <c r="J457" s="71"/>
      <c r="K457" s="71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  <c r="AA457" s="156"/>
      <c r="AB457" s="156"/>
      <c r="AC457" s="156"/>
      <c r="AD457" s="156"/>
      <c r="AE457" s="156"/>
      <c r="AF457" s="156"/>
      <c r="AG457" s="156"/>
      <c r="AH457" s="156">
        <f t="shared" si="336"/>
        <v>0</v>
      </c>
      <c r="AI457" s="28"/>
      <c r="AJ457" s="1"/>
      <c r="AK457" s="24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</row>
    <row r="458" s="15" customFormat="1" ht="30" customHeight="1" spans="1:171">
      <c r="A458" s="301" t="s">
        <v>83</v>
      </c>
      <c r="B458" s="302"/>
      <c r="C458" s="303"/>
      <c r="D458" s="303"/>
      <c r="E458" s="303"/>
      <c r="F458" s="303"/>
      <c r="G458" s="303"/>
      <c r="H458" s="303"/>
      <c r="I458" s="303"/>
      <c r="J458" s="303"/>
      <c r="K458" s="303"/>
      <c r="L458" s="304"/>
      <c r="M458" s="304"/>
      <c r="N458" s="304"/>
      <c r="O458" s="304"/>
      <c r="P458" s="304"/>
      <c r="Q458" s="304"/>
      <c r="R458" s="304"/>
      <c r="S458" s="304"/>
      <c r="T458" s="304"/>
      <c r="U458" s="304"/>
      <c r="V458" s="304"/>
      <c r="W458" s="304"/>
      <c r="X458" s="304"/>
      <c r="Y458" s="304"/>
      <c r="Z458" s="304"/>
      <c r="AA458" s="304"/>
      <c r="AB458" s="304"/>
      <c r="AC458" s="304"/>
      <c r="AD458" s="304"/>
      <c r="AE458" s="304"/>
      <c r="AF458" s="304"/>
      <c r="AG458" s="304"/>
      <c r="AH458" s="304">
        <f t="shared" si="336"/>
        <v>0</v>
      </c>
      <c r="AI458" s="28"/>
      <c r="AJ458" s="315"/>
      <c r="AK458" s="76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315"/>
      <c r="BF458" s="315"/>
      <c r="BG458" s="315"/>
      <c r="BH458" s="315"/>
      <c r="BI458" s="315"/>
      <c r="BJ458" s="315"/>
      <c r="BK458" s="315"/>
      <c r="BL458" s="315"/>
      <c r="BM458" s="315"/>
      <c r="BN458" s="315"/>
      <c r="BO458" s="315"/>
      <c r="BP458" s="315"/>
      <c r="BQ458" s="315"/>
      <c r="BR458" s="315"/>
      <c r="BS458" s="315"/>
      <c r="BT458" s="315"/>
      <c r="BU458" s="315"/>
      <c r="BV458" s="315"/>
      <c r="BW458" s="315"/>
      <c r="BX458" s="315"/>
      <c r="BY458" s="315"/>
      <c r="BZ458" s="315"/>
      <c r="CA458" s="315"/>
      <c r="CB458" s="315"/>
      <c r="CC458" s="315"/>
      <c r="CD458" s="315"/>
      <c r="CE458" s="315"/>
      <c r="CF458" s="315"/>
      <c r="CG458" s="315"/>
      <c r="CH458" s="315"/>
      <c r="CI458" s="315"/>
      <c r="CJ458" s="315"/>
      <c r="CK458" s="315"/>
      <c r="CL458" s="315"/>
      <c r="CM458" s="315"/>
      <c r="CN458" s="315"/>
      <c r="CO458" s="315"/>
      <c r="CP458" s="315"/>
      <c r="CQ458" s="315"/>
      <c r="CR458" s="315"/>
      <c r="CS458" s="315"/>
      <c r="CT458" s="315"/>
      <c r="CU458" s="315"/>
      <c r="CV458" s="315"/>
      <c r="CW458" s="315"/>
      <c r="CX458" s="315"/>
      <c r="CY458" s="315"/>
      <c r="CZ458" s="315"/>
      <c r="DA458" s="315"/>
      <c r="DB458" s="315"/>
      <c r="DC458" s="315"/>
      <c r="DD458" s="315"/>
      <c r="DE458" s="315"/>
      <c r="DF458" s="315"/>
      <c r="DG458" s="315"/>
      <c r="DH458" s="315"/>
      <c r="DI458" s="315"/>
      <c r="DJ458" s="315"/>
      <c r="DK458" s="315"/>
      <c r="DL458" s="315"/>
      <c r="DM458" s="315"/>
      <c r="DN458" s="315"/>
      <c r="DO458" s="315"/>
      <c r="DP458" s="315"/>
      <c r="DQ458" s="315"/>
      <c r="DR458" s="315"/>
      <c r="DS458" s="315"/>
      <c r="DT458" s="315"/>
      <c r="DU458" s="315"/>
      <c r="DV458" s="315"/>
      <c r="DW458" s="315"/>
      <c r="DX458" s="315"/>
      <c r="DY458" s="315"/>
      <c r="DZ458" s="315"/>
      <c r="EA458" s="315"/>
      <c r="EB458" s="315"/>
      <c r="EC458" s="315"/>
      <c r="ED458" s="315"/>
      <c r="EE458" s="315"/>
      <c r="EF458" s="315"/>
      <c r="EG458" s="315"/>
      <c r="EH458" s="315"/>
      <c r="EI458" s="315"/>
      <c r="EJ458" s="315"/>
      <c r="EK458" s="315"/>
      <c r="EL458" s="315"/>
      <c r="EM458" s="315"/>
      <c r="EN458" s="315"/>
      <c r="EO458" s="315"/>
      <c r="EP458" s="315"/>
      <c r="EQ458" s="315"/>
      <c r="ER458" s="315"/>
      <c r="ES458" s="315"/>
      <c r="ET458" s="315"/>
      <c r="EU458" s="315"/>
      <c r="EV458" s="315"/>
      <c r="EW458" s="315"/>
      <c r="EX458" s="315"/>
      <c r="EY458" s="315"/>
      <c r="EZ458" s="315"/>
      <c r="FA458" s="315"/>
      <c r="FB458" s="315"/>
      <c r="FC458" s="315"/>
      <c r="FD458" s="315"/>
      <c r="FE458" s="315"/>
      <c r="FF458" s="315"/>
      <c r="FG458" s="315"/>
      <c r="FH458" s="315"/>
      <c r="FI458" s="315"/>
      <c r="FJ458" s="315"/>
      <c r="FK458" s="315"/>
      <c r="FL458" s="315"/>
      <c r="FM458" s="315"/>
      <c r="FN458" s="315"/>
      <c r="FO458" s="315"/>
    </row>
    <row r="459" s="11" customFormat="1" ht="30" customHeight="1" spans="1:171">
      <c r="A459" s="270" t="s">
        <v>162</v>
      </c>
      <c r="B459" s="49">
        <v>2024</v>
      </c>
      <c r="C459" s="112">
        <v>559</v>
      </c>
      <c r="D459" s="112">
        <v>1473</v>
      </c>
      <c r="E459" s="112">
        <v>2123</v>
      </c>
      <c r="F459" s="112">
        <v>4111</v>
      </c>
      <c r="G459" s="112">
        <v>3611</v>
      </c>
      <c r="H459" s="112">
        <v>2847</v>
      </c>
      <c r="I459" s="112">
        <v>3956</v>
      </c>
      <c r="J459" s="112">
        <v>3843</v>
      </c>
      <c r="K459" s="112">
        <v>2323</v>
      </c>
      <c r="L459" s="316">
        <v>2394</v>
      </c>
      <c r="M459" s="316">
        <v>2313</v>
      </c>
      <c r="N459" s="316">
        <v>2322</v>
      </c>
      <c r="O459" s="316">
        <v>2536</v>
      </c>
      <c r="P459" s="316">
        <v>2571</v>
      </c>
      <c r="Q459" s="316">
        <v>2547</v>
      </c>
      <c r="R459" s="316">
        <v>3552</v>
      </c>
      <c r="S459" s="316">
        <v>3540</v>
      </c>
      <c r="T459" s="316">
        <v>2974</v>
      </c>
      <c r="U459" s="316">
        <v>2773</v>
      </c>
      <c r="V459" s="316">
        <v>2583</v>
      </c>
      <c r="W459" s="316">
        <v>3009</v>
      </c>
      <c r="X459" s="316">
        <v>4356</v>
      </c>
      <c r="Y459" s="316">
        <v>3728</v>
      </c>
      <c r="Z459" s="316">
        <v>2812</v>
      </c>
      <c r="AA459" s="316">
        <v>3175</v>
      </c>
      <c r="AB459" s="316">
        <v>4626</v>
      </c>
      <c r="AC459" s="316">
        <v>4711</v>
      </c>
      <c r="AD459" s="316">
        <v>4802</v>
      </c>
      <c r="AE459" s="316">
        <v>4558</v>
      </c>
      <c r="AF459" s="316">
        <v>4352</v>
      </c>
      <c r="AG459" s="316"/>
      <c r="AH459" s="316">
        <f t="shared" si="336"/>
        <v>95080</v>
      </c>
      <c r="AI459" s="28"/>
      <c r="AJ459" s="1"/>
      <c r="AK459" s="24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315"/>
      <c r="AY459" s="315"/>
      <c r="AZ459" s="315"/>
      <c r="BA459" s="315"/>
      <c r="BB459" s="315"/>
      <c r="BC459" s="315"/>
      <c r="BD459" s="315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</row>
    <row r="460" s="11" customFormat="1" ht="30" customHeight="1" spans="1:171">
      <c r="A460" s="270"/>
      <c r="B460" s="266">
        <v>2025</v>
      </c>
      <c r="C460" s="151"/>
      <c r="D460" s="151">
        <v>0</v>
      </c>
      <c r="E460" s="151">
        <v>0</v>
      </c>
      <c r="F460" s="151">
        <v>0</v>
      </c>
      <c r="G460" s="151">
        <v>359</v>
      </c>
      <c r="H460" s="151">
        <v>1593</v>
      </c>
      <c r="I460" s="151">
        <v>440</v>
      </c>
      <c r="J460" s="151">
        <v>907</v>
      </c>
      <c r="K460" s="153">
        <v>1351</v>
      </c>
      <c r="L460" s="151">
        <v>1969</v>
      </c>
      <c r="M460" s="151">
        <v>2377</v>
      </c>
      <c r="N460" s="151">
        <v>2477</v>
      </c>
      <c r="O460" s="151">
        <v>2575</v>
      </c>
      <c r="P460" s="151">
        <v>2261</v>
      </c>
      <c r="Q460" s="151">
        <v>2073</v>
      </c>
      <c r="R460" s="151">
        <v>2492</v>
      </c>
      <c r="S460" s="151">
        <v>3167</v>
      </c>
      <c r="T460" s="151">
        <v>3458</v>
      </c>
      <c r="U460" s="151">
        <v>2713</v>
      </c>
      <c r="V460" s="151">
        <v>2473</v>
      </c>
      <c r="W460" s="151">
        <v>2781</v>
      </c>
      <c r="X460" s="151">
        <v>2737</v>
      </c>
      <c r="Y460" s="151">
        <v>2641</v>
      </c>
      <c r="Z460" s="151">
        <v>2574</v>
      </c>
      <c r="AA460" s="151">
        <v>2861</v>
      </c>
      <c r="AB460" s="151">
        <v>2806</v>
      </c>
      <c r="AC460" s="151">
        <v>2783</v>
      </c>
      <c r="AD460" s="151">
        <v>2681</v>
      </c>
      <c r="AE460" s="151">
        <v>2580</v>
      </c>
      <c r="AF460" s="151">
        <v>2596</v>
      </c>
      <c r="AG460" s="151">
        <v>0</v>
      </c>
      <c r="AH460" s="151">
        <v>59725</v>
      </c>
      <c r="AI460" s="28">
        <v>2596</v>
      </c>
      <c r="AJ460" s="1">
        <f>AF460-AI460</f>
        <v>0</v>
      </c>
      <c r="AK460" s="24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315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</row>
    <row r="461" s="11" customFormat="1" ht="30" customHeight="1" spans="1:171">
      <c r="A461" s="270"/>
      <c r="B461" s="273" t="s">
        <v>134</v>
      </c>
      <c r="C461" s="71">
        <f t="shared" ref="C461:AG461" si="354">C460-C459</f>
        <v>-559</v>
      </c>
      <c r="D461" s="71">
        <f t="shared" si="354"/>
        <v>-1473</v>
      </c>
      <c r="E461" s="71">
        <f t="shared" si="354"/>
        <v>-2123</v>
      </c>
      <c r="F461" s="71">
        <f t="shared" si="354"/>
        <v>-4111</v>
      </c>
      <c r="G461" s="71">
        <f t="shared" si="354"/>
        <v>-3252</v>
      </c>
      <c r="H461" s="71">
        <f t="shared" si="354"/>
        <v>-1254</v>
      </c>
      <c r="I461" s="71">
        <f t="shared" si="354"/>
        <v>-3516</v>
      </c>
      <c r="J461" s="71">
        <f t="shared" si="354"/>
        <v>-2936</v>
      </c>
      <c r="K461" s="71">
        <f t="shared" si="354"/>
        <v>-972</v>
      </c>
      <c r="L461" s="78">
        <f t="shared" si="354"/>
        <v>-425</v>
      </c>
      <c r="M461" s="78">
        <f t="shared" si="354"/>
        <v>64</v>
      </c>
      <c r="N461" s="78">
        <f t="shared" si="354"/>
        <v>155</v>
      </c>
      <c r="O461" s="78">
        <f t="shared" si="354"/>
        <v>39</v>
      </c>
      <c r="P461" s="78">
        <f t="shared" si="354"/>
        <v>-310</v>
      </c>
      <c r="Q461" s="78">
        <f t="shared" si="354"/>
        <v>-474</v>
      </c>
      <c r="R461" s="78">
        <f t="shared" si="354"/>
        <v>-1060</v>
      </c>
      <c r="S461" s="78">
        <f t="shared" si="354"/>
        <v>-373</v>
      </c>
      <c r="T461" s="78">
        <f t="shared" si="354"/>
        <v>484</v>
      </c>
      <c r="U461" s="78">
        <f t="shared" si="354"/>
        <v>-60</v>
      </c>
      <c r="V461" s="78">
        <f t="shared" si="354"/>
        <v>-110</v>
      </c>
      <c r="W461" s="78">
        <f t="shared" si="354"/>
        <v>-228</v>
      </c>
      <c r="X461" s="78">
        <f t="shared" si="354"/>
        <v>-1619</v>
      </c>
      <c r="Y461" s="78">
        <f t="shared" si="354"/>
        <v>-1087</v>
      </c>
      <c r="Z461" s="78">
        <f t="shared" si="354"/>
        <v>-238</v>
      </c>
      <c r="AA461" s="78">
        <f t="shared" si="354"/>
        <v>-314</v>
      </c>
      <c r="AB461" s="78">
        <f t="shared" si="354"/>
        <v>-1820</v>
      </c>
      <c r="AC461" s="78">
        <f t="shared" si="354"/>
        <v>-1928</v>
      </c>
      <c r="AD461" s="78">
        <f t="shared" si="354"/>
        <v>-2121</v>
      </c>
      <c r="AE461" s="78">
        <f t="shared" si="354"/>
        <v>-1978</v>
      </c>
      <c r="AF461" s="78">
        <f t="shared" si="354"/>
        <v>-1756</v>
      </c>
      <c r="AG461" s="78">
        <f t="shared" si="354"/>
        <v>0</v>
      </c>
      <c r="AH461" s="78">
        <f t="shared" ref="AH461:AH465" si="355">SUM(C461:AG461)</f>
        <v>-35355</v>
      </c>
      <c r="AI461" s="268"/>
      <c r="AJ461" s="1"/>
      <c r="AK461" s="24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</row>
    <row r="462" s="11" customFormat="1" ht="30" customHeight="1" spans="1:171">
      <c r="A462" s="270" t="s">
        <v>163</v>
      </c>
      <c r="B462" s="49">
        <v>2024</v>
      </c>
      <c r="C462" s="112">
        <v>1.1792</v>
      </c>
      <c r="D462" s="112">
        <v>1.7151</v>
      </c>
      <c r="E462" s="112">
        <v>1.8491</v>
      </c>
      <c r="F462" s="112">
        <v>2.2865</v>
      </c>
      <c r="G462" s="112">
        <v>2.0952</v>
      </c>
      <c r="H462" s="112">
        <v>1.8161</v>
      </c>
      <c r="I462" s="112">
        <v>1.8383</v>
      </c>
      <c r="J462" s="112">
        <v>1.8115</v>
      </c>
      <c r="K462" s="112">
        <v>1.8115</v>
      </c>
      <c r="L462" s="112">
        <v>1.6959</v>
      </c>
      <c r="M462" s="112">
        <v>1.7498</v>
      </c>
      <c r="N462" s="112">
        <v>1.7544</v>
      </c>
      <c r="O462" s="112">
        <v>1.6843</v>
      </c>
      <c r="P462" s="112">
        <v>1.7059</v>
      </c>
      <c r="Q462" s="112">
        <v>1.7356</v>
      </c>
      <c r="R462" s="112">
        <v>1.7092</v>
      </c>
      <c r="S462" s="112">
        <v>1.8189</v>
      </c>
      <c r="T462" s="112">
        <v>1.7555</v>
      </c>
      <c r="U462" s="112">
        <v>1.6738</v>
      </c>
      <c r="V462" s="112">
        <v>1.6392</v>
      </c>
      <c r="W462" s="112">
        <v>1.6646</v>
      </c>
      <c r="X462" s="112">
        <v>1.7826</v>
      </c>
      <c r="Y462" s="112">
        <v>1.7822</v>
      </c>
      <c r="Z462" s="112">
        <v>1.7633</v>
      </c>
      <c r="AA462" s="112">
        <v>1.6944</v>
      </c>
      <c r="AB462" s="112">
        <v>1.7707</v>
      </c>
      <c r="AC462" s="112">
        <v>1.8819</v>
      </c>
      <c r="AD462" s="112">
        <v>1.8784</v>
      </c>
      <c r="AE462" s="112">
        <v>1.8205</v>
      </c>
      <c r="AF462" s="112">
        <v>1.7929</v>
      </c>
      <c r="AG462" s="112"/>
      <c r="AH462" s="112">
        <f t="shared" si="355"/>
        <v>53.1565</v>
      </c>
      <c r="AI462" s="28"/>
      <c r="AJ462" s="1"/>
      <c r="AK462" s="24"/>
      <c r="AL462" s="1"/>
      <c r="AM462" s="1"/>
      <c r="AN462" s="1"/>
      <c r="AO462" s="1"/>
      <c r="AP462" s="1"/>
      <c r="AQ462" s="1"/>
      <c r="AR462" s="1"/>
      <c r="AS462" s="1"/>
      <c r="AT462" s="1"/>
      <c r="AU462" s="315"/>
      <c r="AV462" s="315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</row>
    <row r="463" s="11" customFormat="1" ht="30" customHeight="1" spans="1:171">
      <c r="A463" s="270"/>
      <c r="B463" s="266">
        <v>2025</v>
      </c>
      <c r="C463" s="152"/>
      <c r="D463" s="152">
        <v>0</v>
      </c>
      <c r="E463" s="152">
        <v>0</v>
      </c>
      <c r="F463" s="152">
        <v>0.9146</v>
      </c>
      <c r="G463" s="152">
        <v>1.3854</v>
      </c>
      <c r="H463" s="152">
        <v>1.884</v>
      </c>
      <c r="I463" s="152">
        <v>1.9778</v>
      </c>
      <c r="J463" s="152">
        <v>2.2352</v>
      </c>
      <c r="K463" s="152">
        <v>2.3706</v>
      </c>
      <c r="L463" s="152">
        <v>2.438</v>
      </c>
      <c r="M463" s="152">
        <v>2.3818</v>
      </c>
      <c r="N463" s="152">
        <v>2.4558</v>
      </c>
      <c r="O463" s="152">
        <v>2.4504</v>
      </c>
      <c r="P463" s="152">
        <v>2.2358</v>
      </c>
      <c r="Q463" s="152">
        <v>2.1588</v>
      </c>
      <c r="R463" s="152">
        <v>2.2786</v>
      </c>
      <c r="S463" s="152">
        <v>2.4556</v>
      </c>
      <c r="T463" s="152">
        <v>2.7432</v>
      </c>
      <c r="U463" s="152">
        <v>2.2402</v>
      </c>
      <c r="V463" s="152">
        <v>1.9852</v>
      </c>
      <c r="W463" s="152">
        <v>1.9438</v>
      </c>
      <c r="X463" s="152">
        <v>2.0754</v>
      </c>
      <c r="Y463" s="152">
        <v>2.0967</v>
      </c>
      <c r="Z463" s="152">
        <v>2.0574</v>
      </c>
      <c r="AA463" s="152">
        <v>2.1132</v>
      </c>
      <c r="AB463" s="152">
        <v>2.1984</v>
      </c>
      <c r="AC463" s="152">
        <v>2.0974</v>
      </c>
      <c r="AD463" s="152">
        <v>2.0366</v>
      </c>
      <c r="AE463" s="152">
        <v>1.884</v>
      </c>
      <c r="AF463" s="152">
        <v>1.9098</v>
      </c>
      <c r="AG463" s="152">
        <v>0</v>
      </c>
      <c r="AH463" s="243">
        <v>23760.6331</v>
      </c>
      <c r="AI463" s="87">
        <v>1.9098</v>
      </c>
      <c r="AJ463" s="1">
        <f>AF463-AI463</f>
        <v>0</v>
      </c>
      <c r="AK463" s="24"/>
      <c r="AL463" s="315"/>
      <c r="AM463" s="315"/>
      <c r="AN463" s="315"/>
      <c r="AO463" s="315"/>
      <c r="AP463" s="315"/>
      <c r="AQ463" s="315"/>
      <c r="AR463" s="315"/>
      <c r="AS463" s="315"/>
      <c r="AT463" s="315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</row>
    <row r="464" s="11" customFormat="1" ht="30" customHeight="1" spans="1:171">
      <c r="A464" s="270"/>
      <c r="B464" s="273" t="s">
        <v>134</v>
      </c>
      <c r="C464" s="71">
        <f t="shared" ref="C464:AG464" si="356">C463-C462</f>
        <v>-1.1792</v>
      </c>
      <c r="D464" s="71">
        <f t="shared" si="356"/>
        <v>-1.7151</v>
      </c>
      <c r="E464" s="71">
        <f t="shared" si="356"/>
        <v>-1.8491</v>
      </c>
      <c r="F464" s="71">
        <f t="shared" si="356"/>
        <v>-1.3719</v>
      </c>
      <c r="G464" s="71">
        <f t="shared" si="356"/>
        <v>-0.7098</v>
      </c>
      <c r="H464" s="71">
        <f t="shared" si="356"/>
        <v>0.0678999999999998</v>
      </c>
      <c r="I464" s="71">
        <f t="shared" si="356"/>
        <v>0.1395</v>
      </c>
      <c r="J464" s="71">
        <f t="shared" si="356"/>
        <v>0.4237</v>
      </c>
      <c r="K464" s="71">
        <f t="shared" si="356"/>
        <v>0.5591</v>
      </c>
      <c r="L464" s="71">
        <f t="shared" si="356"/>
        <v>0.7421</v>
      </c>
      <c r="M464" s="71">
        <f t="shared" si="356"/>
        <v>0.632</v>
      </c>
      <c r="N464" s="71">
        <f t="shared" si="356"/>
        <v>0.7014</v>
      </c>
      <c r="O464" s="71">
        <f t="shared" si="356"/>
        <v>0.7661</v>
      </c>
      <c r="P464" s="71">
        <f t="shared" si="356"/>
        <v>0.5299</v>
      </c>
      <c r="Q464" s="71">
        <f t="shared" si="356"/>
        <v>0.4232</v>
      </c>
      <c r="R464" s="71">
        <f t="shared" si="356"/>
        <v>0.5694</v>
      </c>
      <c r="S464" s="71">
        <f t="shared" si="356"/>
        <v>0.6367</v>
      </c>
      <c r="T464" s="71">
        <f t="shared" si="356"/>
        <v>0.9877</v>
      </c>
      <c r="U464" s="71">
        <f t="shared" si="356"/>
        <v>0.5664</v>
      </c>
      <c r="V464" s="71">
        <f t="shared" si="356"/>
        <v>0.346</v>
      </c>
      <c r="W464" s="71">
        <f t="shared" si="356"/>
        <v>0.2792</v>
      </c>
      <c r="X464" s="71">
        <f t="shared" si="356"/>
        <v>0.2928</v>
      </c>
      <c r="Y464" s="71">
        <f t="shared" si="356"/>
        <v>0.3145</v>
      </c>
      <c r="Z464" s="71">
        <f t="shared" si="356"/>
        <v>0.2941</v>
      </c>
      <c r="AA464" s="71">
        <f t="shared" si="356"/>
        <v>0.4188</v>
      </c>
      <c r="AB464" s="71">
        <f t="shared" si="356"/>
        <v>0.4277</v>
      </c>
      <c r="AC464" s="71">
        <f t="shared" si="356"/>
        <v>0.2155</v>
      </c>
      <c r="AD464" s="71">
        <f t="shared" si="356"/>
        <v>0.1582</v>
      </c>
      <c r="AE464" s="71">
        <f t="shared" si="356"/>
        <v>0.0634999999999999</v>
      </c>
      <c r="AF464" s="71">
        <f t="shared" si="356"/>
        <v>0.1169</v>
      </c>
      <c r="AG464" s="71">
        <f t="shared" si="356"/>
        <v>0</v>
      </c>
      <c r="AH464" s="71">
        <f t="shared" si="355"/>
        <v>3.8472</v>
      </c>
      <c r="AI464" s="28"/>
      <c r="AJ464" s="1"/>
      <c r="AK464" s="24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</row>
    <row r="465" s="11" customFormat="1" ht="30" customHeight="1" spans="1:171">
      <c r="A465" s="270" t="s">
        <v>164</v>
      </c>
      <c r="B465" s="49">
        <v>2024</v>
      </c>
      <c r="C465" s="112">
        <v>3521</v>
      </c>
      <c r="D465" s="112">
        <v>4445</v>
      </c>
      <c r="E465" s="112">
        <v>4123</v>
      </c>
      <c r="F465" s="112">
        <v>4322</v>
      </c>
      <c r="G465" s="112">
        <v>4089</v>
      </c>
      <c r="H465" s="112">
        <v>3237</v>
      </c>
      <c r="I465" s="112">
        <v>4008</v>
      </c>
      <c r="J465" s="112">
        <v>2808</v>
      </c>
      <c r="K465" s="112">
        <v>2409</v>
      </c>
      <c r="L465" s="112">
        <v>1681</v>
      </c>
      <c r="M465" s="112">
        <v>3628</v>
      </c>
      <c r="N465" s="112">
        <v>3185</v>
      </c>
      <c r="O465" s="112">
        <v>3682</v>
      </c>
      <c r="P465" s="112">
        <v>3366</v>
      </c>
      <c r="Q465" s="112">
        <v>2513</v>
      </c>
      <c r="R465" s="112">
        <v>1574</v>
      </c>
      <c r="S465" s="112">
        <v>1979</v>
      </c>
      <c r="T465" s="112">
        <v>1956</v>
      </c>
      <c r="U465" s="112">
        <v>308</v>
      </c>
      <c r="V465" s="112">
        <v>0</v>
      </c>
      <c r="W465" s="112">
        <v>48</v>
      </c>
      <c r="X465" s="112">
        <v>30</v>
      </c>
      <c r="Y465" s="112">
        <v>0</v>
      </c>
      <c r="Z465" s="112">
        <v>0</v>
      </c>
      <c r="AA465" s="112">
        <v>0</v>
      </c>
      <c r="AB465" s="112">
        <v>0</v>
      </c>
      <c r="AC465" s="112">
        <v>0</v>
      </c>
      <c r="AD465" s="112">
        <v>0</v>
      </c>
      <c r="AE465" s="112">
        <v>0</v>
      </c>
      <c r="AF465" s="112">
        <v>0</v>
      </c>
      <c r="AG465" s="112"/>
      <c r="AH465" s="112">
        <f t="shared" si="355"/>
        <v>56912</v>
      </c>
      <c r="AI465" s="28"/>
      <c r="AJ465" s="1"/>
      <c r="AK465" s="24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</row>
    <row r="466" s="11" customFormat="1" ht="30" customHeight="1" spans="1:171">
      <c r="A466" s="270"/>
      <c r="B466" s="266">
        <v>2025</v>
      </c>
      <c r="C466" s="151">
        <v>2510</v>
      </c>
      <c r="D466" s="151">
        <v>1268</v>
      </c>
      <c r="E466" s="151">
        <v>1684</v>
      </c>
      <c r="F466" s="151">
        <v>1103</v>
      </c>
      <c r="G466" s="151">
        <v>956</v>
      </c>
      <c r="H466" s="151">
        <v>1401</v>
      </c>
      <c r="I466" s="151">
        <v>1347</v>
      </c>
      <c r="J466" s="151">
        <v>865</v>
      </c>
      <c r="K466" s="151">
        <v>1537</v>
      </c>
      <c r="L466" s="151">
        <v>696</v>
      </c>
      <c r="M466" s="151">
        <v>1089</v>
      </c>
      <c r="N466" s="151">
        <v>872</v>
      </c>
      <c r="O466" s="151">
        <v>1022</v>
      </c>
      <c r="P466" s="151">
        <v>440</v>
      </c>
      <c r="Q466" s="151">
        <v>830</v>
      </c>
      <c r="R466" s="151">
        <v>750</v>
      </c>
      <c r="S466" s="151">
        <v>1531</v>
      </c>
      <c r="T466" s="151">
        <v>714</v>
      </c>
      <c r="U466" s="151">
        <v>0</v>
      </c>
      <c r="V466" s="151">
        <v>0</v>
      </c>
      <c r="W466" s="151">
        <v>0</v>
      </c>
      <c r="X466" s="151">
        <v>0</v>
      </c>
      <c r="Y466" s="151">
        <v>0</v>
      </c>
      <c r="Z466" s="151">
        <v>326</v>
      </c>
      <c r="AA466" s="151">
        <v>64</v>
      </c>
      <c r="AB466" s="151">
        <v>0</v>
      </c>
      <c r="AC466" s="151">
        <v>1033</v>
      </c>
      <c r="AD466" s="151">
        <v>1632</v>
      </c>
      <c r="AE466" s="151">
        <v>1538</v>
      </c>
      <c r="AF466" s="151">
        <v>1577</v>
      </c>
      <c r="AG466" s="151">
        <v>0</v>
      </c>
      <c r="AH466" s="153">
        <v>26785</v>
      </c>
      <c r="AI466" s="28">
        <v>1577</v>
      </c>
      <c r="AJ466" s="1">
        <v>0</v>
      </c>
      <c r="AK466" s="24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</row>
    <row r="467" s="11" customFormat="1" ht="30" customHeight="1" spans="1:171">
      <c r="A467" s="262"/>
      <c r="B467" s="273" t="s">
        <v>134</v>
      </c>
      <c r="C467" s="71">
        <f t="shared" ref="C467:AG467" si="357">C466-C465</f>
        <v>-1011</v>
      </c>
      <c r="D467" s="71">
        <f t="shared" si="357"/>
        <v>-3177</v>
      </c>
      <c r="E467" s="71">
        <f t="shared" si="357"/>
        <v>-2439</v>
      </c>
      <c r="F467" s="71">
        <f t="shared" si="357"/>
        <v>-3219</v>
      </c>
      <c r="G467" s="71">
        <f t="shared" si="357"/>
        <v>-3133</v>
      </c>
      <c r="H467" s="71">
        <f t="shared" si="357"/>
        <v>-1836</v>
      </c>
      <c r="I467" s="71">
        <f t="shared" si="357"/>
        <v>-2661</v>
      </c>
      <c r="J467" s="71">
        <f t="shared" si="357"/>
        <v>-1943</v>
      </c>
      <c r="K467" s="71">
        <f t="shared" si="357"/>
        <v>-872</v>
      </c>
      <c r="L467" s="71">
        <f t="shared" si="357"/>
        <v>-985</v>
      </c>
      <c r="M467" s="71">
        <f t="shared" si="357"/>
        <v>-2539</v>
      </c>
      <c r="N467" s="71">
        <f t="shared" si="357"/>
        <v>-2313</v>
      </c>
      <c r="O467" s="71">
        <f t="shared" si="357"/>
        <v>-2660</v>
      </c>
      <c r="P467" s="71">
        <f t="shared" si="357"/>
        <v>-2926</v>
      </c>
      <c r="Q467" s="71">
        <f t="shared" si="357"/>
        <v>-1683</v>
      </c>
      <c r="R467" s="71">
        <f t="shared" si="357"/>
        <v>-824</v>
      </c>
      <c r="S467" s="71">
        <f t="shared" si="357"/>
        <v>-448</v>
      </c>
      <c r="T467" s="71">
        <f t="shared" si="357"/>
        <v>-1242</v>
      </c>
      <c r="U467" s="71">
        <f t="shared" si="357"/>
        <v>-308</v>
      </c>
      <c r="V467" s="71">
        <f t="shared" si="357"/>
        <v>0</v>
      </c>
      <c r="W467" s="71">
        <f t="shared" si="357"/>
        <v>-48</v>
      </c>
      <c r="X467" s="71">
        <f t="shared" si="357"/>
        <v>-30</v>
      </c>
      <c r="Y467" s="71">
        <f t="shared" si="357"/>
        <v>0</v>
      </c>
      <c r="Z467" s="71">
        <f t="shared" si="357"/>
        <v>326</v>
      </c>
      <c r="AA467" s="71">
        <f t="shared" si="357"/>
        <v>64</v>
      </c>
      <c r="AB467" s="71">
        <f t="shared" si="357"/>
        <v>0</v>
      </c>
      <c r="AC467" s="71">
        <f t="shared" si="357"/>
        <v>1033</v>
      </c>
      <c r="AD467" s="71">
        <f t="shared" si="357"/>
        <v>1632</v>
      </c>
      <c r="AE467" s="71">
        <f t="shared" si="357"/>
        <v>1538</v>
      </c>
      <c r="AF467" s="71">
        <f t="shared" si="357"/>
        <v>1577</v>
      </c>
      <c r="AG467" s="71">
        <f t="shared" si="357"/>
        <v>0</v>
      </c>
      <c r="AH467" s="71">
        <f t="shared" ref="AH467:AH471" si="358">SUM(C467:AG467)</f>
        <v>-30127</v>
      </c>
      <c r="AI467" s="28"/>
      <c r="AJ467" s="1"/>
      <c r="AK467" s="24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</row>
    <row r="468" s="11" customFormat="1" ht="30" customHeight="1" spans="1:171">
      <c r="A468" s="262" t="s">
        <v>168</v>
      </c>
      <c r="B468" s="49">
        <v>2024</v>
      </c>
      <c r="C468" s="112">
        <v>1768</v>
      </c>
      <c r="D468" s="112">
        <v>4833</v>
      </c>
      <c r="E468" s="112">
        <v>7436</v>
      </c>
      <c r="F468" s="112">
        <v>13916</v>
      </c>
      <c r="G468" s="112">
        <v>11773</v>
      </c>
      <c r="H468" s="112">
        <v>11528</v>
      </c>
      <c r="I468" s="112">
        <v>12617</v>
      </c>
      <c r="J468" s="112">
        <v>12805</v>
      </c>
      <c r="K468" s="112">
        <v>10655</v>
      </c>
      <c r="L468" s="112">
        <v>10279</v>
      </c>
      <c r="M468" s="112">
        <v>7728</v>
      </c>
      <c r="N468" s="112">
        <v>7799</v>
      </c>
      <c r="O468" s="112">
        <v>8903</v>
      </c>
      <c r="P468" s="112">
        <v>9115</v>
      </c>
      <c r="Q468" s="112">
        <v>8741</v>
      </c>
      <c r="R468" s="112">
        <v>10716</v>
      </c>
      <c r="S468" s="112">
        <v>11842</v>
      </c>
      <c r="T468" s="112">
        <v>11548</v>
      </c>
      <c r="U468" s="112">
        <v>11614</v>
      </c>
      <c r="V468" s="112">
        <v>11543</v>
      </c>
      <c r="W468" s="112">
        <v>12188</v>
      </c>
      <c r="X468" s="112">
        <v>14473</v>
      </c>
      <c r="Y468" s="112">
        <v>13293</v>
      </c>
      <c r="Z468" s="112">
        <v>10748</v>
      </c>
      <c r="AA468" s="112">
        <v>12617</v>
      </c>
      <c r="AB468" s="112">
        <v>8442</v>
      </c>
      <c r="AC468" s="112">
        <v>15581</v>
      </c>
      <c r="AD468" s="112">
        <v>15927</v>
      </c>
      <c r="AE468" s="112">
        <v>15445</v>
      </c>
      <c r="AF468" s="112">
        <v>15026</v>
      </c>
      <c r="AG468" s="112"/>
      <c r="AH468" s="112">
        <f t="shared" si="358"/>
        <v>330899</v>
      </c>
      <c r="AI468" s="28"/>
      <c r="AJ468" s="1"/>
      <c r="AK468" s="24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</row>
    <row r="469" s="11" customFormat="1" ht="30" customHeight="1" spans="1:171">
      <c r="A469" s="317"/>
      <c r="B469" s="266">
        <v>2025</v>
      </c>
      <c r="C469" s="151"/>
      <c r="D469" s="151">
        <v>0</v>
      </c>
      <c r="E469" s="151">
        <v>0</v>
      </c>
      <c r="F469" s="151">
        <v>0</v>
      </c>
      <c r="G469" s="151">
        <v>717</v>
      </c>
      <c r="H469" s="151">
        <v>4724</v>
      </c>
      <c r="I469" s="151">
        <v>1443</v>
      </c>
      <c r="J469" s="151">
        <v>5786</v>
      </c>
      <c r="K469" s="151">
        <v>7373</v>
      </c>
      <c r="L469" s="151">
        <v>8921</v>
      </c>
      <c r="M469" s="151">
        <v>9986</v>
      </c>
      <c r="N469" s="151">
        <v>10115</v>
      </c>
      <c r="O469" s="151">
        <v>10338</v>
      </c>
      <c r="P469" s="151">
        <v>9390</v>
      </c>
      <c r="Q469" s="151">
        <v>8928</v>
      </c>
      <c r="R469" s="151">
        <v>10731</v>
      </c>
      <c r="S469" s="151">
        <v>14739</v>
      </c>
      <c r="T469" s="151">
        <v>15585</v>
      </c>
      <c r="U469" s="151">
        <v>11224</v>
      </c>
      <c r="V469" s="151">
        <v>10309</v>
      </c>
      <c r="W469" s="151">
        <v>11114</v>
      </c>
      <c r="X469" s="151">
        <v>11104</v>
      </c>
      <c r="Y469" s="151">
        <v>10798</v>
      </c>
      <c r="Z469" s="151">
        <v>10238</v>
      </c>
      <c r="AA469" s="151">
        <v>11402</v>
      </c>
      <c r="AB469" s="151">
        <v>11310</v>
      </c>
      <c r="AC469" s="151">
        <v>11451</v>
      </c>
      <c r="AD469" s="151">
        <v>10668</v>
      </c>
      <c r="AE469" s="151">
        <v>10127</v>
      </c>
      <c r="AF469" s="151">
        <v>9859</v>
      </c>
      <c r="AG469" s="151">
        <v>0</v>
      </c>
      <c r="AH469" s="153">
        <v>248380</v>
      </c>
      <c r="AI469" s="28">
        <v>9859</v>
      </c>
      <c r="AJ469" s="1">
        <f>AF469-AI469</f>
        <v>0</v>
      </c>
      <c r="AK469" s="24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</row>
    <row r="470" s="11" customFormat="1" ht="30" customHeight="1" spans="1:171">
      <c r="A470" s="318"/>
      <c r="B470" s="273" t="s">
        <v>134</v>
      </c>
      <c r="C470" s="71">
        <f t="shared" ref="C470:AG470" si="359">C469-C468</f>
        <v>-1768</v>
      </c>
      <c r="D470" s="71">
        <f t="shared" si="359"/>
        <v>-4833</v>
      </c>
      <c r="E470" s="71">
        <f t="shared" si="359"/>
        <v>-7436</v>
      </c>
      <c r="F470" s="71">
        <f t="shared" si="359"/>
        <v>-13916</v>
      </c>
      <c r="G470" s="71">
        <f t="shared" si="359"/>
        <v>-11056</v>
      </c>
      <c r="H470" s="71">
        <f t="shared" si="359"/>
        <v>-6804</v>
      </c>
      <c r="I470" s="71">
        <f t="shared" si="359"/>
        <v>-11174</v>
      </c>
      <c r="J470" s="71">
        <f t="shared" si="359"/>
        <v>-7019</v>
      </c>
      <c r="K470" s="71">
        <f t="shared" si="359"/>
        <v>-3282</v>
      </c>
      <c r="L470" s="71">
        <f t="shared" si="359"/>
        <v>-1358</v>
      </c>
      <c r="M470" s="71">
        <f t="shared" si="359"/>
        <v>2258</v>
      </c>
      <c r="N470" s="71">
        <f t="shared" si="359"/>
        <v>2316</v>
      </c>
      <c r="O470" s="71">
        <f t="shared" si="359"/>
        <v>1435</v>
      </c>
      <c r="P470" s="71">
        <f t="shared" si="359"/>
        <v>275</v>
      </c>
      <c r="Q470" s="71">
        <f t="shared" si="359"/>
        <v>187</v>
      </c>
      <c r="R470" s="71">
        <f t="shared" si="359"/>
        <v>15</v>
      </c>
      <c r="S470" s="71">
        <f t="shared" si="359"/>
        <v>2897</v>
      </c>
      <c r="T470" s="71">
        <f t="shared" si="359"/>
        <v>4037</v>
      </c>
      <c r="U470" s="71">
        <f t="shared" si="359"/>
        <v>-390</v>
      </c>
      <c r="V470" s="71">
        <f t="shared" si="359"/>
        <v>-1234</v>
      </c>
      <c r="W470" s="71">
        <f t="shared" si="359"/>
        <v>-1074</v>
      </c>
      <c r="X470" s="71">
        <f t="shared" si="359"/>
        <v>-3369</v>
      </c>
      <c r="Y470" s="71">
        <f t="shared" si="359"/>
        <v>-2495</v>
      </c>
      <c r="Z470" s="71">
        <f t="shared" si="359"/>
        <v>-510</v>
      </c>
      <c r="AA470" s="71">
        <f t="shared" si="359"/>
        <v>-1215</v>
      </c>
      <c r="AB470" s="71">
        <f t="shared" si="359"/>
        <v>2868</v>
      </c>
      <c r="AC470" s="71">
        <f t="shared" si="359"/>
        <v>-4130</v>
      </c>
      <c r="AD470" s="71">
        <f t="shared" si="359"/>
        <v>-5259</v>
      </c>
      <c r="AE470" s="71">
        <f t="shared" si="359"/>
        <v>-5318</v>
      </c>
      <c r="AF470" s="71">
        <f t="shared" si="359"/>
        <v>-5167</v>
      </c>
      <c r="AG470" s="71">
        <f t="shared" si="359"/>
        <v>0</v>
      </c>
      <c r="AH470" s="71">
        <f t="shared" si="358"/>
        <v>-82519</v>
      </c>
      <c r="AI470" s="28"/>
      <c r="AJ470" s="1"/>
      <c r="AK470" s="24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</row>
    <row r="471" s="11" customFormat="1" ht="30" customHeight="1" spans="1:171">
      <c r="A471" s="317" t="s">
        <v>169</v>
      </c>
      <c r="B471" s="49">
        <v>2024</v>
      </c>
      <c r="C471" s="112">
        <v>195</v>
      </c>
      <c r="D471" s="112">
        <v>1308</v>
      </c>
      <c r="E471" s="112">
        <v>2063</v>
      </c>
      <c r="F471" s="112">
        <v>2355</v>
      </c>
      <c r="G471" s="112">
        <v>1936</v>
      </c>
      <c r="H471" s="112">
        <v>2414</v>
      </c>
      <c r="I471" s="112">
        <v>2049</v>
      </c>
      <c r="J471" s="112">
        <v>1911</v>
      </c>
      <c r="K471" s="112">
        <v>1911</v>
      </c>
      <c r="L471" s="112">
        <v>2287</v>
      </c>
      <c r="M471" s="112">
        <v>2315</v>
      </c>
      <c r="N471" s="112">
        <v>2304</v>
      </c>
      <c r="O471" s="112">
        <v>2752</v>
      </c>
      <c r="P471" s="112">
        <v>2870</v>
      </c>
      <c r="Q471" s="112">
        <v>2621</v>
      </c>
      <c r="R471" s="112">
        <v>2453</v>
      </c>
      <c r="S471" s="112">
        <v>2407</v>
      </c>
      <c r="T471" s="112">
        <v>2376</v>
      </c>
      <c r="U471" s="112">
        <v>2425</v>
      </c>
      <c r="V471" s="112">
        <v>2340</v>
      </c>
      <c r="W471" s="112">
        <v>2217</v>
      </c>
      <c r="X471" s="112">
        <v>2145</v>
      </c>
      <c r="Y471" s="112">
        <v>2361</v>
      </c>
      <c r="Z471" s="112">
        <v>2242</v>
      </c>
      <c r="AA471" s="112">
        <v>2602</v>
      </c>
      <c r="AB471" s="112">
        <v>2275</v>
      </c>
      <c r="AC471" s="112">
        <v>2086</v>
      </c>
      <c r="AD471" s="112">
        <v>2185</v>
      </c>
      <c r="AE471" s="112">
        <v>2269</v>
      </c>
      <c r="AF471" s="112">
        <v>2474</v>
      </c>
      <c r="AG471" s="112"/>
      <c r="AH471" s="112">
        <f t="shared" si="358"/>
        <v>66148</v>
      </c>
      <c r="AI471" s="28"/>
      <c r="AJ471" s="1"/>
      <c r="AK471" s="24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</row>
    <row r="472" s="11" customFormat="1" ht="30" customHeight="1" spans="1:171">
      <c r="A472" s="317"/>
      <c r="B472" s="266">
        <v>2025</v>
      </c>
      <c r="C472" s="151"/>
      <c r="D472" s="151">
        <v>0</v>
      </c>
      <c r="E472" s="151">
        <v>0</v>
      </c>
      <c r="F472" s="151">
        <v>0</v>
      </c>
      <c r="G472" s="151">
        <v>0</v>
      </c>
      <c r="H472" s="151">
        <v>44</v>
      </c>
      <c r="I472" s="151">
        <v>415</v>
      </c>
      <c r="J472" s="151">
        <v>2510</v>
      </c>
      <c r="K472" s="151">
        <v>3297</v>
      </c>
      <c r="L472" s="151">
        <v>3678</v>
      </c>
      <c r="M472" s="151">
        <v>3853</v>
      </c>
      <c r="N472" s="151">
        <v>3788</v>
      </c>
      <c r="O472" s="151">
        <v>3808</v>
      </c>
      <c r="P472" s="151">
        <v>3612</v>
      </c>
      <c r="Q472" s="151">
        <v>3572</v>
      </c>
      <c r="R472" s="151">
        <v>3644</v>
      </c>
      <c r="S472" s="151">
        <v>3817</v>
      </c>
      <c r="T472" s="151">
        <v>4287</v>
      </c>
      <c r="U472" s="151">
        <v>4253</v>
      </c>
      <c r="V472" s="151">
        <v>4065</v>
      </c>
      <c r="W472" s="151">
        <v>4328</v>
      </c>
      <c r="X472" s="151">
        <v>4574</v>
      </c>
      <c r="Y472" s="151">
        <v>4502</v>
      </c>
      <c r="Z472" s="151">
        <v>4067</v>
      </c>
      <c r="AA472" s="151">
        <v>4389</v>
      </c>
      <c r="AB472" s="151">
        <v>4374</v>
      </c>
      <c r="AC472" s="151">
        <v>4349</v>
      </c>
      <c r="AD472" s="151">
        <v>4373</v>
      </c>
      <c r="AE472" s="151">
        <v>4218</v>
      </c>
      <c r="AF472" s="151">
        <v>3914</v>
      </c>
      <c r="AG472" s="151">
        <v>0</v>
      </c>
      <c r="AH472" s="153">
        <v>91731</v>
      </c>
      <c r="AI472" s="28">
        <v>3914</v>
      </c>
      <c r="AJ472" s="1">
        <f>AF472-AI472</f>
        <v>0</v>
      </c>
      <c r="AK472" s="24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</row>
    <row r="473" s="11" customFormat="1" ht="30" customHeight="1" spans="1:171">
      <c r="A473" s="317"/>
      <c r="B473" s="273" t="s">
        <v>134</v>
      </c>
      <c r="C473" s="71">
        <f t="shared" ref="C473:AG473" si="360">C472-C471</f>
        <v>-195</v>
      </c>
      <c r="D473" s="71">
        <f t="shared" si="360"/>
        <v>-1308</v>
      </c>
      <c r="E473" s="71">
        <f t="shared" si="360"/>
        <v>-2063</v>
      </c>
      <c r="F473" s="71">
        <f t="shared" si="360"/>
        <v>-2355</v>
      </c>
      <c r="G473" s="71">
        <f t="shared" si="360"/>
        <v>-1936</v>
      </c>
      <c r="H473" s="71">
        <f t="shared" si="360"/>
        <v>-2370</v>
      </c>
      <c r="I473" s="71">
        <f t="shared" si="360"/>
        <v>-1634</v>
      </c>
      <c r="J473" s="71">
        <f t="shared" si="360"/>
        <v>599</v>
      </c>
      <c r="K473" s="71">
        <f t="shared" si="360"/>
        <v>1386</v>
      </c>
      <c r="L473" s="71">
        <f t="shared" si="360"/>
        <v>1391</v>
      </c>
      <c r="M473" s="71">
        <f t="shared" si="360"/>
        <v>1538</v>
      </c>
      <c r="N473" s="71">
        <f t="shared" si="360"/>
        <v>1484</v>
      </c>
      <c r="O473" s="71">
        <f t="shared" si="360"/>
        <v>1056</v>
      </c>
      <c r="P473" s="71">
        <f t="shared" si="360"/>
        <v>742</v>
      </c>
      <c r="Q473" s="71">
        <f t="shared" si="360"/>
        <v>951</v>
      </c>
      <c r="R473" s="71">
        <f t="shared" si="360"/>
        <v>1191</v>
      </c>
      <c r="S473" s="71">
        <f t="shared" si="360"/>
        <v>1410</v>
      </c>
      <c r="T473" s="71">
        <f t="shared" si="360"/>
        <v>1911</v>
      </c>
      <c r="U473" s="71">
        <f t="shared" si="360"/>
        <v>1828</v>
      </c>
      <c r="V473" s="71">
        <f t="shared" si="360"/>
        <v>1725</v>
      </c>
      <c r="W473" s="71">
        <f t="shared" si="360"/>
        <v>2111</v>
      </c>
      <c r="X473" s="71">
        <f t="shared" si="360"/>
        <v>2429</v>
      </c>
      <c r="Y473" s="71">
        <f t="shared" si="360"/>
        <v>2141</v>
      </c>
      <c r="Z473" s="71">
        <f t="shared" si="360"/>
        <v>1825</v>
      </c>
      <c r="AA473" s="71">
        <f t="shared" si="360"/>
        <v>1787</v>
      </c>
      <c r="AB473" s="71">
        <f t="shared" si="360"/>
        <v>2099</v>
      </c>
      <c r="AC473" s="71">
        <f t="shared" si="360"/>
        <v>2263</v>
      </c>
      <c r="AD473" s="71">
        <f t="shared" si="360"/>
        <v>2188</v>
      </c>
      <c r="AE473" s="71">
        <f t="shared" si="360"/>
        <v>1949</v>
      </c>
      <c r="AF473" s="71">
        <f t="shared" si="360"/>
        <v>1440</v>
      </c>
      <c r="AG473" s="71">
        <f t="shared" si="360"/>
        <v>0</v>
      </c>
      <c r="AH473" s="71">
        <f t="shared" ref="AH473:AH475" si="361">SUM(C473:AG473)</f>
        <v>25583</v>
      </c>
      <c r="AI473" s="28"/>
      <c r="AJ473" s="1"/>
      <c r="AK473" s="24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</row>
    <row r="474" s="3" customFormat="1" ht="30" customHeight="1" spans="1:171">
      <c r="A474" s="301" t="s">
        <v>88</v>
      </c>
      <c r="B474" s="302"/>
      <c r="C474" s="303"/>
      <c r="D474" s="303"/>
      <c r="E474" s="303"/>
      <c r="F474" s="303"/>
      <c r="G474" s="303"/>
      <c r="H474" s="303"/>
      <c r="I474" s="303"/>
      <c r="J474" s="303"/>
      <c r="K474" s="303"/>
      <c r="L474" s="303"/>
      <c r="M474" s="303"/>
      <c r="N474" s="303"/>
      <c r="O474" s="303"/>
      <c r="P474" s="303"/>
      <c r="Q474" s="303"/>
      <c r="R474" s="303"/>
      <c r="S474" s="303"/>
      <c r="T474" s="303"/>
      <c r="U474" s="303"/>
      <c r="V474" s="303"/>
      <c r="W474" s="303"/>
      <c r="X474" s="303"/>
      <c r="Y474" s="303"/>
      <c r="Z474" s="303"/>
      <c r="AA474" s="303"/>
      <c r="AB474" s="303"/>
      <c r="AC474" s="303"/>
      <c r="AD474" s="303"/>
      <c r="AE474" s="303"/>
      <c r="AF474" s="303"/>
      <c r="AG474" s="303"/>
      <c r="AH474" s="303">
        <f t="shared" si="361"/>
        <v>0</v>
      </c>
      <c r="AI474" s="28"/>
      <c r="AJ474" s="1"/>
      <c r="AK474" s="24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</row>
    <row r="475" s="11" customFormat="1" ht="30" customHeight="1" spans="1:171">
      <c r="A475" s="270" t="s">
        <v>162</v>
      </c>
      <c r="B475" s="49">
        <v>2024</v>
      </c>
      <c r="C475" s="112">
        <v>391</v>
      </c>
      <c r="D475" s="112">
        <v>239</v>
      </c>
      <c r="E475" s="112">
        <v>104</v>
      </c>
      <c r="F475" s="112">
        <v>358</v>
      </c>
      <c r="G475" s="112">
        <v>1213</v>
      </c>
      <c r="H475" s="112">
        <v>1590</v>
      </c>
      <c r="I475" s="112">
        <v>1426</v>
      </c>
      <c r="J475" s="112">
        <v>1471</v>
      </c>
      <c r="K475" s="112">
        <v>1431</v>
      </c>
      <c r="L475" s="112">
        <v>1049</v>
      </c>
      <c r="M475" s="112">
        <v>0</v>
      </c>
      <c r="N475" s="112">
        <v>0</v>
      </c>
      <c r="O475" s="112">
        <v>0</v>
      </c>
      <c r="P475" s="112">
        <v>0</v>
      </c>
      <c r="Q475" s="112">
        <v>0</v>
      </c>
      <c r="R475" s="112">
        <v>940</v>
      </c>
      <c r="S475" s="112">
        <v>1485</v>
      </c>
      <c r="T475" s="112">
        <v>1571</v>
      </c>
      <c r="U475" s="112">
        <v>1528</v>
      </c>
      <c r="V475" s="112">
        <v>1553</v>
      </c>
      <c r="W475" s="112">
        <v>1980</v>
      </c>
      <c r="X475" s="112">
        <v>2750</v>
      </c>
      <c r="Y475" s="112">
        <v>2106</v>
      </c>
      <c r="Z475" s="112">
        <v>1637</v>
      </c>
      <c r="AA475" s="112">
        <v>2090</v>
      </c>
      <c r="AB475" s="112">
        <v>3247</v>
      </c>
      <c r="AC475" s="112">
        <v>3325</v>
      </c>
      <c r="AD475" s="112">
        <v>3162</v>
      </c>
      <c r="AE475" s="112">
        <v>3361</v>
      </c>
      <c r="AF475" s="112">
        <v>3152</v>
      </c>
      <c r="AG475" s="112"/>
      <c r="AH475" s="112">
        <f t="shared" si="361"/>
        <v>43159</v>
      </c>
      <c r="AI475" s="28"/>
      <c r="AJ475" s="1"/>
      <c r="AK475" s="319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</row>
    <row r="476" s="11" customFormat="1" ht="30" customHeight="1" spans="1:171">
      <c r="A476" s="270"/>
      <c r="B476" s="266">
        <v>2025</v>
      </c>
      <c r="C476" s="151">
        <v>826</v>
      </c>
      <c r="D476" s="151">
        <v>3008</v>
      </c>
      <c r="E476" s="151">
        <v>3068</v>
      </c>
      <c r="F476" s="151">
        <v>2806</v>
      </c>
      <c r="G476" s="151">
        <v>2641</v>
      </c>
      <c r="H476" s="151">
        <v>3304</v>
      </c>
      <c r="I476" s="151">
        <v>2474</v>
      </c>
      <c r="J476" s="151">
        <v>242</v>
      </c>
      <c r="K476" s="151">
        <v>1948</v>
      </c>
      <c r="L476" s="151">
        <v>2869</v>
      </c>
      <c r="M476" s="151">
        <v>2752</v>
      </c>
      <c r="N476" s="151">
        <v>2310</v>
      </c>
      <c r="O476" s="151">
        <v>1873</v>
      </c>
      <c r="P476" s="151">
        <v>2118</v>
      </c>
      <c r="Q476" s="151">
        <v>2113</v>
      </c>
      <c r="R476" s="151">
        <v>2561</v>
      </c>
      <c r="S476" s="151">
        <v>3630</v>
      </c>
      <c r="T476" s="151">
        <v>3149</v>
      </c>
      <c r="U476" s="151">
        <v>1666</v>
      </c>
      <c r="V476" s="151">
        <v>1929</v>
      </c>
      <c r="W476" s="151">
        <v>2352</v>
      </c>
      <c r="X476" s="151">
        <v>2378</v>
      </c>
      <c r="Y476" s="151">
        <v>2434</v>
      </c>
      <c r="Z476" s="151">
        <v>2922</v>
      </c>
      <c r="AA476" s="151">
        <v>4793</v>
      </c>
      <c r="AB476" s="151">
        <v>4203</v>
      </c>
      <c r="AC476" s="151">
        <v>3958</v>
      </c>
      <c r="AD476" s="151">
        <v>3222</v>
      </c>
      <c r="AE476" s="151">
        <v>2021</v>
      </c>
      <c r="AF476" s="151">
        <v>2650</v>
      </c>
      <c r="AG476" s="151">
        <v>0</v>
      </c>
      <c r="AH476" s="153">
        <v>78220</v>
      </c>
      <c r="AI476" s="28">
        <v>2650</v>
      </c>
      <c r="AJ476" s="1">
        <v>0</v>
      </c>
      <c r="AK476" s="319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</row>
    <row r="477" s="11" customFormat="1" ht="30" customHeight="1" spans="1:171">
      <c r="A477" s="270"/>
      <c r="B477" s="273" t="s">
        <v>134</v>
      </c>
      <c r="C477" s="71">
        <f t="shared" ref="C477:AG477" si="362">C476-C475</f>
        <v>435</v>
      </c>
      <c r="D477" s="71">
        <f t="shared" si="362"/>
        <v>2769</v>
      </c>
      <c r="E477" s="71">
        <f t="shared" si="362"/>
        <v>2964</v>
      </c>
      <c r="F477" s="71">
        <f t="shared" si="362"/>
        <v>2448</v>
      </c>
      <c r="G477" s="71">
        <f t="shared" si="362"/>
        <v>1428</v>
      </c>
      <c r="H477" s="71">
        <f t="shared" si="362"/>
        <v>1714</v>
      </c>
      <c r="I477" s="71">
        <f t="shared" si="362"/>
        <v>1048</v>
      </c>
      <c r="J477" s="71">
        <f t="shared" si="362"/>
        <v>-1229</v>
      </c>
      <c r="K477" s="71">
        <f t="shared" si="362"/>
        <v>517</v>
      </c>
      <c r="L477" s="71">
        <f t="shared" si="362"/>
        <v>1820</v>
      </c>
      <c r="M477" s="71">
        <f t="shared" si="362"/>
        <v>2752</v>
      </c>
      <c r="N477" s="71">
        <f t="shared" si="362"/>
        <v>2310</v>
      </c>
      <c r="O477" s="71">
        <f t="shared" si="362"/>
        <v>1873</v>
      </c>
      <c r="P477" s="71">
        <f t="shared" si="362"/>
        <v>2118</v>
      </c>
      <c r="Q477" s="71">
        <f t="shared" si="362"/>
        <v>2113</v>
      </c>
      <c r="R477" s="71">
        <f t="shared" si="362"/>
        <v>1621</v>
      </c>
      <c r="S477" s="71">
        <f t="shared" si="362"/>
        <v>2145</v>
      </c>
      <c r="T477" s="71">
        <f t="shared" si="362"/>
        <v>1578</v>
      </c>
      <c r="U477" s="71">
        <f t="shared" si="362"/>
        <v>138</v>
      </c>
      <c r="V477" s="71">
        <f t="shared" si="362"/>
        <v>376</v>
      </c>
      <c r="W477" s="71">
        <f t="shared" si="362"/>
        <v>372</v>
      </c>
      <c r="X477" s="71">
        <f t="shared" si="362"/>
        <v>-372</v>
      </c>
      <c r="Y477" s="71">
        <f t="shared" si="362"/>
        <v>328</v>
      </c>
      <c r="Z477" s="71">
        <f t="shared" si="362"/>
        <v>1285</v>
      </c>
      <c r="AA477" s="71">
        <f t="shared" si="362"/>
        <v>2703</v>
      </c>
      <c r="AB477" s="71">
        <f t="shared" si="362"/>
        <v>956</v>
      </c>
      <c r="AC477" s="71">
        <f t="shared" si="362"/>
        <v>633</v>
      </c>
      <c r="AD477" s="71">
        <f t="shared" si="362"/>
        <v>60</v>
      </c>
      <c r="AE477" s="71">
        <f t="shared" si="362"/>
        <v>-1340</v>
      </c>
      <c r="AF477" s="71">
        <f t="shared" si="362"/>
        <v>-502</v>
      </c>
      <c r="AG477" s="71">
        <f t="shared" si="362"/>
        <v>0</v>
      </c>
      <c r="AH477" s="71">
        <f t="shared" ref="AH477:AH481" si="363">SUM(C477:AG477)</f>
        <v>35061</v>
      </c>
      <c r="AI477" s="28"/>
      <c r="AJ477" s="1"/>
      <c r="AK477" s="319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</row>
    <row r="478" s="11" customFormat="1" ht="30" customHeight="1" spans="1:171">
      <c r="A478" s="270" t="s">
        <v>170</v>
      </c>
      <c r="B478" s="49">
        <v>2024</v>
      </c>
      <c r="C478" s="112">
        <v>0.324</v>
      </c>
      <c r="D478" s="112">
        <v>0.252</v>
      </c>
      <c r="E478" s="112">
        <v>0.18</v>
      </c>
      <c r="F478" s="112">
        <v>0.234</v>
      </c>
      <c r="G478" s="112">
        <v>0.774</v>
      </c>
      <c r="H478" s="112">
        <v>0.756</v>
      </c>
      <c r="I478" s="112">
        <v>0.702</v>
      </c>
      <c r="J478" s="112">
        <v>0.684</v>
      </c>
      <c r="K478" s="112">
        <v>0.684</v>
      </c>
      <c r="L478" s="112">
        <v>0.666</v>
      </c>
      <c r="M478" s="112">
        <v>0.072</v>
      </c>
      <c r="N478" s="112">
        <v>0.108</v>
      </c>
      <c r="O478" s="112">
        <v>0.108</v>
      </c>
      <c r="P478" s="112">
        <v>0.126</v>
      </c>
      <c r="Q478" s="112">
        <v>0.126</v>
      </c>
      <c r="R478" s="112">
        <v>0.162</v>
      </c>
      <c r="S478" s="112">
        <v>0.864</v>
      </c>
      <c r="T478" s="112">
        <v>0.72</v>
      </c>
      <c r="U478" s="112">
        <v>0.612</v>
      </c>
      <c r="V478" s="112">
        <v>0.594</v>
      </c>
      <c r="W478" s="112">
        <v>0.774</v>
      </c>
      <c r="X478" s="112">
        <v>1.134</v>
      </c>
      <c r="Y478" s="112">
        <v>1.044</v>
      </c>
      <c r="Z478" s="112">
        <v>0.792</v>
      </c>
      <c r="AA478" s="112">
        <v>0.918</v>
      </c>
      <c r="AB478" s="112">
        <v>1.17</v>
      </c>
      <c r="AC478" s="112">
        <v>1.152</v>
      </c>
      <c r="AD478" s="112">
        <v>1.098</v>
      </c>
      <c r="AE478" s="112">
        <v>1.404</v>
      </c>
      <c r="AF478" s="112">
        <v>1.188</v>
      </c>
      <c r="AG478" s="112"/>
      <c r="AH478" s="112">
        <f t="shared" si="363"/>
        <v>19.422</v>
      </c>
      <c r="AI478" s="28"/>
      <c r="AJ478" s="1"/>
      <c r="AK478" s="319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</row>
    <row r="479" s="11" customFormat="1" ht="30" customHeight="1" spans="1:171">
      <c r="A479" s="270"/>
      <c r="B479" s="266">
        <v>2025</v>
      </c>
      <c r="C479" s="152"/>
      <c r="D479" s="152">
        <v>0</v>
      </c>
      <c r="E479" s="152">
        <v>0</v>
      </c>
      <c r="F479" s="152">
        <v>0</v>
      </c>
      <c r="G479" s="152">
        <v>0</v>
      </c>
      <c r="H479" s="152">
        <v>0</v>
      </c>
      <c r="I479" s="152">
        <v>0</v>
      </c>
      <c r="J479" s="152">
        <v>0</v>
      </c>
      <c r="K479" s="152">
        <v>0</v>
      </c>
      <c r="L479" s="152">
        <v>0</v>
      </c>
      <c r="M479" s="152">
        <v>0</v>
      </c>
      <c r="N479" s="152">
        <v>0</v>
      </c>
      <c r="O479" s="152">
        <v>0</v>
      </c>
      <c r="P479" s="152">
        <v>0</v>
      </c>
      <c r="Q479" s="152">
        <v>0</v>
      </c>
      <c r="R479" s="152">
        <v>0</v>
      </c>
      <c r="S479" s="152">
        <v>2.4556</v>
      </c>
      <c r="T479" s="152">
        <v>0</v>
      </c>
      <c r="U479" s="152">
        <v>0</v>
      </c>
      <c r="V479" s="152">
        <v>0</v>
      </c>
      <c r="W479" s="152">
        <v>0</v>
      </c>
      <c r="X479" s="152">
        <v>0</v>
      </c>
      <c r="Y479" s="152">
        <v>0</v>
      </c>
      <c r="Z479" s="152">
        <v>0</v>
      </c>
      <c r="AA479" s="152">
        <v>0</v>
      </c>
      <c r="AB479" s="152">
        <v>0</v>
      </c>
      <c r="AC479" s="152">
        <v>0</v>
      </c>
      <c r="AD479" s="152">
        <v>0</v>
      </c>
      <c r="AE479" s="152">
        <v>0</v>
      </c>
      <c r="AF479" s="152">
        <v>0</v>
      </c>
      <c r="AG479" s="152">
        <v>0</v>
      </c>
      <c r="AH479" s="243">
        <v>2.4556</v>
      </c>
      <c r="AI479" s="87">
        <v>0</v>
      </c>
      <c r="AJ479" s="1">
        <f>AF479-AI479</f>
        <v>0</v>
      </c>
      <c r="AK479" s="319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</row>
    <row r="480" s="11" customFormat="1" ht="30" customHeight="1" spans="1:171">
      <c r="A480" s="270"/>
      <c r="B480" s="273" t="s">
        <v>134</v>
      </c>
      <c r="C480" s="71">
        <f t="shared" ref="C480:AG480" si="364">C479-C478</f>
        <v>-0.324</v>
      </c>
      <c r="D480" s="71">
        <f t="shared" si="364"/>
        <v>-0.252</v>
      </c>
      <c r="E480" s="71">
        <f t="shared" si="364"/>
        <v>-0.18</v>
      </c>
      <c r="F480" s="71">
        <f t="shared" si="364"/>
        <v>-0.234</v>
      </c>
      <c r="G480" s="71">
        <f t="shared" si="364"/>
        <v>-0.774</v>
      </c>
      <c r="H480" s="71">
        <f t="shared" si="364"/>
        <v>-0.756</v>
      </c>
      <c r="I480" s="71">
        <f t="shared" si="364"/>
        <v>-0.702</v>
      </c>
      <c r="J480" s="71">
        <f t="shared" si="364"/>
        <v>-0.684</v>
      </c>
      <c r="K480" s="71">
        <f t="shared" si="364"/>
        <v>-0.684</v>
      </c>
      <c r="L480" s="71">
        <f t="shared" si="364"/>
        <v>-0.666</v>
      </c>
      <c r="M480" s="71">
        <f t="shared" si="364"/>
        <v>-0.072</v>
      </c>
      <c r="N480" s="71">
        <f t="shared" si="364"/>
        <v>-0.108</v>
      </c>
      <c r="O480" s="71">
        <f t="shared" si="364"/>
        <v>-0.108</v>
      </c>
      <c r="P480" s="71">
        <f t="shared" si="364"/>
        <v>-0.126</v>
      </c>
      <c r="Q480" s="71">
        <f t="shared" si="364"/>
        <v>-0.126</v>
      </c>
      <c r="R480" s="71">
        <f t="shared" si="364"/>
        <v>-0.162</v>
      </c>
      <c r="S480" s="71">
        <f t="shared" si="364"/>
        <v>1.5916</v>
      </c>
      <c r="T480" s="71">
        <f t="shared" si="364"/>
        <v>-0.72</v>
      </c>
      <c r="U480" s="71">
        <f t="shared" si="364"/>
        <v>-0.612</v>
      </c>
      <c r="V480" s="71">
        <f t="shared" si="364"/>
        <v>-0.594</v>
      </c>
      <c r="W480" s="71">
        <f t="shared" si="364"/>
        <v>-0.774</v>
      </c>
      <c r="X480" s="71">
        <f t="shared" si="364"/>
        <v>-1.134</v>
      </c>
      <c r="Y480" s="71">
        <f t="shared" si="364"/>
        <v>-1.044</v>
      </c>
      <c r="Z480" s="71">
        <f t="shared" si="364"/>
        <v>-0.792</v>
      </c>
      <c r="AA480" s="71">
        <f t="shared" si="364"/>
        <v>-0.918</v>
      </c>
      <c r="AB480" s="71">
        <f t="shared" si="364"/>
        <v>-1.17</v>
      </c>
      <c r="AC480" s="71">
        <f t="shared" si="364"/>
        <v>-1.152</v>
      </c>
      <c r="AD480" s="71">
        <f t="shared" si="364"/>
        <v>-1.098</v>
      </c>
      <c r="AE480" s="71">
        <f t="shared" si="364"/>
        <v>-1.404</v>
      </c>
      <c r="AF480" s="71">
        <f t="shared" si="364"/>
        <v>-1.188</v>
      </c>
      <c r="AG480" s="71">
        <f t="shared" si="364"/>
        <v>0</v>
      </c>
      <c r="AH480" s="71">
        <f t="shared" si="363"/>
        <v>-16.9664</v>
      </c>
      <c r="AI480" s="28"/>
      <c r="AJ480" s="1"/>
      <c r="AK480" s="319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</row>
    <row r="481" s="11" customFormat="1" ht="30" customHeight="1" spans="1:171">
      <c r="A481" s="270" t="s">
        <v>164</v>
      </c>
      <c r="B481" s="49">
        <v>2024</v>
      </c>
      <c r="C481" s="112">
        <v>172</v>
      </c>
      <c r="D481" s="112">
        <v>420</v>
      </c>
      <c r="E481" s="112">
        <v>649</v>
      </c>
      <c r="F481" s="112">
        <v>276</v>
      </c>
      <c r="G481" s="112">
        <v>231</v>
      </c>
      <c r="H481" s="112">
        <v>638</v>
      </c>
      <c r="I481" s="112">
        <v>476</v>
      </c>
      <c r="J481" s="112">
        <v>888</v>
      </c>
      <c r="K481" s="112">
        <v>1699</v>
      </c>
      <c r="L481" s="112">
        <v>1793</v>
      </c>
      <c r="M481" s="112">
        <v>257</v>
      </c>
      <c r="N481" s="112">
        <v>1052</v>
      </c>
      <c r="O481" s="112">
        <v>884</v>
      </c>
      <c r="P481" s="112">
        <v>787</v>
      </c>
      <c r="Q481" s="112">
        <v>1094</v>
      </c>
      <c r="R481" s="112">
        <v>1526</v>
      </c>
      <c r="S481" s="112">
        <v>1808</v>
      </c>
      <c r="T481" s="112">
        <v>1993</v>
      </c>
      <c r="U481" s="112">
        <v>2254</v>
      </c>
      <c r="V481" s="112">
        <v>1917</v>
      </c>
      <c r="W481" s="112">
        <v>1918</v>
      </c>
      <c r="X481" s="112">
        <v>2785</v>
      </c>
      <c r="Y481" s="112">
        <v>2157</v>
      </c>
      <c r="Z481" s="112">
        <v>2252</v>
      </c>
      <c r="AA481" s="112">
        <v>2259</v>
      </c>
      <c r="AB481" s="112">
        <v>2872</v>
      </c>
      <c r="AC481" s="112">
        <v>2749</v>
      </c>
      <c r="AD481" s="112">
        <v>2865</v>
      </c>
      <c r="AE481" s="112">
        <v>2616</v>
      </c>
      <c r="AF481" s="112">
        <v>2133</v>
      </c>
      <c r="AG481" s="112"/>
      <c r="AH481" s="112">
        <f t="shared" si="363"/>
        <v>45420</v>
      </c>
      <c r="AI481" s="28"/>
      <c r="AJ481" s="1"/>
      <c r="AK481" s="319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</row>
    <row r="482" s="11" customFormat="1" ht="30" customHeight="1" spans="1:171">
      <c r="A482" s="270"/>
      <c r="B482" s="266">
        <v>2025</v>
      </c>
      <c r="C482" s="151">
        <v>1230</v>
      </c>
      <c r="D482" s="151">
        <v>641</v>
      </c>
      <c r="E482" s="151">
        <v>311</v>
      </c>
      <c r="F482" s="151">
        <v>859</v>
      </c>
      <c r="G482" s="151">
        <v>1163</v>
      </c>
      <c r="H482" s="151">
        <v>547</v>
      </c>
      <c r="I482" s="151">
        <v>95</v>
      </c>
      <c r="J482" s="151">
        <v>472</v>
      </c>
      <c r="K482" s="151">
        <v>107</v>
      </c>
      <c r="L482" s="151">
        <v>647</v>
      </c>
      <c r="M482" s="151">
        <v>0</v>
      </c>
      <c r="N482" s="151">
        <v>429</v>
      </c>
      <c r="O482" s="151">
        <v>230</v>
      </c>
      <c r="P482" s="151">
        <v>1091</v>
      </c>
      <c r="Q482" s="151">
        <v>159</v>
      </c>
      <c r="R482" s="151">
        <v>746</v>
      </c>
      <c r="S482" s="151">
        <v>174</v>
      </c>
      <c r="T482" s="151">
        <v>813</v>
      </c>
      <c r="U482" s="151">
        <v>1408</v>
      </c>
      <c r="V482" s="151">
        <v>1258</v>
      </c>
      <c r="W482" s="151">
        <v>1675</v>
      </c>
      <c r="X482" s="151">
        <v>1517</v>
      </c>
      <c r="Y482" s="151">
        <v>1238</v>
      </c>
      <c r="Z482" s="151">
        <v>1062</v>
      </c>
      <c r="AA482" s="151">
        <v>1445</v>
      </c>
      <c r="AB482" s="151">
        <v>1472</v>
      </c>
      <c r="AC482" s="151">
        <v>386</v>
      </c>
      <c r="AD482" s="151">
        <v>0</v>
      </c>
      <c r="AE482" s="151">
        <v>0</v>
      </c>
      <c r="AF482" s="151">
        <v>8</v>
      </c>
      <c r="AG482" s="151">
        <v>0</v>
      </c>
      <c r="AH482" s="153">
        <v>21183</v>
      </c>
      <c r="AI482" s="28">
        <v>8</v>
      </c>
      <c r="AJ482" s="1">
        <f>AF482-AI482</f>
        <v>0</v>
      </c>
      <c r="AK482" s="319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</row>
    <row r="483" s="11" customFormat="1" ht="30" customHeight="1" spans="1:171">
      <c r="A483" s="262"/>
      <c r="B483" s="273" t="s">
        <v>134</v>
      </c>
      <c r="C483" s="71">
        <f t="shared" ref="C483:AG483" si="365">C482-C481</f>
        <v>1058</v>
      </c>
      <c r="D483" s="71">
        <f t="shared" si="365"/>
        <v>221</v>
      </c>
      <c r="E483" s="71">
        <f t="shared" si="365"/>
        <v>-338</v>
      </c>
      <c r="F483" s="71">
        <f t="shared" si="365"/>
        <v>583</v>
      </c>
      <c r="G483" s="71">
        <f t="shared" si="365"/>
        <v>932</v>
      </c>
      <c r="H483" s="71">
        <f t="shared" si="365"/>
        <v>-91</v>
      </c>
      <c r="I483" s="71">
        <f t="shared" si="365"/>
        <v>-381</v>
      </c>
      <c r="J483" s="71">
        <f t="shared" si="365"/>
        <v>-416</v>
      </c>
      <c r="K483" s="71">
        <f t="shared" si="365"/>
        <v>-1592</v>
      </c>
      <c r="L483" s="71">
        <f t="shared" si="365"/>
        <v>-1146</v>
      </c>
      <c r="M483" s="71">
        <f t="shared" si="365"/>
        <v>-257</v>
      </c>
      <c r="N483" s="71">
        <f t="shared" si="365"/>
        <v>-623</v>
      </c>
      <c r="O483" s="71">
        <f t="shared" si="365"/>
        <v>-654</v>
      </c>
      <c r="P483" s="71">
        <f t="shared" si="365"/>
        <v>304</v>
      </c>
      <c r="Q483" s="71">
        <f t="shared" si="365"/>
        <v>-935</v>
      </c>
      <c r="R483" s="71">
        <f t="shared" si="365"/>
        <v>-780</v>
      </c>
      <c r="S483" s="71">
        <f t="shared" si="365"/>
        <v>-1634</v>
      </c>
      <c r="T483" s="71">
        <f t="shared" si="365"/>
        <v>-1180</v>
      </c>
      <c r="U483" s="71">
        <f t="shared" si="365"/>
        <v>-846</v>
      </c>
      <c r="V483" s="71">
        <f t="shared" si="365"/>
        <v>-659</v>
      </c>
      <c r="W483" s="71">
        <f t="shared" si="365"/>
        <v>-243</v>
      </c>
      <c r="X483" s="71">
        <f t="shared" si="365"/>
        <v>-1268</v>
      </c>
      <c r="Y483" s="71">
        <f t="shared" si="365"/>
        <v>-919</v>
      </c>
      <c r="Z483" s="71">
        <f t="shared" si="365"/>
        <v>-1190</v>
      </c>
      <c r="AA483" s="71">
        <f t="shared" si="365"/>
        <v>-814</v>
      </c>
      <c r="AB483" s="71">
        <f t="shared" si="365"/>
        <v>-1400</v>
      </c>
      <c r="AC483" s="71">
        <f t="shared" si="365"/>
        <v>-2363</v>
      </c>
      <c r="AD483" s="71">
        <f t="shared" si="365"/>
        <v>-2865</v>
      </c>
      <c r="AE483" s="71">
        <f t="shared" si="365"/>
        <v>-2616</v>
      </c>
      <c r="AF483" s="71">
        <f t="shared" si="365"/>
        <v>-2125</v>
      </c>
      <c r="AG483" s="71">
        <f t="shared" si="365"/>
        <v>0</v>
      </c>
      <c r="AH483" s="71">
        <f t="shared" ref="AH483:AH486" si="366">SUM(C483:AG483)</f>
        <v>-24237</v>
      </c>
      <c r="AI483" s="28"/>
      <c r="AJ483" s="1"/>
      <c r="AK483" s="319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</row>
    <row r="484" s="11" customFormat="1" ht="30" customHeight="1" spans="1:171">
      <c r="A484" s="262" t="s">
        <v>168</v>
      </c>
      <c r="B484" s="49">
        <v>2024</v>
      </c>
      <c r="C484" s="112">
        <v>1016.6</v>
      </c>
      <c r="D484" s="112">
        <v>621.4</v>
      </c>
      <c r="E484" s="112">
        <v>270.4</v>
      </c>
      <c r="F484" s="112">
        <v>930.8</v>
      </c>
      <c r="G484" s="112">
        <v>3153.8</v>
      </c>
      <c r="H484" s="112">
        <v>4134</v>
      </c>
      <c r="I484" s="112">
        <v>3707.6</v>
      </c>
      <c r="J484" s="112">
        <v>3824.6</v>
      </c>
      <c r="K484" s="112">
        <v>3720.6</v>
      </c>
      <c r="L484" s="112">
        <v>2727.4</v>
      </c>
      <c r="M484" s="112">
        <v>0</v>
      </c>
      <c r="N484" s="112">
        <v>0</v>
      </c>
      <c r="O484" s="112">
        <v>0</v>
      </c>
      <c r="P484" s="112">
        <v>0</v>
      </c>
      <c r="Q484" s="112">
        <v>0</v>
      </c>
      <c r="R484" s="112">
        <v>2444</v>
      </c>
      <c r="S484" s="112">
        <v>3861</v>
      </c>
      <c r="T484" s="112">
        <v>4084.6</v>
      </c>
      <c r="U484" s="112">
        <v>3972.8</v>
      </c>
      <c r="V484" s="112">
        <v>4037.8</v>
      </c>
      <c r="W484" s="112">
        <v>5148</v>
      </c>
      <c r="X484" s="112">
        <v>7150</v>
      </c>
      <c r="Y484" s="112">
        <v>5475.6</v>
      </c>
      <c r="Z484" s="112">
        <v>4256.2</v>
      </c>
      <c r="AA484" s="112">
        <v>5434</v>
      </c>
      <c r="AB484" s="112">
        <v>8442.2</v>
      </c>
      <c r="AC484" s="112">
        <v>8645</v>
      </c>
      <c r="AD484" s="112">
        <v>8221.2</v>
      </c>
      <c r="AE484" s="112">
        <v>8738.6</v>
      </c>
      <c r="AF484" s="112">
        <v>8195.2</v>
      </c>
      <c r="AG484" s="112"/>
      <c r="AH484" s="112">
        <f t="shared" si="366"/>
        <v>112213.4</v>
      </c>
      <c r="AI484" s="28"/>
      <c r="AJ484" s="1"/>
      <c r="AK484" s="319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</row>
    <row r="485" s="11" customFormat="1" ht="30" customHeight="1" spans="1:171">
      <c r="A485" s="317"/>
      <c r="B485" s="266">
        <v>2025</v>
      </c>
      <c r="C485" s="71">
        <f t="shared" ref="C485:AG485" si="367">C476*2.6</f>
        <v>2147.6</v>
      </c>
      <c r="D485" s="71">
        <f t="shared" si="367"/>
        <v>7820.8</v>
      </c>
      <c r="E485" s="71">
        <f t="shared" si="367"/>
        <v>7976.8</v>
      </c>
      <c r="F485" s="71">
        <f t="shared" si="367"/>
        <v>7295.6</v>
      </c>
      <c r="G485" s="71">
        <f t="shared" si="367"/>
        <v>6866.6</v>
      </c>
      <c r="H485" s="71">
        <f t="shared" si="367"/>
        <v>8590.4</v>
      </c>
      <c r="I485" s="71">
        <f t="shared" si="367"/>
        <v>6432.4</v>
      </c>
      <c r="J485" s="71">
        <f t="shared" si="367"/>
        <v>629.2</v>
      </c>
      <c r="K485" s="71">
        <f t="shared" si="367"/>
        <v>5064.8</v>
      </c>
      <c r="L485" s="71">
        <f t="shared" si="367"/>
        <v>7459.4</v>
      </c>
      <c r="M485" s="71">
        <f t="shared" si="367"/>
        <v>7155.2</v>
      </c>
      <c r="N485" s="71">
        <f t="shared" si="367"/>
        <v>6006</v>
      </c>
      <c r="O485" s="71">
        <f t="shared" si="367"/>
        <v>4869.8</v>
      </c>
      <c r="P485" s="71">
        <f t="shared" si="367"/>
        <v>5506.8</v>
      </c>
      <c r="Q485" s="71">
        <f t="shared" si="367"/>
        <v>5493.8</v>
      </c>
      <c r="R485" s="71">
        <f t="shared" si="367"/>
        <v>6658.6</v>
      </c>
      <c r="S485" s="71">
        <f t="shared" si="367"/>
        <v>9438</v>
      </c>
      <c r="T485" s="71">
        <f t="shared" si="367"/>
        <v>8187.4</v>
      </c>
      <c r="U485" s="71">
        <f t="shared" si="367"/>
        <v>4331.6</v>
      </c>
      <c r="V485" s="71">
        <f t="shared" si="367"/>
        <v>5015.4</v>
      </c>
      <c r="W485" s="71">
        <f t="shared" si="367"/>
        <v>6115.2</v>
      </c>
      <c r="X485" s="71">
        <f t="shared" si="367"/>
        <v>6182.8</v>
      </c>
      <c r="Y485" s="71">
        <f t="shared" si="367"/>
        <v>6328.4</v>
      </c>
      <c r="Z485" s="71">
        <f t="shared" si="367"/>
        <v>7597.2</v>
      </c>
      <c r="AA485" s="71">
        <f t="shared" si="367"/>
        <v>12461.8</v>
      </c>
      <c r="AB485" s="71">
        <f t="shared" si="367"/>
        <v>10927.8</v>
      </c>
      <c r="AC485" s="71">
        <f t="shared" si="367"/>
        <v>10290.8</v>
      </c>
      <c r="AD485" s="71">
        <f t="shared" si="367"/>
        <v>8377.2</v>
      </c>
      <c r="AE485" s="71">
        <f t="shared" si="367"/>
        <v>5254.6</v>
      </c>
      <c r="AF485" s="71">
        <f t="shared" si="367"/>
        <v>6890</v>
      </c>
      <c r="AG485" s="71">
        <f t="shared" si="367"/>
        <v>0</v>
      </c>
      <c r="AH485" s="71">
        <f t="shared" si="366"/>
        <v>203372</v>
      </c>
      <c r="AI485" s="28">
        <v>6890</v>
      </c>
      <c r="AJ485" s="1"/>
      <c r="AK485" s="24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</row>
    <row r="486" s="11" customFormat="1" ht="30" customHeight="1" spans="1:171">
      <c r="A486" s="318"/>
      <c r="B486" s="273" t="s">
        <v>134</v>
      </c>
      <c r="C486" s="71">
        <f t="shared" ref="C486:AG486" si="368">C485-C484</f>
        <v>1131</v>
      </c>
      <c r="D486" s="71">
        <f t="shared" si="368"/>
        <v>7199.4</v>
      </c>
      <c r="E486" s="71">
        <f t="shared" si="368"/>
        <v>7706.4</v>
      </c>
      <c r="F486" s="71">
        <f t="shared" si="368"/>
        <v>6364.8</v>
      </c>
      <c r="G486" s="71">
        <f t="shared" si="368"/>
        <v>3712.8</v>
      </c>
      <c r="H486" s="71">
        <f t="shared" si="368"/>
        <v>4456.4</v>
      </c>
      <c r="I486" s="71">
        <f t="shared" si="368"/>
        <v>2724.8</v>
      </c>
      <c r="J486" s="71">
        <f t="shared" si="368"/>
        <v>-3195.4</v>
      </c>
      <c r="K486" s="71">
        <f t="shared" si="368"/>
        <v>1344.2</v>
      </c>
      <c r="L486" s="71">
        <f t="shared" si="368"/>
        <v>4732</v>
      </c>
      <c r="M486" s="71">
        <f t="shared" si="368"/>
        <v>7155.2</v>
      </c>
      <c r="N486" s="71">
        <f t="shared" si="368"/>
        <v>6006</v>
      </c>
      <c r="O486" s="71">
        <f t="shared" si="368"/>
        <v>4869.8</v>
      </c>
      <c r="P486" s="71">
        <f t="shared" si="368"/>
        <v>5506.8</v>
      </c>
      <c r="Q486" s="71">
        <f t="shared" si="368"/>
        <v>5493.8</v>
      </c>
      <c r="R486" s="71">
        <f t="shared" si="368"/>
        <v>4214.6</v>
      </c>
      <c r="S486" s="71">
        <f t="shared" si="368"/>
        <v>5577</v>
      </c>
      <c r="T486" s="71">
        <f t="shared" si="368"/>
        <v>4102.8</v>
      </c>
      <c r="U486" s="71">
        <f t="shared" si="368"/>
        <v>358.8</v>
      </c>
      <c r="V486" s="71">
        <f t="shared" si="368"/>
        <v>977.6</v>
      </c>
      <c r="W486" s="71">
        <f t="shared" si="368"/>
        <v>967.2</v>
      </c>
      <c r="X486" s="71">
        <f t="shared" si="368"/>
        <v>-967.2</v>
      </c>
      <c r="Y486" s="71">
        <f t="shared" si="368"/>
        <v>852.8</v>
      </c>
      <c r="Z486" s="71">
        <f t="shared" si="368"/>
        <v>3341</v>
      </c>
      <c r="AA486" s="71">
        <f t="shared" si="368"/>
        <v>7027.8</v>
      </c>
      <c r="AB486" s="71">
        <f t="shared" si="368"/>
        <v>2485.6</v>
      </c>
      <c r="AC486" s="71">
        <f t="shared" si="368"/>
        <v>1645.8</v>
      </c>
      <c r="AD486" s="71">
        <f t="shared" si="368"/>
        <v>156</v>
      </c>
      <c r="AE486" s="71">
        <f t="shared" si="368"/>
        <v>-3484</v>
      </c>
      <c r="AF486" s="71">
        <f t="shared" si="368"/>
        <v>-1305.2</v>
      </c>
      <c r="AG486" s="71">
        <f t="shared" si="368"/>
        <v>0</v>
      </c>
      <c r="AH486" s="71">
        <f t="shared" si="366"/>
        <v>91158.6</v>
      </c>
      <c r="AI486" s="28"/>
      <c r="AJ486" s="1"/>
      <c r="AK486" s="24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</row>
    <row r="487" s="1" customFormat="1" ht="31.8" customHeight="1" spans="1:171">
      <c r="A487" s="301" t="s">
        <v>171</v>
      </c>
      <c r="B487" s="302"/>
      <c r="C487" s="303"/>
      <c r="D487" s="303"/>
      <c r="E487" s="303"/>
      <c r="F487" s="303"/>
      <c r="G487" s="303"/>
      <c r="H487" s="303"/>
      <c r="I487" s="303"/>
      <c r="J487" s="303"/>
      <c r="K487" s="303"/>
      <c r="L487" s="303"/>
      <c r="M487" s="303"/>
      <c r="N487" s="303"/>
      <c r="O487" s="303"/>
      <c r="P487" s="303"/>
      <c r="Q487" s="303"/>
      <c r="R487" s="303"/>
      <c r="S487" s="303"/>
      <c r="T487" s="303"/>
      <c r="U487" s="303"/>
      <c r="V487" s="303"/>
      <c r="W487" s="303"/>
      <c r="X487" s="303"/>
      <c r="Y487" s="303"/>
      <c r="Z487" s="303"/>
      <c r="AA487" s="303"/>
      <c r="AB487" s="303"/>
      <c r="AC487" s="303"/>
      <c r="AD487" s="303"/>
      <c r="AE487" s="303"/>
      <c r="AF487" s="303"/>
      <c r="AG487" s="303"/>
      <c r="AH487" s="303"/>
      <c r="AI487" s="28"/>
      <c r="AK487" s="24"/>
    </row>
    <row r="488" s="11" customFormat="1" ht="30" customHeight="1" outlineLevel="1" spans="1:171">
      <c r="A488" s="270" t="s">
        <v>172</v>
      </c>
      <c r="B488" s="49">
        <v>2024</v>
      </c>
      <c r="C488" s="112">
        <v>0</v>
      </c>
      <c r="D488" s="112">
        <v>0</v>
      </c>
      <c r="E488" s="112">
        <v>0</v>
      </c>
      <c r="F488" s="112">
        <v>0</v>
      </c>
      <c r="G488" s="112">
        <v>0</v>
      </c>
      <c r="H488" s="112">
        <v>0</v>
      </c>
      <c r="I488" s="112">
        <v>0</v>
      </c>
      <c r="J488" s="112">
        <v>0</v>
      </c>
      <c r="K488" s="112">
        <v>0</v>
      </c>
      <c r="L488" s="112">
        <v>0</v>
      </c>
      <c r="M488" s="112">
        <v>0</v>
      </c>
      <c r="N488" s="112">
        <v>0</v>
      </c>
      <c r="O488" s="112">
        <v>0</v>
      </c>
      <c r="P488" s="112">
        <v>0</v>
      </c>
      <c r="Q488" s="112">
        <v>0</v>
      </c>
      <c r="R488" s="112">
        <v>0</v>
      </c>
      <c r="S488" s="112">
        <v>0</v>
      </c>
      <c r="T488" s="112">
        <v>0</v>
      </c>
      <c r="U488" s="112">
        <v>0</v>
      </c>
      <c r="V488" s="112">
        <v>0</v>
      </c>
      <c r="W488" s="112">
        <v>0</v>
      </c>
      <c r="X488" s="112">
        <v>0</v>
      </c>
      <c r="Y488" s="112">
        <v>0</v>
      </c>
      <c r="Z488" s="112">
        <v>0</v>
      </c>
      <c r="AA488" s="112">
        <v>0</v>
      </c>
      <c r="AB488" s="112">
        <v>0</v>
      </c>
      <c r="AC488" s="112">
        <v>0</v>
      </c>
      <c r="AD488" s="112">
        <v>0</v>
      </c>
      <c r="AE488" s="112">
        <v>0</v>
      </c>
      <c r="AF488" s="112">
        <v>0</v>
      </c>
      <c r="AG488" s="112"/>
      <c r="AH488" s="112">
        <f t="shared" ref="AH488:AH496" si="369">SUM(C488:AG488)</f>
        <v>0</v>
      </c>
      <c r="AI488" s="28"/>
      <c r="AJ488" s="1"/>
      <c r="AK488" s="24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</row>
    <row r="489" s="11" customFormat="1" ht="30" customHeight="1" outlineLevel="1" spans="1:171">
      <c r="A489" s="270"/>
      <c r="B489" s="266">
        <v>2025</v>
      </c>
      <c r="C489" s="188"/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  <c r="AA489" s="188"/>
      <c r="AB489" s="188"/>
      <c r="AC489" s="188"/>
      <c r="AD489" s="188"/>
      <c r="AE489" s="188"/>
      <c r="AF489" s="188"/>
      <c r="AG489" s="188"/>
      <c r="AH489" s="188">
        <f t="shared" si="369"/>
        <v>0</v>
      </c>
      <c r="AI489" s="28"/>
      <c r="AJ489" s="1"/>
      <c r="AK489" s="24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</row>
    <row r="490" s="11" customFormat="1" ht="30" customHeight="1" outlineLevel="1" spans="1:171">
      <c r="A490" s="262"/>
      <c r="B490" s="273" t="s">
        <v>134</v>
      </c>
      <c r="C490" s="71">
        <f t="shared" ref="C490:AG490" si="370">C489-C488</f>
        <v>0</v>
      </c>
      <c r="D490" s="71">
        <f t="shared" si="370"/>
        <v>0</v>
      </c>
      <c r="E490" s="71">
        <f t="shared" si="370"/>
        <v>0</v>
      </c>
      <c r="F490" s="71">
        <f t="shared" si="370"/>
        <v>0</v>
      </c>
      <c r="G490" s="71">
        <f t="shared" si="370"/>
        <v>0</v>
      </c>
      <c r="H490" s="71">
        <f t="shared" si="370"/>
        <v>0</v>
      </c>
      <c r="I490" s="71">
        <f t="shared" si="370"/>
        <v>0</v>
      </c>
      <c r="J490" s="71">
        <f t="shared" si="370"/>
        <v>0</v>
      </c>
      <c r="K490" s="71">
        <f t="shared" si="370"/>
        <v>0</v>
      </c>
      <c r="L490" s="71">
        <f t="shared" si="370"/>
        <v>0</v>
      </c>
      <c r="M490" s="71">
        <f t="shared" si="370"/>
        <v>0</v>
      </c>
      <c r="N490" s="71">
        <f t="shared" si="370"/>
        <v>0</v>
      </c>
      <c r="O490" s="71">
        <f t="shared" si="370"/>
        <v>0</v>
      </c>
      <c r="P490" s="71">
        <f t="shared" si="370"/>
        <v>0</v>
      </c>
      <c r="Q490" s="71">
        <f t="shared" si="370"/>
        <v>0</v>
      </c>
      <c r="R490" s="71">
        <f t="shared" si="370"/>
        <v>0</v>
      </c>
      <c r="S490" s="71">
        <f t="shared" si="370"/>
        <v>0</v>
      </c>
      <c r="T490" s="71">
        <f t="shared" si="370"/>
        <v>0</v>
      </c>
      <c r="U490" s="71">
        <f t="shared" si="370"/>
        <v>0</v>
      </c>
      <c r="V490" s="71">
        <f t="shared" si="370"/>
        <v>0</v>
      </c>
      <c r="W490" s="71">
        <f t="shared" si="370"/>
        <v>0</v>
      </c>
      <c r="X490" s="71">
        <f t="shared" si="370"/>
        <v>0</v>
      </c>
      <c r="Y490" s="71">
        <f t="shared" si="370"/>
        <v>0</v>
      </c>
      <c r="Z490" s="71">
        <f t="shared" si="370"/>
        <v>0</v>
      </c>
      <c r="AA490" s="71">
        <f t="shared" si="370"/>
        <v>0</v>
      </c>
      <c r="AB490" s="71">
        <f t="shared" si="370"/>
        <v>0</v>
      </c>
      <c r="AC490" s="71">
        <f t="shared" si="370"/>
        <v>0</v>
      </c>
      <c r="AD490" s="71">
        <f t="shared" si="370"/>
        <v>0</v>
      </c>
      <c r="AE490" s="71">
        <f t="shared" si="370"/>
        <v>0</v>
      </c>
      <c r="AF490" s="71">
        <f t="shared" si="370"/>
        <v>0</v>
      </c>
      <c r="AG490" s="71">
        <f t="shared" si="370"/>
        <v>0</v>
      </c>
      <c r="AH490" s="71">
        <f t="shared" si="369"/>
        <v>0</v>
      </c>
      <c r="AI490" s="28"/>
      <c r="AJ490" s="1"/>
      <c r="AK490" s="24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</row>
    <row r="491" s="11" customFormat="1" ht="30" customHeight="1" outlineLevel="1" spans="1:171">
      <c r="A491" s="262" t="s">
        <v>168</v>
      </c>
      <c r="B491" s="49">
        <v>2024</v>
      </c>
      <c r="C491" s="112">
        <v>5818</v>
      </c>
      <c r="D491" s="112">
        <v>5727</v>
      </c>
      <c r="E491" s="112">
        <v>6316</v>
      </c>
      <c r="F491" s="112">
        <v>8126</v>
      </c>
      <c r="G491" s="112">
        <v>5217</v>
      </c>
      <c r="H491" s="112">
        <v>0</v>
      </c>
      <c r="I491" s="112">
        <v>0</v>
      </c>
      <c r="J491" s="112">
        <v>0</v>
      </c>
      <c r="K491" s="112">
        <v>0</v>
      </c>
      <c r="L491" s="112">
        <v>0</v>
      </c>
      <c r="M491" s="112">
        <v>0</v>
      </c>
      <c r="N491" s="112">
        <v>0</v>
      </c>
      <c r="O491" s="112">
        <v>0</v>
      </c>
      <c r="P491" s="112">
        <v>0</v>
      </c>
      <c r="Q491" s="112">
        <v>0</v>
      </c>
      <c r="R491" s="112">
        <v>2020</v>
      </c>
      <c r="S491" s="112">
        <v>8994</v>
      </c>
      <c r="T491" s="112">
        <v>9212</v>
      </c>
      <c r="U491" s="112">
        <v>10463</v>
      </c>
      <c r="V491" s="112">
        <v>10121</v>
      </c>
      <c r="W491" s="112">
        <v>9529</v>
      </c>
      <c r="X491" s="112">
        <v>8805</v>
      </c>
      <c r="Y491" s="112">
        <v>8928</v>
      </c>
      <c r="Z491" s="112">
        <v>9836</v>
      </c>
      <c r="AA491" s="112">
        <v>10447</v>
      </c>
      <c r="AB491" s="112">
        <v>12788</v>
      </c>
      <c r="AC491" s="112">
        <v>18952</v>
      </c>
      <c r="AD491" s="112">
        <v>18641</v>
      </c>
      <c r="AE491" s="112">
        <v>12569</v>
      </c>
      <c r="AF491" s="112">
        <v>9024</v>
      </c>
      <c r="AG491" s="112"/>
      <c r="AH491" s="112">
        <f t="shared" si="369"/>
        <v>191533</v>
      </c>
      <c r="AI491" s="28"/>
      <c r="AJ491" s="1"/>
      <c r="AK491" s="24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</row>
    <row r="492" s="16" customFormat="1" ht="30" customHeight="1" outlineLevel="1" spans="1:171">
      <c r="A492" s="317"/>
      <c r="B492" s="266">
        <v>2025</v>
      </c>
      <c r="C492" s="71">
        <f t="shared" ref="C492:AG492" si="371">C346</f>
        <v>7235</v>
      </c>
      <c r="D492" s="71">
        <f t="shared" si="371"/>
        <v>7851</v>
      </c>
      <c r="E492" s="71">
        <f t="shared" si="371"/>
        <v>8296</v>
      </c>
      <c r="F492" s="71">
        <f t="shared" si="371"/>
        <v>9329</v>
      </c>
      <c r="G492" s="71">
        <f t="shared" si="371"/>
        <v>13839</v>
      </c>
      <c r="H492" s="71">
        <f t="shared" si="371"/>
        <v>8609</v>
      </c>
      <c r="I492" s="71">
        <f t="shared" si="371"/>
        <v>12178</v>
      </c>
      <c r="J492" s="71">
        <f t="shared" si="371"/>
        <v>11203</v>
      </c>
      <c r="K492" s="71">
        <f t="shared" si="371"/>
        <v>0</v>
      </c>
      <c r="L492" s="71">
        <f t="shared" si="371"/>
        <v>0</v>
      </c>
      <c r="M492" s="71">
        <f t="shared" si="371"/>
        <v>0</v>
      </c>
      <c r="N492" s="71">
        <f t="shared" si="371"/>
        <v>0</v>
      </c>
      <c r="O492" s="71">
        <f t="shared" si="371"/>
        <v>0</v>
      </c>
      <c r="P492" s="71">
        <f t="shared" si="371"/>
        <v>0</v>
      </c>
      <c r="Q492" s="71">
        <f t="shared" si="371"/>
        <v>0</v>
      </c>
      <c r="R492" s="71">
        <f t="shared" si="371"/>
        <v>0</v>
      </c>
      <c r="S492" s="71">
        <f t="shared" si="371"/>
        <v>1074</v>
      </c>
      <c r="T492" s="71">
        <f t="shared" si="371"/>
        <v>7754</v>
      </c>
      <c r="U492" s="71">
        <f t="shared" si="371"/>
        <v>7696</v>
      </c>
      <c r="V492" s="71">
        <f t="shared" si="371"/>
        <v>8010</v>
      </c>
      <c r="W492" s="71">
        <f t="shared" si="371"/>
        <v>183</v>
      </c>
      <c r="X492" s="71">
        <f t="shared" si="371"/>
        <v>0</v>
      </c>
      <c r="Y492" s="71">
        <f t="shared" si="371"/>
        <v>4733</v>
      </c>
      <c r="Z492" s="71">
        <f t="shared" si="371"/>
        <v>9266</v>
      </c>
      <c r="AA492" s="71">
        <f t="shared" si="371"/>
        <v>9501</v>
      </c>
      <c r="AB492" s="71">
        <f t="shared" si="371"/>
        <v>8653</v>
      </c>
      <c r="AC492" s="71">
        <f t="shared" si="371"/>
        <v>10055</v>
      </c>
      <c r="AD492" s="71">
        <f t="shared" si="371"/>
        <v>9517</v>
      </c>
      <c r="AE492" s="71">
        <f t="shared" si="371"/>
        <v>8863</v>
      </c>
      <c r="AF492" s="71">
        <f t="shared" si="371"/>
        <v>8932</v>
      </c>
      <c r="AG492" s="71">
        <f t="shared" si="371"/>
        <v>0</v>
      </c>
      <c r="AH492" s="71">
        <f t="shared" si="369"/>
        <v>172777</v>
      </c>
      <c r="AI492" s="28"/>
      <c r="AJ492" s="315"/>
      <c r="AK492" s="76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315"/>
      <c r="BF492" s="315"/>
      <c r="BG492" s="315"/>
      <c r="BH492" s="315"/>
      <c r="BI492" s="315"/>
      <c r="BJ492" s="315"/>
      <c r="BK492" s="315"/>
      <c r="BL492" s="315"/>
      <c r="BM492" s="315"/>
      <c r="BN492" s="315"/>
      <c r="BO492" s="315"/>
      <c r="BP492" s="315"/>
      <c r="BQ492" s="315"/>
      <c r="BR492" s="315"/>
      <c r="BS492" s="315"/>
      <c r="BT492" s="315"/>
      <c r="BU492" s="315"/>
      <c r="BV492" s="315"/>
      <c r="BW492" s="315"/>
      <c r="BX492" s="315"/>
      <c r="BY492" s="315"/>
      <c r="BZ492" s="315"/>
      <c r="CA492" s="315"/>
      <c r="CB492" s="315"/>
      <c r="CC492" s="315"/>
      <c r="CD492" s="315"/>
      <c r="CE492" s="315"/>
      <c r="CF492" s="315"/>
      <c r="CG492" s="315"/>
      <c r="CH492" s="315"/>
      <c r="CI492" s="315"/>
      <c r="CJ492" s="315"/>
      <c r="CK492" s="315"/>
      <c r="CL492" s="315"/>
      <c r="CM492" s="315"/>
      <c r="CN492" s="315"/>
      <c r="CO492" s="315"/>
      <c r="CP492" s="315"/>
      <c r="CQ492" s="315"/>
      <c r="CR492" s="315"/>
      <c r="CS492" s="315"/>
      <c r="CT492" s="315"/>
      <c r="CU492" s="315"/>
      <c r="CV492" s="315"/>
      <c r="CW492" s="315"/>
      <c r="CX492" s="315"/>
      <c r="CY492" s="315"/>
      <c r="CZ492" s="315"/>
      <c r="DA492" s="315"/>
      <c r="DB492" s="315"/>
      <c r="DC492" s="315"/>
      <c r="DD492" s="315"/>
      <c r="DE492" s="315"/>
      <c r="DF492" s="315"/>
      <c r="DG492" s="315"/>
      <c r="DH492" s="315"/>
      <c r="DI492" s="315"/>
      <c r="DJ492" s="315"/>
      <c r="DK492" s="315"/>
      <c r="DL492" s="315"/>
      <c r="DM492" s="315"/>
      <c r="DN492" s="315"/>
      <c r="DO492" s="315"/>
      <c r="DP492" s="315"/>
      <c r="DQ492" s="315"/>
      <c r="DR492" s="315"/>
      <c r="DS492" s="315"/>
      <c r="DT492" s="315"/>
      <c r="DU492" s="315"/>
      <c r="DV492" s="315"/>
      <c r="DW492" s="315"/>
      <c r="DX492" s="315"/>
      <c r="DY492" s="315"/>
      <c r="DZ492" s="315"/>
      <c r="EA492" s="315"/>
      <c r="EB492" s="315"/>
      <c r="EC492" s="315"/>
      <c r="ED492" s="315"/>
      <c r="EE492" s="315"/>
      <c r="EF492" s="315"/>
      <c r="EG492" s="315"/>
      <c r="EH492" s="315"/>
      <c r="EI492" s="315"/>
      <c r="EJ492" s="315"/>
      <c r="EK492" s="315"/>
      <c r="EL492" s="315"/>
      <c r="EM492" s="315"/>
      <c r="EN492" s="315"/>
      <c r="EO492" s="315"/>
      <c r="EP492" s="315"/>
      <c r="EQ492" s="315"/>
      <c r="ER492" s="315"/>
      <c r="ES492" s="315"/>
      <c r="ET492" s="315"/>
      <c r="EU492" s="315"/>
      <c r="EV492" s="315"/>
      <c r="EW492" s="315"/>
      <c r="EX492" s="315"/>
      <c r="EY492" s="315"/>
      <c r="EZ492" s="315"/>
      <c r="FA492" s="315"/>
      <c r="FB492" s="315"/>
      <c r="FC492" s="315"/>
      <c r="FD492" s="315"/>
      <c r="FE492" s="315"/>
      <c r="FF492" s="315"/>
      <c r="FG492" s="315"/>
      <c r="FH492" s="315"/>
      <c r="FI492" s="315"/>
      <c r="FJ492" s="315"/>
      <c r="FK492" s="315"/>
      <c r="FL492" s="315"/>
      <c r="FM492" s="315"/>
      <c r="FN492" s="315"/>
      <c r="FO492" s="315"/>
    </row>
    <row r="493" s="11" customFormat="1" ht="30" customHeight="1" outlineLevel="1" spans="1:171">
      <c r="A493" s="317"/>
      <c r="B493" s="320" t="s">
        <v>134</v>
      </c>
      <c r="C493" s="298">
        <f t="shared" ref="C493:AG493" si="372">C492-C491</f>
        <v>1417</v>
      </c>
      <c r="D493" s="298">
        <f t="shared" si="372"/>
        <v>2124</v>
      </c>
      <c r="E493" s="298">
        <f t="shared" si="372"/>
        <v>1980</v>
      </c>
      <c r="F493" s="298">
        <f t="shared" si="372"/>
        <v>1203</v>
      </c>
      <c r="G493" s="298">
        <f t="shared" si="372"/>
        <v>8622</v>
      </c>
      <c r="H493" s="298">
        <f t="shared" si="372"/>
        <v>8609</v>
      </c>
      <c r="I493" s="298">
        <f t="shared" si="372"/>
        <v>12178</v>
      </c>
      <c r="J493" s="298">
        <f t="shared" si="372"/>
        <v>11203</v>
      </c>
      <c r="K493" s="298">
        <f t="shared" si="372"/>
        <v>0</v>
      </c>
      <c r="L493" s="298">
        <f t="shared" si="372"/>
        <v>0</v>
      </c>
      <c r="M493" s="298">
        <f t="shared" si="372"/>
        <v>0</v>
      </c>
      <c r="N493" s="298">
        <f t="shared" si="372"/>
        <v>0</v>
      </c>
      <c r="O493" s="298">
        <f t="shared" si="372"/>
        <v>0</v>
      </c>
      <c r="P493" s="298">
        <f t="shared" si="372"/>
        <v>0</v>
      </c>
      <c r="Q493" s="298">
        <f t="shared" si="372"/>
        <v>0</v>
      </c>
      <c r="R493" s="298">
        <f t="shared" si="372"/>
        <v>-2020</v>
      </c>
      <c r="S493" s="298">
        <f t="shared" si="372"/>
        <v>-7920</v>
      </c>
      <c r="T493" s="298">
        <f t="shared" si="372"/>
        <v>-1458</v>
      </c>
      <c r="U493" s="298">
        <f t="shared" si="372"/>
        <v>-2767</v>
      </c>
      <c r="V493" s="298">
        <f t="shared" si="372"/>
        <v>-2111</v>
      </c>
      <c r="W493" s="298">
        <f t="shared" si="372"/>
        <v>-9346</v>
      </c>
      <c r="X493" s="298">
        <f t="shared" si="372"/>
        <v>-8805</v>
      </c>
      <c r="Y493" s="298">
        <f t="shared" si="372"/>
        <v>-4195</v>
      </c>
      <c r="Z493" s="298">
        <f t="shared" si="372"/>
        <v>-570</v>
      </c>
      <c r="AA493" s="298">
        <f t="shared" si="372"/>
        <v>-946</v>
      </c>
      <c r="AB493" s="298">
        <f t="shared" si="372"/>
        <v>-4135</v>
      </c>
      <c r="AC493" s="298">
        <f t="shared" si="372"/>
        <v>-8897</v>
      </c>
      <c r="AD493" s="298">
        <f t="shared" si="372"/>
        <v>-9124</v>
      </c>
      <c r="AE493" s="298">
        <f t="shared" si="372"/>
        <v>-3706</v>
      </c>
      <c r="AF493" s="298">
        <f t="shared" si="372"/>
        <v>-92</v>
      </c>
      <c r="AG493" s="298">
        <f t="shared" si="372"/>
        <v>0</v>
      </c>
      <c r="AH493" s="298">
        <f t="shared" si="369"/>
        <v>-18756</v>
      </c>
      <c r="AI493" s="28"/>
      <c r="AJ493" s="1"/>
      <c r="AK493" s="24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315"/>
      <c r="AY493" s="315"/>
      <c r="AZ493" s="315"/>
      <c r="BA493" s="315"/>
      <c r="BB493" s="315"/>
      <c r="BC493" s="315"/>
      <c r="BD493" s="315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</row>
    <row r="494" s="17" customFormat="1" ht="30" customHeight="1" outlineLevel="1" spans="1:171">
      <c r="A494" s="321" t="s">
        <v>173</v>
      </c>
      <c r="B494" s="49">
        <v>2024</v>
      </c>
      <c r="C494" s="112">
        <v>6141</v>
      </c>
      <c r="D494" s="112">
        <v>11894</v>
      </c>
      <c r="E494" s="112">
        <v>15188</v>
      </c>
      <c r="F494" s="112">
        <v>22835</v>
      </c>
      <c r="G494" s="112">
        <v>17648</v>
      </c>
      <c r="H494" s="112">
        <v>11231</v>
      </c>
      <c r="I494" s="112">
        <v>11943</v>
      </c>
      <c r="J494" s="112">
        <v>12025</v>
      </c>
      <c r="K494" s="112">
        <v>10655</v>
      </c>
      <c r="L494" s="112">
        <v>9663</v>
      </c>
      <c r="M494" s="112">
        <v>6853</v>
      </c>
      <c r="N494" s="112">
        <v>6857</v>
      </c>
      <c r="O494" s="112">
        <v>7688</v>
      </c>
      <c r="P494" s="112">
        <v>7905</v>
      </c>
      <c r="Q494" s="112">
        <v>7514</v>
      </c>
      <c r="R494" s="112">
        <v>11925</v>
      </c>
      <c r="S494" s="112">
        <v>22388</v>
      </c>
      <c r="T494" s="112">
        <v>22172</v>
      </c>
      <c r="U494" s="112">
        <v>23615</v>
      </c>
      <c r="V494" s="112">
        <v>22859</v>
      </c>
      <c r="W494" s="112">
        <v>22344</v>
      </c>
      <c r="X494" s="112">
        <v>22598</v>
      </c>
      <c r="Y494" s="112">
        <v>22468</v>
      </c>
      <c r="Z494" s="112">
        <v>22761</v>
      </c>
      <c r="AA494" s="112">
        <v>24492</v>
      </c>
      <c r="AB494" s="112">
        <v>28684</v>
      </c>
      <c r="AC494" s="112">
        <v>34748</v>
      </c>
      <c r="AD494" s="112">
        <v>34219</v>
      </c>
      <c r="AE494" s="112">
        <v>27389</v>
      </c>
      <c r="AF494" s="112">
        <v>23480</v>
      </c>
      <c r="AG494" s="112"/>
      <c r="AH494" s="112">
        <f t="shared" si="369"/>
        <v>532182</v>
      </c>
      <c r="AI494" s="28"/>
      <c r="AJ494" s="5"/>
      <c r="AK494" s="57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315"/>
      <c r="AX494" s="1"/>
      <c r="AY494" s="1"/>
      <c r="AZ494" s="1"/>
      <c r="BA494" s="1"/>
      <c r="BB494" s="1"/>
      <c r="BC494" s="1"/>
      <c r="BD494" s="1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</row>
    <row r="495" s="17" customFormat="1" ht="30" customHeight="1" outlineLevel="1" spans="1:171">
      <c r="A495" s="321"/>
      <c r="B495" s="266">
        <v>2025</v>
      </c>
      <c r="C495" s="170">
        <f t="shared" ref="C495:AG495" si="373">C500+C501</f>
        <v>0</v>
      </c>
      <c r="D495" s="170">
        <f t="shared" si="373"/>
        <v>0</v>
      </c>
      <c r="E495" s="170">
        <f t="shared" si="373"/>
        <v>0</v>
      </c>
      <c r="F495" s="170">
        <f t="shared" si="373"/>
        <v>0</v>
      </c>
      <c r="G495" s="170">
        <f t="shared" si="373"/>
        <v>0</v>
      </c>
      <c r="H495" s="170">
        <f t="shared" si="373"/>
        <v>0</v>
      </c>
      <c r="I495" s="170">
        <f t="shared" si="373"/>
        <v>0</v>
      </c>
      <c r="J495" s="170">
        <f t="shared" si="373"/>
        <v>0</v>
      </c>
      <c r="K495" s="170">
        <f t="shared" si="373"/>
        <v>0</v>
      </c>
      <c r="L495" s="170">
        <f t="shared" si="373"/>
        <v>0</v>
      </c>
      <c r="M495" s="170">
        <f t="shared" si="373"/>
        <v>0</v>
      </c>
      <c r="N495" s="170">
        <f t="shared" si="373"/>
        <v>0</v>
      </c>
      <c r="O495" s="170">
        <f t="shared" si="373"/>
        <v>0</v>
      </c>
      <c r="P495" s="170">
        <f t="shared" si="373"/>
        <v>0</v>
      </c>
      <c r="Q495" s="170">
        <f t="shared" si="373"/>
        <v>0</v>
      </c>
      <c r="R495" s="170">
        <f t="shared" si="373"/>
        <v>0</v>
      </c>
      <c r="S495" s="170">
        <f t="shared" si="373"/>
        <v>0</v>
      </c>
      <c r="T495" s="170">
        <f t="shared" si="373"/>
        <v>0</v>
      </c>
      <c r="U495" s="170">
        <f t="shared" si="373"/>
        <v>0</v>
      </c>
      <c r="V495" s="170">
        <f t="shared" si="373"/>
        <v>0</v>
      </c>
      <c r="W495" s="170">
        <f t="shared" si="373"/>
        <v>0</v>
      </c>
      <c r="X495" s="170">
        <f t="shared" si="373"/>
        <v>0</v>
      </c>
      <c r="Y495" s="170">
        <f t="shared" si="373"/>
        <v>0</v>
      </c>
      <c r="Z495" s="170">
        <f t="shared" si="373"/>
        <v>0</v>
      </c>
      <c r="AA495" s="170">
        <f t="shared" si="373"/>
        <v>0</v>
      </c>
      <c r="AB495" s="170">
        <f t="shared" si="373"/>
        <v>0</v>
      </c>
      <c r="AC495" s="170">
        <f t="shared" si="373"/>
        <v>0</v>
      </c>
      <c r="AD495" s="170">
        <f t="shared" si="373"/>
        <v>0</v>
      </c>
      <c r="AE495" s="170">
        <f t="shared" si="373"/>
        <v>0</v>
      </c>
      <c r="AF495" s="170">
        <f t="shared" si="373"/>
        <v>0</v>
      </c>
      <c r="AG495" s="170">
        <f t="shared" si="373"/>
        <v>0</v>
      </c>
      <c r="AH495" s="171">
        <f t="shared" si="369"/>
        <v>0</v>
      </c>
      <c r="AI495" s="28"/>
      <c r="AJ495" s="5"/>
      <c r="AK495" s="57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</row>
    <row r="496" s="17" customFormat="1" ht="30" customHeight="1" outlineLevel="1" spans="1:171">
      <c r="A496" s="321"/>
      <c r="B496" s="322" t="s">
        <v>134</v>
      </c>
      <c r="C496" s="170">
        <f t="shared" ref="C496:AG496" si="374">C495-C494</f>
        <v>-6141</v>
      </c>
      <c r="D496" s="170">
        <f t="shared" si="374"/>
        <v>-11894</v>
      </c>
      <c r="E496" s="170">
        <f t="shared" si="374"/>
        <v>-15188</v>
      </c>
      <c r="F496" s="170">
        <f t="shared" si="374"/>
        <v>-22835</v>
      </c>
      <c r="G496" s="170">
        <f t="shared" si="374"/>
        <v>-17648</v>
      </c>
      <c r="H496" s="170">
        <f t="shared" si="374"/>
        <v>-11231</v>
      </c>
      <c r="I496" s="170">
        <f t="shared" si="374"/>
        <v>-11943</v>
      </c>
      <c r="J496" s="170">
        <f t="shared" si="374"/>
        <v>-12025</v>
      </c>
      <c r="K496" s="170">
        <f t="shared" si="374"/>
        <v>-10655</v>
      </c>
      <c r="L496" s="170">
        <f t="shared" si="374"/>
        <v>-9663</v>
      </c>
      <c r="M496" s="170">
        <f t="shared" si="374"/>
        <v>-6853</v>
      </c>
      <c r="N496" s="170">
        <f t="shared" si="374"/>
        <v>-6857</v>
      </c>
      <c r="O496" s="170">
        <f t="shared" si="374"/>
        <v>-7688</v>
      </c>
      <c r="P496" s="170">
        <f t="shared" si="374"/>
        <v>-7905</v>
      </c>
      <c r="Q496" s="170">
        <f t="shared" si="374"/>
        <v>-7514</v>
      </c>
      <c r="R496" s="170">
        <f t="shared" si="374"/>
        <v>-11925</v>
      </c>
      <c r="S496" s="170">
        <f t="shared" si="374"/>
        <v>-22388</v>
      </c>
      <c r="T496" s="170">
        <f t="shared" si="374"/>
        <v>-22172</v>
      </c>
      <c r="U496" s="170">
        <f t="shared" si="374"/>
        <v>-23615</v>
      </c>
      <c r="V496" s="170">
        <f t="shared" si="374"/>
        <v>-22859</v>
      </c>
      <c r="W496" s="170">
        <f t="shared" si="374"/>
        <v>-22344</v>
      </c>
      <c r="X496" s="170">
        <f t="shared" si="374"/>
        <v>-22598</v>
      </c>
      <c r="Y496" s="170">
        <f t="shared" si="374"/>
        <v>-22468</v>
      </c>
      <c r="Z496" s="170">
        <f t="shared" si="374"/>
        <v>-22761</v>
      </c>
      <c r="AA496" s="170">
        <f t="shared" si="374"/>
        <v>-24492</v>
      </c>
      <c r="AB496" s="170">
        <f t="shared" si="374"/>
        <v>-28684</v>
      </c>
      <c r="AC496" s="170">
        <f t="shared" si="374"/>
        <v>-34748</v>
      </c>
      <c r="AD496" s="170">
        <f t="shared" si="374"/>
        <v>-34219</v>
      </c>
      <c r="AE496" s="170">
        <f t="shared" si="374"/>
        <v>-27389</v>
      </c>
      <c r="AF496" s="170">
        <f t="shared" si="374"/>
        <v>-23480</v>
      </c>
      <c r="AG496" s="170">
        <f t="shared" si="374"/>
        <v>0</v>
      </c>
      <c r="AH496" s="171">
        <f t="shared" si="369"/>
        <v>-532182</v>
      </c>
      <c r="AI496" s="28"/>
      <c r="AJ496" s="5"/>
      <c r="AK496" s="57"/>
      <c r="AL496" s="315"/>
      <c r="AM496" s="315"/>
      <c r="AN496" s="315"/>
      <c r="AO496" s="315"/>
      <c r="AP496" s="315"/>
      <c r="AQ496" s="315"/>
      <c r="AR496" s="315"/>
      <c r="AS496" s="315"/>
      <c r="AT496" s="1"/>
      <c r="AU496" s="315"/>
      <c r="AV496" s="31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</row>
    <row r="497" s="17" customFormat="1" ht="30" customHeight="1" outlineLevel="1" spans="1:171">
      <c r="A497" s="323" t="s">
        <v>174</v>
      </c>
      <c r="B497" s="49">
        <v>2024</v>
      </c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  <c r="AE497" s="112"/>
      <c r="AF497" s="112"/>
      <c r="AG497" s="112"/>
      <c r="AH497" s="171"/>
      <c r="AI497" s="28"/>
      <c r="AJ497" s="5"/>
      <c r="AK497" s="57"/>
      <c r="AL497" s="315"/>
      <c r="AM497" s="315"/>
      <c r="AN497" s="315"/>
      <c r="AO497" s="315"/>
      <c r="AP497" s="315"/>
      <c r="AQ497" s="315"/>
      <c r="AR497" s="315"/>
      <c r="AS497" s="315"/>
      <c r="AT497" s="1"/>
      <c r="AU497" s="315"/>
      <c r="AV497" s="31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</row>
    <row r="498" s="18" customFormat="1" ht="30" customHeight="1" spans="1:171">
      <c r="A498" s="323"/>
      <c r="B498" s="324" t="s">
        <v>478</v>
      </c>
      <c r="C498" s="152">
        <v>19</v>
      </c>
      <c r="D498" s="152">
        <v>121</v>
      </c>
      <c r="E498" s="152">
        <v>120</v>
      </c>
      <c r="F498" s="152">
        <v>123</v>
      </c>
      <c r="G498" s="152">
        <v>73</v>
      </c>
      <c r="H498" s="152">
        <v>110</v>
      </c>
      <c r="I498" s="152">
        <v>100</v>
      </c>
      <c r="J498" s="152">
        <v>100</v>
      </c>
      <c r="K498" s="152">
        <v>135</v>
      </c>
      <c r="L498" s="152">
        <v>119</v>
      </c>
      <c r="M498" s="152">
        <v>120</v>
      </c>
      <c r="N498" s="152">
        <v>91</v>
      </c>
      <c r="O498" s="152">
        <v>90</v>
      </c>
      <c r="P498" s="152">
        <v>80</v>
      </c>
      <c r="Q498" s="152">
        <v>86</v>
      </c>
      <c r="R498" s="152">
        <v>80</v>
      </c>
      <c r="S498" s="152">
        <v>158</v>
      </c>
      <c r="T498" s="152">
        <v>198</v>
      </c>
      <c r="U498" s="152">
        <v>162</v>
      </c>
      <c r="V498" s="152">
        <v>148</v>
      </c>
      <c r="W498" s="152">
        <v>108</v>
      </c>
      <c r="X498" s="152">
        <v>153</v>
      </c>
      <c r="Y498" s="152">
        <v>183</v>
      </c>
      <c r="Z498" s="152">
        <v>153</v>
      </c>
      <c r="AA498" s="152">
        <v>197</v>
      </c>
      <c r="AB498" s="152">
        <v>191</v>
      </c>
      <c r="AC498" s="152">
        <v>190</v>
      </c>
      <c r="AD498" s="152">
        <v>168</v>
      </c>
      <c r="AE498" s="152">
        <v>141</v>
      </c>
      <c r="AF498" s="152">
        <v>195</v>
      </c>
      <c r="AG498" s="152"/>
      <c r="AH498" s="243">
        <f t="shared" ref="AH498:AH501" si="375">SUM(C498:AG498)</f>
        <v>3912</v>
      </c>
      <c r="AI498" s="28"/>
      <c r="AJ498" s="325"/>
      <c r="AK498" s="326"/>
      <c r="AL498" s="1"/>
      <c r="AM498" s="1"/>
      <c r="AN498" s="1"/>
      <c r="AO498" s="1"/>
      <c r="AP498" s="1"/>
      <c r="AQ498" s="1"/>
      <c r="AR498" s="1"/>
      <c r="AS498" s="1"/>
      <c r="AT498" s="315"/>
      <c r="AU498" s="1"/>
      <c r="AV498" s="1"/>
      <c r="AW498" s="5"/>
      <c r="AX498" s="5"/>
      <c r="AY498" s="5"/>
      <c r="AZ498" s="5"/>
      <c r="BA498" s="5"/>
      <c r="BB498" s="5"/>
      <c r="BC498" s="5"/>
      <c r="BD498" s="5"/>
      <c r="BE498" s="325"/>
      <c r="BF498" s="325"/>
      <c r="BG498" s="325"/>
      <c r="BH498" s="325"/>
      <c r="BI498" s="325"/>
      <c r="BJ498" s="325"/>
      <c r="BK498" s="325"/>
      <c r="BL498" s="325"/>
      <c r="BM498" s="325"/>
      <c r="BN498" s="325"/>
      <c r="BO498" s="325"/>
      <c r="BP498" s="325"/>
      <c r="BQ498" s="325"/>
      <c r="BR498" s="325"/>
      <c r="BS498" s="325"/>
      <c r="BT498" s="325"/>
      <c r="BU498" s="325"/>
      <c r="BV498" s="325"/>
      <c r="BW498" s="325"/>
      <c r="BX498" s="325"/>
      <c r="BY498" s="325"/>
      <c r="BZ498" s="325"/>
      <c r="CA498" s="325"/>
      <c r="CB498" s="325"/>
      <c r="CC498" s="325"/>
      <c r="CD498" s="325"/>
      <c r="CE498" s="325"/>
      <c r="CF498" s="325"/>
      <c r="CG498" s="325"/>
      <c r="CH498" s="325"/>
      <c r="CI498" s="325"/>
      <c r="CJ498" s="325"/>
      <c r="CK498" s="325"/>
      <c r="CL498" s="325"/>
      <c r="CM498" s="325"/>
      <c r="CN498" s="325"/>
      <c r="CO498" s="325"/>
      <c r="CP498" s="325"/>
      <c r="CQ498" s="325"/>
      <c r="CR498" s="325"/>
      <c r="CS498" s="325"/>
      <c r="CT498" s="325"/>
      <c r="CU498" s="325"/>
      <c r="CV498" s="325"/>
      <c r="CW498" s="325"/>
      <c r="CX498" s="325"/>
      <c r="CY498" s="325"/>
      <c r="CZ498" s="325"/>
      <c r="DA498" s="325"/>
      <c r="DB498" s="325"/>
      <c r="DC498" s="325"/>
      <c r="DD498" s="325"/>
      <c r="DE498" s="325"/>
      <c r="DF498" s="325"/>
      <c r="DG498" s="325"/>
      <c r="DH498" s="325"/>
      <c r="DI498" s="325"/>
      <c r="DJ498" s="325"/>
      <c r="DK498" s="325"/>
      <c r="DL498" s="325"/>
      <c r="DM498" s="325"/>
      <c r="DN498" s="325"/>
      <c r="DO498" s="325"/>
      <c r="DP498" s="325"/>
      <c r="DQ498" s="325"/>
      <c r="DR498" s="325"/>
      <c r="DS498" s="325"/>
      <c r="DT498" s="325"/>
      <c r="DU498" s="325"/>
      <c r="DV498" s="325"/>
      <c r="DW498" s="325"/>
      <c r="DX498" s="325"/>
      <c r="DY498" s="325"/>
      <c r="DZ498" s="325"/>
      <c r="EA498" s="325"/>
      <c r="EB498" s="325"/>
      <c r="EC498" s="325"/>
      <c r="ED498" s="325"/>
      <c r="EE498" s="325"/>
      <c r="EF498" s="325"/>
      <c r="EG498" s="325"/>
      <c r="EH498" s="325"/>
      <c r="EI498" s="325"/>
      <c r="EJ498" s="325"/>
      <c r="EK498" s="325"/>
      <c r="EL498" s="325"/>
      <c r="EM498" s="325"/>
      <c r="EN498" s="325"/>
      <c r="EO498" s="325"/>
      <c r="EP498" s="325"/>
      <c r="EQ498" s="325"/>
      <c r="ER498" s="325"/>
      <c r="ES498" s="325"/>
      <c r="ET498" s="325"/>
      <c r="EU498" s="325"/>
      <c r="EV498" s="325"/>
      <c r="EW498" s="325"/>
      <c r="EX498" s="325"/>
      <c r="EY498" s="325"/>
      <c r="EZ498" s="325"/>
      <c r="FA498" s="325"/>
      <c r="FB498" s="325"/>
      <c r="FC498" s="325"/>
      <c r="FD498" s="325"/>
      <c r="FE498" s="325"/>
      <c r="FF498" s="325"/>
      <c r="FG498" s="325"/>
      <c r="FH498" s="325"/>
      <c r="FI498" s="325"/>
      <c r="FJ498" s="325"/>
      <c r="FK498" s="325"/>
      <c r="FL498" s="325"/>
      <c r="FM498" s="325"/>
      <c r="FN498" s="325"/>
      <c r="FO498" s="325"/>
    </row>
    <row r="499" s="17" customFormat="1" ht="30" customHeight="1" spans="1:171">
      <c r="A499" s="327" t="s">
        <v>176</v>
      </c>
      <c r="B499" s="322" t="s">
        <v>479</v>
      </c>
      <c r="C499" s="156">
        <f t="shared" ref="C499:AG499" si="376">C199+C346</f>
        <v>9401.6</v>
      </c>
      <c r="D499" s="156">
        <f t="shared" si="376"/>
        <v>15792.8</v>
      </c>
      <c r="E499" s="156">
        <f t="shared" si="376"/>
        <v>16392.8</v>
      </c>
      <c r="F499" s="156">
        <f t="shared" si="376"/>
        <v>16747.6</v>
      </c>
      <c r="G499" s="156">
        <f t="shared" si="376"/>
        <v>21495.6</v>
      </c>
      <c r="H499" s="156">
        <f t="shared" si="376"/>
        <v>22033.4</v>
      </c>
      <c r="I499" s="156">
        <f t="shared" si="376"/>
        <v>20153.4</v>
      </c>
      <c r="J499" s="156">
        <f t="shared" si="376"/>
        <v>17718.2</v>
      </c>
      <c r="K499" s="156">
        <f t="shared" si="376"/>
        <v>12572.8</v>
      </c>
      <c r="L499" s="156">
        <f t="shared" si="376"/>
        <v>16499.4</v>
      </c>
      <c r="M499" s="156">
        <f t="shared" si="376"/>
        <v>17261.2</v>
      </c>
      <c r="N499" s="156">
        <f t="shared" si="376"/>
        <v>16212</v>
      </c>
      <c r="O499" s="156">
        <f t="shared" si="376"/>
        <v>15297.8</v>
      </c>
      <c r="P499" s="156">
        <f t="shared" si="376"/>
        <v>15779.660768</v>
      </c>
      <c r="Q499" s="156">
        <f t="shared" si="376"/>
        <v>15797.0999392</v>
      </c>
      <c r="R499" s="156">
        <f t="shared" si="376"/>
        <v>17754.7336404</v>
      </c>
      <c r="S499" s="156">
        <f t="shared" si="376"/>
        <v>26049.517598</v>
      </c>
      <c r="T499" s="156">
        <f t="shared" si="376"/>
        <v>32906.2582776</v>
      </c>
      <c r="U499" s="156">
        <f t="shared" si="376"/>
        <v>24343.38361</v>
      </c>
      <c r="V499" s="156">
        <f t="shared" si="376"/>
        <v>24399.7864952</v>
      </c>
      <c r="W499" s="156">
        <f t="shared" si="376"/>
        <v>19247.5313288</v>
      </c>
      <c r="X499" s="156">
        <f t="shared" si="376"/>
        <v>19635.860336</v>
      </c>
      <c r="Y499" s="156">
        <f t="shared" si="376"/>
        <v>24155.812904</v>
      </c>
      <c r="Z499" s="156">
        <f t="shared" si="376"/>
        <v>29524.052686</v>
      </c>
      <c r="AA499" s="156">
        <f t="shared" si="376"/>
        <v>36109.111922</v>
      </c>
      <c r="AB499" s="156">
        <f t="shared" si="376"/>
        <v>33694.04919</v>
      </c>
      <c r="AC499" s="156">
        <f t="shared" si="376"/>
        <v>34764.344054</v>
      </c>
      <c r="AD499" s="156">
        <f t="shared" si="376"/>
        <v>31398.531376</v>
      </c>
      <c r="AE499" s="156">
        <f t="shared" si="376"/>
        <v>26935.863616</v>
      </c>
      <c r="AF499" s="156">
        <f t="shared" si="376"/>
        <v>28364.278042</v>
      </c>
      <c r="AG499" s="156">
        <f t="shared" si="376"/>
        <v>0</v>
      </c>
      <c r="AH499" s="157">
        <f t="shared" si="375"/>
        <v>658438.4757832</v>
      </c>
      <c r="AI499" s="28"/>
      <c r="AJ499" s="5"/>
      <c r="AK499" s="57"/>
      <c r="AL499" s="325"/>
      <c r="AM499" s="325"/>
      <c r="AN499" s="325"/>
      <c r="AO499" s="325"/>
      <c r="AP499" s="325"/>
      <c r="AQ499" s="325"/>
      <c r="AR499" s="325"/>
      <c r="AS499" s="325"/>
      <c r="AT499" s="6"/>
      <c r="AU499" s="325"/>
      <c r="AV499" s="325"/>
      <c r="AW499" s="325"/>
      <c r="AX499" s="325"/>
      <c r="AY499" s="325"/>
      <c r="AZ499" s="325"/>
      <c r="BA499" s="325"/>
      <c r="BB499" s="325"/>
      <c r="BC499" s="325"/>
      <c r="BD499" s="32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</row>
    <row r="500" s="17" customFormat="1" ht="30" customHeight="1" spans="1:171">
      <c r="A500" s="328" t="s">
        <v>178</v>
      </c>
      <c r="B500" s="329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  <c r="AB500" s="151"/>
      <c r="AC500" s="151"/>
      <c r="AD500" s="151"/>
      <c r="AE500" s="151"/>
      <c r="AF500" s="151"/>
      <c r="AG500" s="151"/>
      <c r="AH500" s="153">
        <f t="shared" si="375"/>
        <v>0</v>
      </c>
      <c r="AI500" s="28">
        <v>0</v>
      </c>
      <c r="AJ500"/>
      <c r="AK500" s="57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</row>
    <row r="501" s="17" customFormat="1" ht="30" customHeight="1" spans="1:171">
      <c r="A501" s="330" t="s">
        <v>179</v>
      </c>
      <c r="B501" s="33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  <c r="AB501" s="151"/>
      <c r="AC501" s="151"/>
      <c r="AD501" s="151"/>
      <c r="AE501" s="151"/>
      <c r="AF501" s="151"/>
      <c r="AG501" s="151"/>
      <c r="AH501" s="153">
        <f t="shared" si="375"/>
        <v>0</v>
      </c>
      <c r="AI501" s="28">
        <v>0</v>
      </c>
      <c r="AJ501"/>
      <c r="AK501" s="57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</row>
    <row r="502" s="1" customFormat="1" spans="1:171">
      <c r="A502" s="332"/>
      <c r="B502" s="315"/>
      <c r="C502" s="333"/>
      <c r="D502" s="333"/>
      <c r="E502" s="333"/>
      <c r="F502" s="333"/>
      <c r="G502" s="333"/>
      <c r="H502" s="333"/>
      <c r="I502" s="333"/>
      <c r="J502" s="333"/>
      <c r="K502" s="333"/>
      <c r="L502" s="333"/>
      <c r="M502" s="333"/>
      <c r="N502" s="333"/>
      <c r="O502" s="333"/>
      <c r="P502" s="333"/>
      <c r="Q502" s="333"/>
      <c r="R502" s="333"/>
      <c r="S502" s="333"/>
      <c r="T502" s="333"/>
      <c r="U502" s="333"/>
      <c r="V502" s="333"/>
      <c r="W502" s="333"/>
      <c r="X502" s="333"/>
      <c r="Y502" s="333"/>
      <c r="Z502" s="333"/>
      <c r="AA502" s="333"/>
      <c r="AB502" s="333"/>
      <c r="AC502" s="333"/>
      <c r="AD502" s="333"/>
      <c r="AE502" s="333"/>
      <c r="AF502" s="333"/>
      <c r="AG502" s="333"/>
      <c r="AH502" s="333"/>
      <c r="AI502" s="23"/>
      <c r="AK502" s="24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</row>
    <row r="503" s="1" customFormat="1" spans="1:171">
      <c r="A503" s="332"/>
      <c r="B503" s="315"/>
      <c r="C503" s="333"/>
      <c r="D503" s="333"/>
      <c r="E503" s="333"/>
      <c r="F503" s="333"/>
      <c r="G503" s="333"/>
      <c r="H503" s="333"/>
      <c r="I503" s="333"/>
      <c r="J503" s="333"/>
      <c r="K503" s="333"/>
      <c r="L503" s="333"/>
      <c r="M503" s="333"/>
      <c r="N503" s="333"/>
      <c r="O503" s="333"/>
      <c r="P503" s="333"/>
      <c r="Q503" s="333"/>
      <c r="R503" s="333"/>
      <c r="S503" s="333"/>
      <c r="T503" s="333"/>
      <c r="U503" s="333"/>
      <c r="V503" s="333"/>
      <c r="W503" s="333"/>
      <c r="X503" s="333"/>
      <c r="Y503" s="333"/>
      <c r="Z503" s="333"/>
      <c r="AA503" s="333"/>
      <c r="AB503" s="333"/>
      <c r="AC503" s="333"/>
      <c r="AD503" s="333"/>
      <c r="AE503" s="333"/>
      <c r="AF503" s="333"/>
      <c r="AG503" s="333"/>
      <c r="AH503" s="333"/>
      <c r="AI503" s="23"/>
      <c r="AK503" s="24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 s="5" customFormat="1" ht="30" customHeight="1" spans="1:171">
      <c r="A504" s="334" t="s">
        <v>180</v>
      </c>
      <c r="B504" s="334"/>
      <c r="C504" s="333">
        <v>1194</v>
      </c>
      <c r="D504" s="333">
        <v>3887</v>
      </c>
      <c r="E504" s="333">
        <v>4437</v>
      </c>
      <c r="F504" s="333">
        <v>4512</v>
      </c>
      <c r="G504" s="333">
        <v>4408</v>
      </c>
      <c r="H504" s="333">
        <v>4171</v>
      </c>
      <c r="I504" s="333">
        <v>4513</v>
      </c>
      <c r="J504" s="333">
        <v>4278</v>
      </c>
      <c r="K504" s="333">
        <v>4120</v>
      </c>
      <c r="L504" s="333">
        <v>4172</v>
      </c>
      <c r="M504" s="333">
        <v>4272</v>
      </c>
      <c r="N504" s="333">
        <v>4038</v>
      </c>
      <c r="O504" s="333">
        <v>4078</v>
      </c>
      <c r="P504" s="333">
        <v>3886</v>
      </c>
      <c r="Q504" s="333">
        <v>3779</v>
      </c>
      <c r="R504" s="333">
        <v>4472</v>
      </c>
      <c r="S504" s="333">
        <v>4093</v>
      </c>
      <c r="T504" s="333">
        <v>3798</v>
      </c>
      <c r="U504" s="333">
        <v>0</v>
      </c>
      <c r="V504" s="333">
        <v>170</v>
      </c>
      <c r="W504" s="333">
        <v>4931</v>
      </c>
      <c r="X504" s="333">
        <v>4587</v>
      </c>
      <c r="Y504" s="333">
        <v>4432</v>
      </c>
      <c r="Z504" s="333">
        <v>4403</v>
      </c>
      <c r="AA504" s="333">
        <v>4285</v>
      </c>
      <c r="AB504" s="333">
        <v>4057</v>
      </c>
      <c r="AC504" s="333">
        <v>3167</v>
      </c>
      <c r="AD504" s="23">
        <v>2205</v>
      </c>
      <c r="AE504" s="333">
        <v>0</v>
      </c>
      <c r="AF504" s="333">
        <v>1018</v>
      </c>
      <c r="AG504" s="333">
        <v>0</v>
      </c>
      <c r="AH504" s="333">
        <v>105363</v>
      </c>
      <c r="AI504" s="23">
        <v>1018</v>
      </c>
      <c r="AJ504" s="5">
        <f t="shared" ref="AJ504:AJ507" si="377">AF504-AI504</f>
        <v>0</v>
      </c>
      <c r="AK504" s="57"/>
      <c r="AW504" s="1"/>
      <c r="AX504" s="1"/>
      <c r="AY504" s="1"/>
      <c r="AZ504" s="1"/>
      <c r="BA504" s="1"/>
      <c r="BB504" s="1"/>
      <c r="BC504" s="1"/>
      <c r="BD504" s="1"/>
    </row>
    <row r="505" s="5" customFormat="1" ht="30" customHeight="1" spans="1:171">
      <c r="A505" s="334" t="s">
        <v>181</v>
      </c>
      <c r="B505" s="334"/>
      <c r="C505" s="333"/>
      <c r="D505" s="333">
        <v>0</v>
      </c>
      <c r="E505" s="333">
        <v>0</v>
      </c>
      <c r="F505" s="333">
        <v>0</v>
      </c>
      <c r="G505" s="333">
        <v>0</v>
      </c>
      <c r="H505" s="333">
        <v>0</v>
      </c>
      <c r="I505" s="333">
        <v>0</v>
      </c>
      <c r="J505" s="333">
        <v>0</v>
      </c>
      <c r="K505" s="333">
        <v>0</v>
      </c>
      <c r="L505" s="333">
        <v>0</v>
      </c>
      <c r="M505" s="333">
        <v>0</v>
      </c>
      <c r="N505" s="333">
        <v>0</v>
      </c>
      <c r="O505" s="333">
        <v>0</v>
      </c>
      <c r="P505" s="333">
        <v>0</v>
      </c>
      <c r="Q505" s="333">
        <v>0</v>
      </c>
      <c r="R505" s="333">
        <v>0</v>
      </c>
      <c r="S505" s="333">
        <v>0</v>
      </c>
      <c r="T505" s="333">
        <v>0</v>
      </c>
      <c r="U505" s="333">
        <v>0</v>
      </c>
      <c r="V505" s="333">
        <v>0</v>
      </c>
      <c r="W505" s="333">
        <v>0</v>
      </c>
      <c r="X505" s="333">
        <v>0</v>
      </c>
      <c r="Y505" s="333">
        <v>0</v>
      </c>
      <c r="Z505" s="333">
        <v>976</v>
      </c>
      <c r="AA505" s="333">
        <v>4301</v>
      </c>
      <c r="AB505" s="333">
        <v>4059</v>
      </c>
      <c r="AC505" s="333">
        <v>4240</v>
      </c>
      <c r="AD505" s="333">
        <v>4453</v>
      </c>
      <c r="AE505" s="333">
        <v>4273</v>
      </c>
      <c r="AF505" s="333">
        <v>4169</v>
      </c>
      <c r="AG505" s="333">
        <v>0</v>
      </c>
      <c r="AH505" s="333">
        <v>26471</v>
      </c>
      <c r="AI505" s="23">
        <v>4169</v>
      </c>
      <c r="AJ505" s="5">
        <f t="shared" si="377"/>
        <v>0</v>
      </c>
      <c r="AK505" s="57"/>
      <c r="AW505" s="1"/>
    </row>
    <row r="506" s="5" customFormat="1" ht="30" customHeight="1" spans="1:171">
      <c r="A506" s="334" t="s">
        <v>182</v>
      </c>
      <c r="B506" s="334"/>
      <c r="C506" s="333"/>
      <c r="D506" s="333">
        <v>0</v>
      </c>
      <c r="E506" s="333">
        <v>0</v>
      </c>
      <c r="F506" s="333">
        <v>0</v>
      </c>
      <c r="G506" s="333">
        <v>320</v>
      </c>
      <c r="H506" s="333">
        <v>1727</v>
      </c>
      <c r="I506" s="333">
        <v>0</v>
      </c>
      <c r="J506" s="333">
        <v>536</v>
      </c>
      <c r="K506" s="333">
        <v>368</v>
      </c>
      <c r="L506" s="333">
        <v>0</v>
      </c>
      <c r="M506" s="333">
        <v>0</v>
      </c>
      <c r="N506" s="333">
        <v>0</v>
      </c>
      <c r="O506" s="333">
        <v>0</v>
      </c>
      <c r="P506" s="333">
        <v>0</v>
      </c>
      <c r="Q506" s="333">
        <v>0</v>
      </c>
      <c r="R506" s="333">
        <v>790</v>
      </c>
      <c r="S506" s="333">
        <v>3832</v>
      </c>
      <c r="T506" s="333">
        <v>4250</v>
      </c>
      <c r="U506" s="333">
        <v>4141</v>
      </c>
      <c r="V506" s="333">
        <v>4141</v>
      </c>
      <c r="W506" s="333">
        <v>0</v>
      </c>
      <c r="X506" s="333">
        <v>0</v>
      </c>
      <c r="Y506" s="333">
        <v>0</v>
      </c>
      <c r="Z506" s="333">
        <v>0</v>
      </c>
      <c r="AA506" s="333">
        <v>0</v>
      </c>
      <c r="AB506" s="333">
        <v>0</v>
      </c>
      <c r="AC506" s="333">
        <v>0</v>
      </c>
      <c r="AD506" s="333">
        <v>0</v>
      </c>
      <c r="AE506" s="333">
        <v>0</v>
      </c>
      <c r="AF506" s="333">
        <v>0</v>
      </c>
      <c r="AG506" s="333">
        <v>0</v>
      </c>
      <c r="AH506" s="333">
        <v>20105</v>
      </c>
      <c r="AI506" s="23">
        <v>0</v>
      </c>
      <c r="AJ506" s="5">
        <f t="shared" si="377"/>
        <v>0</v>
      </c>
      <c r="AK506" s="57"/>
      <c r="AL506" s="1"/>
      <c r="AM506" s="1"/>
      <c r="AN506" s="1"/>
      <c r="AO506" s="1"/>
      <c r="AP506" s="1"/>
      <c r="AQ506" s="1"/>
      <c r="AR506" s="1"/>
      <c r="AS506" s="1"/>
      <c r="AU506" s="1"/>
      <c r="AV506" s="1"/>
    </row>
    <row r="507" s="5" customFormat="1" ht="30" customHeight="1" spans="1:171">
      <c r="A507" s="334" t="s">
        <v>183</v>
      </c>
      <c r="B507" s="334"/>
      <c r="C507" s="333"/>
      <c r="D507" s="333">
        <v>0</v>
      </c>
      <c r="E507" s="333">
        <v>0</v>
      </c>
      <c r="F507" s="333">
        <v>0</v>
      </c>
      <c r="G507" s="333">
        <v>0</v>
      </c>
      <c r="H507" s="333">
        <v>0</v>
      </c>
      <c r="I507" s="333">
        <v>0</v>
      </c>
      <c r="J507" s="333">
        <v>0</v>
      </c>
      <c r="K507" s="333">
        <v>2720</v>
      </c>
      <c r="L507" s="333">
        <v>4426</v>
      </c>
      <c r="M507" s="333">
        <v>4604</v>
      </c>
      <c r="N507" s="333">
        <v>4193</v>
      </c>
      <c r="O507" s="333">
        <v>4032</v>
      </c>
      <c r="P507" s="333">
        <v>3955</v>
      </c>
      <c r="Q507" s="333">
        <v>4036</v>
      </c>
      <c r="R507" s="333">
        <v>4674</v>
      </c>
      <c r="S507" s="333">
        <v>4303</v>
      </c>
      <c r="T507" s="333">
        <v>4509</v>
      </c>
      <c r="U507" s="333">
        <v>4383</v>
      </c>
      <c r="V507" s="333">
        <v>4382</v>
      </c>
      <c r="W507" s="333">
        <v>4665</v>
      </c>
      <c r="X507" s="333">
        <v>4746</v>
      </c>
      <c r="Y507" s="333">
        <v>4671</v>
      </c>
      <c r="Z507" s="333">
        <v>4531</v>
      </c>
      <c r="AA507" s="333">
        <v>4569</v>
      </c>
      <c r="AB507" s="333">
        <v>4209</v>
      </c>
      <c r="AC507" s="333">
        <v>4673</v>
      </c>
      <c r="AD507" s="333">
        <v>4543</v>
      </c>
      <c r="AE507" s="333">
        <v>4329</v>
      </c>
      <c r="AF507" s="333">
        <v>4423</v>
      </c>
      <c r="AG507" s="333">
        <v>0</v>
      </c>
      <c r="AH507" s="333">
        <v>95576</v>
      </c>
      <c r="AI507" s="23">
        <v>4423</v>
      </c>
      <c r="AJ507" s="5">
        <f t="shared" si="377"/>
        <v>0</v>
      </c>
      <c r="AK507" s="57">
        <v>105363</v>
      </c>
      <c r="AT507" s="1"/>
      <c r="AU507" s="1"/>
      <c r="AV507" s="1"/>
    </row>
    <row r="508" s="5" customFormat="1" ht="30" customHeight="1" spans="1:171">
      <c r="A508" s="335" t="s">
        <v>184</v>
      </c>
      <c r="B508" s="335"/>
      <c r="C508" s="336">
        <f t="shared" ref="C508:AG508" si="378">C504+C505+C506+C507</f>
        <v>1194</v>
      </c>
      <c r="D508" s="336">
        <f t="shared" si="378"/>
        <v>3887</v>
      </c>
      <c r="E508" s="336">
        <f t="shared" si="378"/>
        <v>4437</v>
      </c>
      <c r="F508" s="336">
        <f t="shared" si="378"/>
        <v>4512</v>
      </c>
      <c r="G508" s="336">
        <f t="shared" si="378"/>
        <v>4728</v>
      </c>
      <c r="H508" s="336">
        <f t="shared" si="378"/>
        <v>5898</v>
      </c>
      <c r="I508" s="336">
        <f t="shared" si="378"/>
        <v>4513</v>
      </c>
      <c r="J508" s="336">
        <f t="shared" si="378"/>
        <v>4814</v>
      </c>
      <c r="K508" s="336">
        <f t="shared" si="378"/>
        <v>7208</v>
      </c>
      <c r="L508" s="336">
        <f t="shared" si="378"/>
        <v>8598</v>
      </c>
      <c r="M508" s="336">
        <f t="shared" si="378"/>
        <v>8876</v>
      </c>
      <c r="N508" s="336">
        <f t="shared" si="378"/>
        <v>8231</v>
      </c>
      <c r="O508" s="336">
        <f t="shared" si="378"/>
        <v>8110</v>
      </c>
      <c r="P508" s="336">
        <f t="shared" si="378"/>
        <v>7841</v>
      </c>
      <c r="Q508" s="336">
        <f t="shared" si="378"/>
        <v>7815</v>
      </c>
      <c r="R508" s="336">
        <f t="shared" si="378"/>
        <v>9936</v>
      </c>
      <c r="S508" s="336">
        <f t="shared" si="378"/>
        <v>12228</v>
      </c>
      <c r="T508" s="336">
        <f t="shared" si="378"/>
        <v>12557</v>
      </c>
      <c r="U508" s="336">
        <f t="shared" si="378"/>
        <v>8524</v>
      </c>
      <c r="V508" s="336">
        <f t="shared" si="378"/>
        <v>8693</v>
      </c>
      <c r="W508" s="336">
        <f t="shared" si="378"/>
        <v>9596</v>
      </c>
      <c r="X508" s="336">
        <f t="shared" si="378"/>
        <v>9333</v>
      </c>
      <c r="Y508" s="336">
        <f t="shared" si="378"/>
        <v>9103</v>
      </c>
      <c r="Z508" s="336">
        <f t="shared" si="378"/>
        <v>9910</v>
      </c>
      <c r="AA508" s="336">
        <f t="shared" si="378"/>
        <v>13155</v>
      </c>
      <c r="AB508" s="336">
        <f t="shared" si="378"/>
        <v>12325</v>
      </c>
      <c r="AC508" s="336">
        <f t="shared" si="378"/>
        <v>12080</v>
      </c>
      <c r="AD508" s="336">
        <f t="shared" si="378"/>
        <v>11201</v>
      </c>
      <c r="AE508" s="336">
        <f t="shared" si="378"/>
        <v>8602</v>
      </c>
      <c r="AF508" s="336">
        <f t="shared" si="378"/>
        <v>9610</v>
      </c>
      <c r="AG508" s="336">
        <f t="shared" si="378"/>
        <v>0</v>
      </c>
      <c r="AH508" s="336">
        <f>SUM(C508:AG508)</f>
        <v>247515</v>
      </c>
      <c r="AI508" s="23"/>
      <c r="AK508" s="57">
        <v>26471</v>
      </c>
      <c r="AT508" s="1"/>
    </row>
    <row r="509" s="5" customFormat="1" ht="30" customHeight="1" spans="1:171">
      <c r="A509" s="335"/>
      <c r="B509" s="335"/>
      <c r="C509" s="337"/>
      <c r="D509" s="337"/>
      <c r="E509" s="337"/>
      <c r="F509" s="337"/>
      <c r="G509" s="337"/>
      <c r="H509" s="337"/>
      <c r="I509" s="337"/>
      <c r="J509" s="337"/>
      <c r="K509" s="337"/>
      <c r="L509" s="337"/>
      <c r="M509" s="337"/>
      <c r="N509" s="337"/>
      <c r="O509" s="337"/>
      <c r="P509" s="337"/>
      <c r="Q509" s="337"/>
      <c r="R509" s="337"/>
      <c r="S509" s="337"/>
      <c r="T509" s="337"/>
      <c r="U509" s="337"/>
      <c r="V509" s="337"/>
      <c r="W509" s="337"/>
      <c r="X509" s="337"/>
      <c r="Y509" s="337"/>
      <c r="Z509" s="337"/>
      <c r="AA509" s="337"/>
      <c r="AB509" s="337"/>
      <c r="AC509" s="337"/>
      <c r="AD509" s="337"/>
      <c r="AE509" s="337"/>
      <c r="AF509" s="57">
        <v>105363</v>
      </c>
      <c r="AG509" s="57">
        <v>26471</v>
      </c>
      <c r="AH509" s="57">
        <v>20105</v>
      </c>
      <c r="AI509" s="57">
        <v>95576</v>
      </c>
      <c r="AK509" s="57">
        <v>20105</v>
      </c>
    </row>
    <row r="510" s="5" customFormat="1" ht="30" customHeight="1" spans="1:171">
      <c r="A510" s="335"/>
      <c r="B510" s="335"/>
      <c r="C510" s="337"/>
      <c r="D510" s="337"/>
      <c r="E510" s="337"/>
      <c r="F510" s="337"/>
      <c r="G510" s="337"/>
      <c r="H510" s="337"/>
      <c r="I510" s="337"/>
      <c r="J510" s="337"/>
      <c r="K510" s="337"/>
      <c r="L510" s="337"/>
      <c r="M510" s="337"/>
      <c r="N510" s="337"/>
      <c r="O510" s="337"/>
      <c r="P510" s="337"/>
      <c r="Q510" s="337"/>
      <c r="R510" s="337"/>
      <c r="S510" s="337"/>
      <c r="T510" s="337"/>
      <c r="U510" s="337"/>
      <c r="V510" s="337"/>
      <c r="W510" s="337"/>
      <c r="X510" s="337"/>
      <c r="Y510" s="337"/>
      <c r="Z510" s="337"/>
      <c r="AA510" s="337"/>
      <c r="AB510" s="337"/>
      <c r="AC510" s="337"/>
      <c r="AD510" s="337"/>
      <c r="AE510" s="337"/>
      <c r="AF510" s="57">
        <v>133975</v>
      </c>
      <c r="AG510" s="57">
        <v>120984</v>
      </c>
      <c r="AH510" s="57">
        <v>89081</v>
      </c>
      <c r="AI510" s="57">
        <v>139159</v>
      </c>
      <c r="AK510" s="57">
        <v>95576</v>
      </c>
    </row>
    <row r="511" s="5" customFormat="1" ht="30" customHeight="1" spans="1:171">
      <c r="A511" s="334" t="s">
        <v>185</v>
      </c>
      <c r="B511" s="334"/>
      <c r="C511" s="333">
        <v>6738</v>
      </c>
      <c r="D511" s="333">
        <v>7401</v>
      </c>
      <c r="E511" s="333">
        <v>8296</v>
      </c>
      <c r="F511" s="333">
        <v>8629</v>
      </c>
      <c r="G511" s="333">
        <v>7355</v>
      </c>
      <c r="H511" s="333">
        <v>66</v>
      </c>
      <c r="I511" s="333">
        <v>2494</v>
      </c>
      <c r="J511" s="333">
        <v>3113</v>
      </c>
      <c r="K511" s="333">
        <v>0</v>
      </c>
      <c r="L511" s="333">
        <v>0</v>
      </c>
      <c r="M511" s="333">
        <v>0</v>
      </c>
      <c r="N511" s="333">
        <v>0</v>
      </c>
      <c r="O511" s="333">
        <v>0</v>
      </c>
      <c r="P511" s="333">
        <v>0</v>
      </c>
      <c r="Q511" s="333">
        <v>0</v>
      </c>
      <c r="R511" s="333">
        <v>0</v>
      </c>
      <c r="S511" s="333">
        <v>0</v>
      </c>
      <c r="T511" s="333">
        <v>0</v>
      </c>
      <c r="U511" s="333">
        <v>0</v>
      </c>
      <c r="V511" s="333">
        <v>0</v>
      </c>
      <c r="W511" s="333">
        <v>0</v>
      </c>
      <c r="X511" s="333">
        <v>0</v>
      </c>
      <c r="Y511" s="333">
        <v>0</v>
      </c>
      <c r="Z511" s="333">
        <v>0</v>
      </c>
      <c r="AA511" s="333">
        <v>0</v>
      </c>
      <c r="AB511" s="333">
        <v>0</v>
      </c>
      <c r="AC511" s="333">
        <v>0</v>
      </c>
      <c r="AD511" s="333">
        <v>0</v>
      </c>
      <c r="AE511" s="333">
        <v>0</v>
      </c>
      <c r="AF511" s="333">
        <v>0</v>
      </c>
      <c r="AG511" s="333">
        <v>0</v>
      </c>
      <c r="AH511" s="333">
        <v>44092</v>
      </c>
      <c r="AI511" s="23">
        <v>0</v>
      </c>
      <c r="AJ511" s="5">
        <f t="shared" ref="AJ511:AJ513" si="379">AF511-AI511</f>
        <v>0</v>
      </c>
      <c r="AK511" s="57"/>
    </row>
    <row r="512" s="5" customFormat="1" ht="30" customHeight="1" spans="1:171">
      <c r="A512" s="334" t="s">
        <v>186</v>
      </c>
      <c r="B512" s="334"/>
      <c r="C512" s="333"/>
      <c r="D512" s="333">
        <v>0</v>
      </c>
      <c r="E512" s="333">
        <v>0</v>
      </c>
      <c r="F512" s="333">
        <v>27</v>
      </c>
      <c r="G512" s="333">
        <v>5620</v>
      </c>
      <c r="H512" s="333">
        <v>7425</v>
      </c>
      <c r="I512" s="333">
        <v>8533</v>
      </c>
      <c r="J512" s="333">
        <v>7110</v>
      </c>
      <c r="K512" s="333">
        <v>0</v>
      </c>
      <c r="L512" s="333">
        <v>0</v>
      </c>
      <c r="M512" s="333">
        <v>0</v>
      </c>
      <c r="N512" s="333">
        <v>0</v>
      </c>
      <c r="O512" s="333">
        <v>0</v>
      </c>
      <c r="P512" s="333">
        <v>0</v>
      </c>
      <c r="Q512" s="333">
        <v>0</v>
      </c>
      <c r="R512" s="333">
        <v>0</v>
      </c>
      <c r="S512" s="333">
        <v>0</v>
      </c>
      <c r="T512" s="333">
        <v>0</v>
      </c>
      <c r="U512" s="333">
        <v>0</v>
      </c>
      <c r="V512" s="333">
        <v>0</v>
      </c>
      <c r="W512" s="333">
        <v>0</v>
      </c>
      <c r="X512" s="333">
        <v>0</v>
      </c>
      <c r="Y512" s="333">
        <v>0</v>
      </c>
      <c r="Z512" s="333">
        <v>8325</v>
      </c>
      <c r="AA512" s="333">
        <v>8516</v>
      </c>
      <c r="AB512" s="333">
        <v>7764</v>
      </c>
      <c r="AC512" s="333">
        <v>9107</v>
      </c>
      <c r="AD512" s="333">
        <v>8651</v>
      </c>
      <c r="AE512" s="333">
        <v>8069</v>
      </c>
      <c r="AF512" s="333">
        <v>8092</v>
      </c>
      <c r="AG512" s="333">
        <v>0</v>
      </c>
      <c r="AH512" s="333">
        <v>87239</v>
      </c>
      <c r="AI512" s="23">
        <v>8092</v>
      </c>
      <c r="AJ512" s="5">
        <f t="shared" si="379"/>
        <v>0</v>
      </c>
      <c r="AK512" s="57"/>
    </row>
    <row r="513" s="5" customFormat="1" ht="30" customHeight="1" spans="1:56">
      <c r="A513" s="334" t="s">
        <v>187</v>
      </c>
      <c r="B513" s="334"/>
      <c r="C513" s="333"/>
      <c r="D513" s="333">
        <v>0</v>
      </c>
      <c r="E513" s="333">
        <v>0</v>
      </c>
      <c r="F513" s="333">
        <v>0</v>
      </c>
      <c r="G513" s="333">
        <v>0</v>
      </c>
      <c r="H513" s="333">
        <v>0</v>
      </c>
      <c r="I513" s="333">
        <v>0</v>
      </c>
      <c r="J513" s="333">
        <v>0</v>
      </c>
      <c r="K513" s="333">
        <v>0</v>
      </c>
      <c r="L513" s="333">
        <v>0</v>
      </c>
      <c r="M513" s="333">
        <v>0</v>
      </c>
      <c r="N513" s="333">
        <v>0</v>
      </c>
      <c r="O513" s="333">
        <v>0</v>
      </c>
      <c r="P513" s="333">
        <v>0</v>
      </c>
      <c r="Q513" s="333">
        <v>0</v>
      </c>
      <c r="R513" s="333">
        <v>0</v>
      </c>
      <c r="S513" s="333">
        <v>1067</v>
      </c>
      <c r="T513" s="333">
        <v>7503</v>
      </c>
      <c r="U513" s="333">
        <v>7420</v>
      </c>
      <c r="V513" s="333">
        <v>7662</v>
      </c>
      <c r="W513" s="333">
        <v>145</v>
      </c>
      <c r="X513" s="333">
        <v>0</v>
      </c>
      <c r="Y513" s="333">
        <v>4234</v>
      </c>
      <c r="Z513" s="333">
        <v>0</v>
      </c>
      <c r="AA513" s="333">
        <v>0</v>
      </c>
      <c r="AB513" s="333">
        <v>0</v>
      </c>
      <c r="AC513" s="333">
        <v>0</v>
      </c>
      <c r="AD513" s="333">
        <v>0</v>
      </c>
      <c r="AE513" s="333">
        <v>0</v>
      </c>
      <c r="AF513" s="333">
        <v>0</v>
      </c>
      <c r="AG513" s="333">
        <v>0</v>
      </c>
      <c r="AH513" s="333">
        <v>28031</v>
      </c>
      <c r="AI513" s="23">
        <v>0</v>
      </c>
      <c r="AJ513" s="5">
        <f t="shared" si="379"/>
        <v>0</v>
      </c>
      <c r="AK513" s="57"/>
    </row>
    <row r="514" s="5" customFormat="1" ht="30" customHeight="1" spans="1:56">
      <c r="A514" s="335" t="s">
        <v>188</v>
      </c>
      <c r="B514" s="335"/>
      <c r="C514" s="338">
        <f t="shared" ref="C514:AG514" si="380">C513+C512+C511</f>
        <v>6738</v>
      </c>
      <c r="D514" s="338">
        <f t="shared" si="380"/>
        <v>7401</v>
      </c>
      <c r="E514" s="338">
        <f t="shared" si="380"/>
        <v>8296</v>
      </c>
      <c r="F514" s="338">
        <f t="shared" si="380"/>
        <v>8656</v>
      </c>
      <c r="G514" s="338">
        <f t="shared" si="380"/>
        <v>12975</v>
      </c>
      <c r="H514" s="338">
        <f t="shared" si="380"/>
        <v>7491</v>
      </c>
      <c r="I514" s="338">
        <f t="shared" si="380"/>
        <v>11027</v>
      </c>
      <c r="J514" s="338">
        <f t="shared" si="380"/>
        <v>10223</v>
      </c>
      <c r="K514" s="338">
        <f t="shared" si="380"/>
        <v>0</v>
      </c>
      <c r="L514" s="338">
        <f t="shared" si="380"/>
        <v>0</v>
      </c>
      <c r="M514" s="338">
        <f t="shared" si="380"/>
        <v>0</v>
      </c>
      <c r="N514" s="338">
        <f t="shared" si="380"/>
        <v>0</v>
      </c>
      <c r="O514" s="338">
        <f t="shared" si="380"/>
        <v>0</v>
      </c>
      <c r="P514" s="338">
        <f t="shared" si="380"/>
        <v>0</v>
      </c>
      <c r="Q514" s="338">
        <f t="shared" si="380"/>
        <v>0</v>
      </c>
      <c r="R514" s="338">
        <f t="shared" si="380"/>
        <v>0</v>
      </c>
      <c r="S514" s="338">
        <f t="shared" si="380"/>
        <v>1067</v>
      </c>
      <c r="T514" s="338">
        <f t="shared" si="380"/>
        <v>7503</v>
      </c>
      <c r="U514" s="338">
        <f t="shared" si="380"/>
        <v>7420</v>
      </c>
      <c r="V514" s="338">
        <f t="shared" si="380"/>
        <v>7662</v>
      </c>
      <c r="W514" s="338">
        <f t="shared" si="380"/>
        <v>145</v>
      </c>
      <c r="X514" s="338">
        <f t="shared" si="380"/>
        <v>0</v>
      </c>
      <c r="Y514" s="338">
        <f t="shared" si="380"/>
        <v>4234</v>
      </c>
      <c r="Z514" s="338">
        <f t="shared" si="380"/>
        <v>8325</v>
      </c>
      <c r="AA514" s="338">
        <f t="shared" si="380"/>
        <v>8516</v>
      </c>
      <c r="AB514" s="338">
        <f t="shared" si="380"/>
        <v>7764</v>
      </c>
      <c r="AC514" s="338">
        <f t="shared" si="380"/>
        <v>9107</v>
      </c>
      <c r="AD514" s="338">
        <f t="shared" si="380"/>
        <v>8651</v>
      </c>
      <c r="AE514" s="338">
        <f t="shared" si="380"/>
        <v>8069</v>
      </c>
      <c r="AF514" s="338">
        <f t="shared" si="380"/>
        <v>8092</v>
      </c>
      <c r="AG514" s="338">
        <f t="shared" si="380"/>
        <v>0</v>
      </c>
      <c r="AH514" s="338">
        <f t="shared" ref="AH514:AH516" si="381">SUM(C514:AG514)</f>
        <v>159362</v>
      </c>
      <c r="AI514" s="23"/>
      <c r="AJ514"/>
      <c r="AK514" s="57"/>
    </row>
    <row r="515" s="5" customFormat="1" ht="30" customHeight="1" spans="1:56">
      <c r="A515" s="335" t="s">
        <v>189</v>
      </c>
      <c r="B515" s="335"/>
      <c r="C515" s="337"/>
      <c r="D515" s="337"/>
      <c r="E515" s="337"/>
      <c r="F515" s="337"/>
      <c r="G515" s="337"/>
      <c r="H515" s="337"/>
      <c r="I515" s="337"/>
      <c r="J515" s="337"/>
      <c r="K515" s="337"/>
      <c r="L515" s="337"/>
      <c r="M515" s="337"/>
      <c r="N515" s="337"/>
      <c r="O515" s="337"/>
      <c r="P515" s="337"/>
      <c r="Q515" s="337"/>
      <c r="R515" s="337"/>
      <c r="S515" s="337"/>
      <c r="T515" s="337"/>
      <c r="U515" s="337"/>
      <c r="V515" s="337"/>
      <c r="W515" s="337"/>
      <c r="X515" s="337"/>
      <c r="Y515" s="337"/>
      <c r="Z515" s="337"/>
      <c r="AA515" s="337"/>
      <c r="AB515" s="337"/>
      <c r="AC515" s="337"/>
      <c r="AD515" s="337"/>
      <c r="AE515" s="337"/>
      <c r="AF515" s="337"/>
      <c r="AG515" s="337"/>
      <c r="AH515" s="337">
        <f t="shared" si="381"/>
        <v>0</v>
      </c>
      <c r="AI515" s="23"/>
      <c r="AJ515" s="5">
        <f>I515-AI515</f>
        <v>0</v>
      </c>
      <c r="AK515" s="57"/>
    </row>
    <row r="516" s="5" customFormat="1" ht="30" customHeight="1" spans="1:56">
      <c r="A516" s="335" t="s">
        <v>190</v>
      </c>
      <c r="B516" s="335"/>
      <c r="C516" s="336">
        <f t="shared" ref="C516:AG516" si="382">C500+C501-C469-C492</f>
        <v>-7235</v>
      </c>
      <c r="D516" s="336">
        <f t="shared" si="382"/>
        <v>-7851</v>
      </c>
      <c r="E516" s="336">
        <f t="shared" si="382"/>
        <v>-8296</v>
      </c>
      <c r="F516" s="336">
        <f t="shared" si="382"/>
        <v>-9329</v>
      </c>
      <c r="G516" s="336">
        <f t="shared" si="382"/>
        <v>-14556</v>
      </c>
      <c r="H516" s="336">
        <f t="shared" si="382"/>
        <v>-13333</v>
      </c>
      <c r="I516" s="336">
        <f t="shared" si="382"/>
        <v>-13621</v>
      </c>
      <c r="J516" s="336">
        <f t="shared" si="382"/>
        <v>-16989</v>
      </c>
      <c r="K516" s="336">
        <f t="shared" si="382"/>
        <v>-7373</v>
      </c>
      <c r="L516" s="336">
        <f t="shared" si="382"/>
        <v>-8921</v>
      </c>
      <c r="M516" s="336">
        <f t="shared" si="382"/>
        <v>-9986</v>
      </c>
      <c r="N516" s="336">
        <f t="shared" si="382"/>
        <v>-10115</v>
      </c>
      <c r="O516" s="336">
        <f t="shared" si="382"/>
        <v>-10338</v>
      </c>
      <c r="P516" s="336">
        <f t="shared" si="382"/>
        <v>-9390</v>
      </c>
      <c r="Q516" s="336">
        <f t="shared" si="382"/>
        <v>-8928</v>
      </c>
      <c r="R516" s="336">
        <f t="shared" si="382"/>
        <v>-10731</v>
      </c>
      <c r="S516" s="336">
        <f t="shared" si="382"/>
        <v>-15813</v>
      </c>
      <c r="T516" s="336">
        <f t="shared" si="382"/>
        <v>-23339</v>
      </c>
      <c r="U516" s="336">
        <f t="shared" si="382"/>
        <v>-18920</v>
      </c>
      <c r="V516" s="336">
        <f t="shared" si="382"/>
        <v>-18319</v>
      </c>
      <c r="W516" s="336">
        <f t="shared" si="382"/>
        <v>-11297</v>
      </c>
      <c r="X516" s="336">
        <f t="shared" si="382"/>
        <v>-11104</v>
      </c>
      <c r="Y516" s="336">
        <f t="shared" si="382"/>
        <v>-15531</v>
      </c>
      <c r="Z516" s="336">
        <f t="shared" si="382"/>
        <v>-19504</v>
      </c>
      <c r="AA516" s="336">
        <f t="shared" si="382"/>
        <v>-20903</v>
      </c>
      <c r="AB516" s="336">
        <f t="shared" si="382"/>
        <v>-19963</v>
      </c>
      <c r="AC516" s="336">
        <f t="shared" si="382"/>
        <v>-21506</v>
      </c>
      <c r="AD516" s="336">
        <f t="shared" si="382"/>
        <v>-20185</v>
      </c>
      <c r="AE516" s="336">
        <f t="shared" si="382"/>
        <v>-18990</v>
      </c>
      <c r="AF516" s="336">
        <f t="shared" si="382"/>
        <v>-18791</v>
      </c>
      <c r="AG516" s="336">
        <f t="shared" si="382"/>
        <v>0</v>
      </c>
      <c r="AH516" s="336">
        <f t="shared" si="381"/>
        <v>-421157</v>
      </c>
      <c r="AI516" s="23"/>
      <c r="AJ516"/>
      <c r="AK516" s="57"/>
    </row>
    <row r="517" s="1" customFormat="1" spans="1:56">
      <c r="A517" s="339"/>
      <c r="B517" s="315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3"/>
      <c r="AJ517" s="19"/>
      <c r="AK517" s="24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</row>
    <row r="518" s="1" customFormat="1" spans="1:56">
      <c r="A518" s="2" t="s">
        <v>191</v>
      </c>
      <c r="B518" s="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3"/>
      <c r="AJ518" s="19"/>
      <c r="AK518" s="24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 s="1" customFormat="1" spans="1:56">
      <c r="A519" s="2" t="s">
        <v>192</v>
      </c>
      <c r="B519" s="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3"/>
      <c r="AJ519" s="19"/>
      <c r="AK519" s="24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</row>
    <row r="520" s="1" customFormat="1" spans="1:56">
      <c r="A520" s="2" t="s">
        <v>193</v>
      </c>
      <c r="B520" s="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3"/>
      <c r="AJ520" s="19"/>
      <c r="AK520" s="24"/>
      <c r="AT520" s="5"/>
      <c r="AU520" s="5"/>
      <c r="AV520" s="5"/>
    </row>
    <row r="521" s="1" customFormat="1" spans="1:56">
      <c r="A521" s="339"/>
      <c r="B521" s="315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3"/>
      <c r="AJ521" s="19"/>
      <c r="AK521"/>
      <c r="AT521" s="5"/>
    </row>
    <row r="522" s="19" customFormat="1" ht="30" customHeight="1" spans="1:56">
      <c r="A522" s="340" t="s">
        <v>382</v>
      </c>
      <c r="B522" s="341"/>
      <c r="C522" s="333">
        <f>C529</f>
        <v>236</v>
      </c>
      <c r="D522" s="333">
        <f t="shared" ref="D522:AF522" si="383">C522+D529</f>
        <v>196</v>
      </c>
      <c r="E522" s="333">
        <f t="shared" si="383"/>
        <v>290</v>
      </c>
      <c r="F522" s="333">
        <f t="shared" si="383"/>
        <v>410</v>
      </c>
      <c r="G522" s="333">
        <f t="shared" si="383"/>
        <v>910</v>
      </c>
      <c r="H522" s="333">
        <f t="shared" si="383"/>
        <v>990</v>
      </c>
      <c r="I522" s="333">
        <f t="shared" si="383"/>
        <v>910</v>
      </c>
      <c r="J522" s="333">
        <f t="shared" si="383"/>
        <v>810</v>
      </c>
      <c r="K522" s="333">
        <f t="shared" si="383"/>
        <v>1035</v>
      </c>
      <c r="L522" s="333">
        <f t="shared" si="383"/>
        <v>965</v>
      </c>
      <c r="M522" s="333">
        <f t="shared" si="383"/>
        <v>925</v>
      </c>
      <c r="N522" s="333">
        <f t="shared" si="383"/>
        <v>1105</v>
      </c>
      <c r="O522" s="333">
        <f t="shared" si="383"/>
        <v>1195</v>
      </c>
      <c r="P522" s="333">
        <f t="shared" si="383"/>
        <v>1195</v>
      </c>
      <c r="Q522" s="333">
        <f t="shared" si="383"/>
        <v>1225</v>
      </c>
      <c r="R522" s="333">
        <f t="shared" si="383"/>
        <v>1225</v>
      </c>
      <c r="S522" s="333">
        <f t="shared" si="383"/>
        <v>955</v>
      </c>
      <c r="T522" s="333">
        <f t="shared" si="383"/>
        <v>605</v>
      </c>
      <c r="U522" s="333">
        <f t="shared" si="383"/>
        <v>565</v>
      </c>
      <c r="V522" s="333">
        <f t="shared" si="383"/>
        <v>428</v>
      </c>
      <c r="W522" s="333">
        <f t="shared" si="383"/>
        <v>438</v>
      </c>
      <c r="X522" s="333">
        <f t="shared" si="383"/>
        <v>408</v>
      </c>
      <c r="Y522" s="333">
        <f t="shared" si="383"/>
        <v>378</v>
      </c>
      <c r="Z522" s="333">
        <f t="shared" si="383"/>
        <v>593</v>
      </c>
      <c r="AA522" s="333">
        <f t="shared" si="383"/>
        <v>513</v>
      </c>
      <c r="AB522" s="333">
        <f t="shared" si="383"/>
        <v>573</v>
      </c>
      <c r="AC522" s="333">
        <f t="shared" si="383"/>
        <v>813</v>
      </c>
      <c r="AD522" s="333">
        <f t="shared" si="383"/>
        <v>983</v>
      </c>
      <c r="AE522" s="333">
        <f t="shared" si="383"/>
        <v>1253</v>
      </c>
      <c r="AF522" s="333">
        <f t="shared" si="383"/>
        <v>1253</v>
      </c>
      <c r="AG522" s="333"/>
      <c r="AH522" s="333"/>
      <c r="AI522" s="23"/>
      <c r="AK522" s="24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="19" customFormat="1" ht="30" customHeight="1" spans="1:56">
      <c r="A523" s="340" t="s">
        <v>383</v>
      </c>
      <c r="B523" s="341"/>
      <c r="C523" s="342">
        <f t="shared" ref="C523:AG523" si="384">C522*C214/29308</f>
        <v>172.804694963832</v>
      </c>
      <c r="D523" s="342">
        <f t="shared" si="384"/>
        <v>142.980756107547</v>
      </c>
      <c r="E523" s="342">
        <f t="shared" si="384"/>
        <v>214.224785041627</v>
      </c>
      <c r="F523" s="342">
        <f t="shared" si="384"/>
        <v>303.988672034939</v>
      </c>
      <c r="G523" s="342">
        <f t="shared" si="384"/>
        <v>644.588508257131</v>
      </c>
      <c r="H523" s="342">
        <f t="shared" si="384"/>
        <v>704.971338883581</v>
      </c>
      <c r="I523" s="342">
        <f t="shared" si="384"/>
        <v>680.605977889996</v>
      </c>
      <c r="J523" s="342">
        <f t="shared" si="384"/>
        <v>591.71898457759</v>
      </c>
      <c r="K523" s="342">
        <f t="shared" si="384"/>
        <v>755.732223283745</v>
      </c>
      <c r="L523" s="342">
        <f t="shared" si="384"/>
        <v>747.094649924935</v>
      </c>
      <c r="M523" s="342">
        <f t="shared" si="384"/>
        <v>688.98423638597</v>
      </c>
      <c r="N523" s="342">
        <f t="shared" si="384"/>
        <v>809.860788863109</v>
      </c>
      <c r="O523" s="342">
        <f t="shared" si="384"/>
        <v>866.036577043811</v>
      </c>
      <c r="P523" s="342">
        <f t="shared" si="384"/>
        <v>877.045516582503</v>
      </c>
      <c r="Q523" s="342">
        <f t="shared" si="384"/>
        <v>916.200354851918</v>
      </c>
      <c r="R523" s="342">
        <f t="shared" si="384"/>
        <v>874.820868022383</v>
      </c>
      <c r="S523" s="342">
        <f t="shared" si="384"/>
        <v>673.53111778354</v>
      </c>
      <c r="T523" s="342">
        <f t="shared" si="384"/>
        <v>459.715777262181</v>
      </c>
      <c r="U523" s="342">
        <f t="shared" si="384"/>
        <v>412.935034802784</v>
      </c>
      <c r="V523" s="342">
        <f t="shared" si="384"/>
        <v>313.975706291797</v>
      </c>
      <c r="W523" s="342">
        <f t="shared" si="384"/>
        <v>324.599426777672</v>
      </c>
      <c r="X523" s="342">
        <f t="shared" si="384"/>
        <v>293.735498839907</v>
      </c>
      <c r="Y523" s="342">
        <f t="shared" si="384"/>
        <v>268.783949774806</v>
      </c>
      <c r="Z523" s="342">
        <f t="shared" si="384"/>
        <v>428.543059915381</v>
      </c>
      <c r="AA523" s="342">
        <f t="shared" si="384"/>
        <v>355.326190801146</v>
      </c>
      <c r="AB523" s="342">
        <f t="shared" si="384"/>
        <v>415.65374641736</v>
      </c>
      <c r="AC523" s="342">
        <f t="shared" si="384"/>
        <v>586.143373822847</v>
      </c>
      <c r="AD523" s="342">
        <f t="shared" si="384"/>
        <v>711.055002047223</v>
      </c>
      <c r="AE523" s="342">
        <f t="shared" si="384"/>
        <v>911.490378053774</v>
      </c>
      <c r="AF523" s="342">
        <f t="shared" si="384"/>
        <v>849.071243346527</v>
      </c>
      <c r="AG523" s="342">
        <f t="shared" si="384"/>
        <v>0</v>
      </c>
      <c r="AH523" s="342">
        <f>SUM(C523:AG523)</f>
        <v>16996.2184386516</v>
      </c>
      <c r="AI523" s="23"/>
      <c r="AK523" s="24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="19" customFormat="1" ht="30" customHeight="1" spans="1:56">
      <c r="A524" s="340" t="s">
        <v>384</v>
      </c>
      <c r="B524" s="341"/>
      <c r="C524" s="333">
        <f>C531</f>
        <v>212</v>
      </c>
      <c r="D524" s="333">
        <f t="shared" ref="D524:AE524" si="385">D531+C524</f>
        <v>212</v>
      </c>
      <c r="E524" s="333">
        <f t="shared" si="385"/>
        <v>257</v>
      </c>
      <c r="F524" s="333">
        <f t="shared" si="385"/>
        <v>417</v>
      </c>
      <c r="G524" s="333">
        <f t="shared" si="385"/>
        <v>311</v>
      </c>
      <c r="H524" s="333">
        <f t="shared" si="385"/>
        <v>293</v>
      </c>
      <c r="I524" s="333">
        <f t="shared" si="385"/>
        <v>453</v>
      </c>
      <c r="J524" s="333">
        <f t="shared" si="385"/>
        <v>153</v>
      </c>
      <c r="K524" s="333">
        <f t="shared" si="385"/>
        <v>153</v>
      </c>
      <c r="L524" s="333">
        <f t="shared" si="385"/>
        <v>153</v>
      </c>
      <c r="M524" s="333">
        <f t="shared" si="385"/>
        <v>153</v>
      </c>
      <c r="N524" s="333">
        <f t="shared" si="385"/>
        <v>153</v>
      </c>
      <c r="O524" s="333">
        <f t="shared" si="385"/>
        <v>153</v>
      </c>
      <c r="P524" s="333">
        <f t="shared" si="385"/>
        <v>153</v>
      </c>
      <c r="Q524" s="333">
        <f t="shared" si="385"/>
        <v>153</v>
      </c>
      <c r="R524" s="333">
        <f t="shared" si="385"/>
        <v>255</v>
      </c>
      <c r="S524" s="333">
        <f t="shared" si="385"/>
        <v>333</v>
      </c>
      <c r="T524" s="333">
        <f t="shared" si="385"/>
        <v>323</v>
      </c>
      <c r="U524" s="333">
        <f t="shared" si="385"/>
        <v>313</v>
      </c>
      <c r="V524" s="333">
        <f t="shared" si="385"/>
        <v>148</v>
      </c>
      <c r="W524" s="333">
        <f t="shared" si="385"/>
        <v>148</v>
      </c>
      <c r="X524" s="333">
        <f t="shared" si="385"/>
        <v>148</v>
      </c>
      <c r="Y524" s="333">
        <f t="shared" si="385"/>
        <v>313</v>
      </c>
      <c r="Z524" s="333">
        <f t="shared" si="385"/>
        <v>303</v>
      </c>
      <c r="AA524" s="333">
        <f t="shared" si="385"/>
        <v>278</v>
      </c>
      <c r="AB524" s="333">
        <f t="shared" si="385"/>
        <v>220</v>
      </c>
      <c r="AC524" s="333">
        <f t="shared" si="385"/>
        <v>220</v>
      </c>
      <c r="AD524" s="333">
        <f t="shared" si="385"/>
        <v>220</v>
      </c>
      <c r="AE524" s="333">
        <f t="shared" si="385"/>
        <v>200</v>
      </c>
      <c r="AF524" s="333"/>
      <c r="AG524" s="333"/>
      <c r="AH524" s="333"/>
      <c r="AI524" s="23"/>
      <c r="AK524" s="24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="19" customFormat="1" ht="30" customHeight="1" spans="1:56">
      <c r="A525" s="340" t="s">
        <v>385</v>
      </c>
      <c r="B525" s="341"/>
      <c r="C525" s="342">
        <f t="shared" ref="C525:AG525" si="386">C524*C361/29308</f>
        <v>162.247850416269</v>
      </c>
      <c r="D525" s="342">
        <f t="shared" si="386"/>
        <v>156.461034529821</v>
      </c>
      <c r="E525" s="342">
        <f t="shared" si="386"/>
        <v>189.233656339566</v>
      </c>
      <c r="F525" s="342">
        <f t="shared" si="386"/>
        <v>295.235089395387</v>
      </c>
      <c r="G525" s="342">
        <f t="shared" si="386"/>
        <v>228.676470588235</v>
      </c>
      <c r="H525" s="342">
        <f t="shared" si="386"/>
        <v>209.842705063464</v>
      </c>
      <c r="I525" s="342">
        <f t="shared" si="386"/>
        <v>328.142145489286</v>
      </c>
      <c r="J525" s="342">
        <f t="shared" si="386"/>
        <v>109.733178654292</v>
      </c>
      <c r="K525" s="342">
        <f t="shared" si="386"/>
        <v>0</v>
      </c>
      <c r="L525" s="342">
        <f t="shared" si="386"/>
        <v>0</v>
      </c>
      <c r="M525" s="342">
        <f t="shared" si="386"/>
        <v>0</v>
      </c>
      <c r="N525" s="342">
        <f t="shared" si="386"/>
        <v>0</v>
      </c>
      <c r="O525" s="342">
        <f t="shared" si="386"/>
        <v>0</v>
      </c>
      <c r="P525" s="342">
        <f t="shared" si="386"/>
        <v>0</v>
      </c>
      <c r="Q525" s="342">
        <f t="shared" si="386"/>
        <v>0</v>
      </c>
      <c r="R525" s="342">
        <f t="shared" si="386"/>
        <v>0</v>
      </c>
      <c r="S525" s="342">
        <f t="shared" si="386"/>
        <v>234.854305991538</v>
      </c>
      <c r="T525" s="342">
        <f t="shared" si="386"/>
        <v>237.830626450116</v>
      </c>
      <c r="U525" s="342">
        <f t="shared" si="386"/>
        <v>230.681042718712</v>
      </c>
      <c r="V525" s="342">
        <f t="shared" si="386"/>
        <v>108.01555889177</v>
      </c>
      <c r="W525" s="342">
        <f t="shared" si="386"/>
        <v>0</v>
      </c>
      <c r="X525" s="342">
        <f t="shared" si="386"/>
        <v>0</v>
      </c>
      <c r="Y525" s="342">
        <f t="shared" si="386"/>
        <v>231.855807288112</v>
      </c>
      <c r="Z525" s="342">
        <f t="shared" si="386"/>
        <v>225.171966698512</v>
      </c>
      <c r="AA525" s="342">
        <f t="shared" si="386"/>
        <v>204.127200764296</v>
      </c>
      <c r="AB525" s="342">
        <f t="shared" si="386"/>
        <v>163.04080797052</v>
      </c>
      <c r="AC525" s="342">
        <f t="shared" si="386"/>
        <v>170.171966698512</v>
      </c>
      <c r="AD525" s="342">
        <f t="shared" si="386"/>
        <v>152.456667121605</v>
      </c>
      <c r="AE525" s="342">
        <f t="shared" si="386"/>
        <v>130.339838951822</v>
      </c>
      <c r="AF525" s="342">
        <f t="shared" si="386"/>
        <v>0</v>
      </c>
      <c r="AG525" s="342">
        <f t="shared" si="386"/>
        <v>0</v>
      </c>
      <c r="AH525" s="342">
        <f>SUM(C525:AG525)</f>
        <v>3768.11792002183</v>
      </c>
      <c r="AI525" s="23"/>
      <c r="AK525" s="24"/>
      <c r="AM525" s="1"/>
      <c r="AN525" s="1"/>
      <c r="AO525" s="1"/>
      <c r="AP525" s="1"/>
      <c r="AQ525" s="1"/>
      <c r="AR525" s="1"/>
      <c r="AS525" s="1"/>
      <c r="AT525" s="1"/>
      <c r="AU525" s="1"/>
    </row>
    <row r="526" s="19" customFormat="1" ht="30" customHeight="1" spans="1:56">
      <c r="A526" s="339"/>
      <c r="B526" s="315"/>
      <c r="C526" s="333"/>
      <c r="D526" s="333"/>
      <c r="E526" s="333"/>
      <c r="F526" s="333"/>
      <c r="G526" s="333"/>
      <c r="H526" s="333"/>
      <c r="I526" s="333"/>
      <c r="J526" s="333"/>
      <c r="K526" s="333"/>
      <c r="L526" s="333"/>
      <c r="M526" s="333"/>
      <c r="N526" s="333"/>
      <c r="O526" s="333"/>
      <c r="P526" s="333"/>
      <c r="Q526" s="333"/>
      <c r="R526" s="333"/>
      <c r="S526" s="333"/>
      <c r="T526" s="333"/>
      <c r="U526" s="333"/>
      <c r="V526" s="333"/>
      <c r="W526" s="333"/>
      <c r="X526" s="333"/>
      <c r="Y526" s="333"/>
      <c r="Z526" s="333"/>
      <c r="AA526" s="333"/>
      <c r="AB526" s="333"/>
      <c r="AC526" s="333"/>
      <c r="AD526" s="333"/>
      <c r="AE526" s="333"/>
      <c r="AF526" s="333"/>
      <c r="AG526" s="333"/>
      <c r="AH526" s="333"/>
      <c r="AI526" s="23"/>
      <c r="AK526" s="24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s="19" customFormat="1" ht="30" customHeight="1" spans="1:56">
      <c r="A527" s="339"/>
      <c r="B527" s="315"/>
      <c r="C527" s="333"/>
      <c r="D527" s="333"/>
      <c r="E527" s="333"/>
      <c r="F527" s="333"/>
      <c r="G527" s="333"/>
      <c r="H527" s="333"/>
      <c r="I527" s="333"/>
      <c r="J527" s="333"/>
      <c r="K527" s="333"/>
      <c r="L527" s="333"/>
      <c r="M527" s="333"/>
      <c r="N527" s="333"/>
      <c r="O527" s="333"/>
      <c r="P527" s="333"/>
      <c r="Q527" s="333"/>
      <c r="R527" s="333"/>
      <c r="S527" s="333"/>
      <c r="T527" s="333"/>
      <c r="U527" s="333"/>
      <c r="V527" s="333"/>
      <c r="W527" s="333"/>
      <c r="X527" s="333"/>
      <c r="Y527" s="333"/>
      <c r="Z527" s="333"/>
      <c r="AA527" s="333"/>
      <c r="AB527" s="333"/>
      <c r="AC527" s="333"/>
      <c r="AD527" s="333"/>
      <c r="AE527" s="333"/>
      <c r="AF527" s="333"/>
      <c r="AG527" s="333"/>
      <c r="AH527" s="333"/>
      <c r="AI527" s="23"/>
      <c r="AK527" s="24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s="1" customFormat="1" ht="28" customHeight="1" spans="1:56">
      <c r="A528" s="343" t="s">
        <v>387</v>
      </c>
      <c r="B528" s="344" t="s">
        <v>197</v>
      </c>
      <c r="C528" s="333">
        <v>528</v>
      </c>
      <c r="D528" s="333">
        <v>491</v>
      </c>
      <c r="E528" s="333">
        <v>679</v>
      </c>
      <c r="F528" s="333">
        <v>752</v>
      </c>
      <c r="G528" s="333">
        <v>1216</v>
      </c>
      <c r="H528" s="333">
        <v>988</v>
      </c>
      <c r="I528" s="333">
        <v>529</v>
      </c>
      <c r="J528" s="333">
        <v>579</v>
      </c>
      <c r="K528" s="333">
        <v>1209</v>
      </c>
      <c r="L528" s="333">
        <v>1004</v>
      </c>
      <c r="M528" s="333">
        <v>1130</v>
      </c>
      <c r="N528" s="333">
        <v>1277</v>
      </c>
      <c r="O528" s="333">
        <v>1156</v>
      </c>
      <c r="P528" s="333">
        <v>1061</v>
      </c>
      <c r="Q528" s="333">
        <v>1077</v>
      </c>
      <c r="R528" s="333">
        <v>1356</v>
      </c>
      <c r="S528" s="333">
        <v>1495</v>
      </c>
      <c r="T528" s="333">
        <v>1264</v>
      </c>
      <c r="U528" s="333">
        <v>1096</v>
      </c>
      <c r="V528" s="333">
        <v>998</v>
      </c>
      <c r="W528" s="333">
        <v>1302</v>
      </c>
      <c r="X528" s="333">
        <v>1316</v>
      </c>
      <c r="Y528" s="333">
        <v>1285</v>
      </c>
      <c r="Z528" s="333">
        <v>1616</v>
      </c>
      <c r="AA528" s="333">
        <v>1804</v>
      </c>
      <c r="AB528" s="333">
        <v>1766</v>
      </c>
      <c r="AC528" s="333">
        <v>1931</v>
      </c>
      <c r="AD528" s="333">
        <v>1642</v>
      </c>
      <c r="AE528" s="333">
        <v>1477</v>
      </c>
      <c r="AF528" s="333">
        <v>1398</v>
      </c>
      <c r="AG528" s="333">
        <v>0</v>
      </c>
      <c r="AH528" s="333">
        <v>35422</v>
      </c>
      <c r="AI528" s="333">
        <v>1398</v>
      </c>
      <c r="AJ528" s="5">
        <f>AF528-AI528</f>
        <v>0</v>
      </c>
    </row>
    <row r="529" s="1" customFormat="1" ht="28" customHeight="1" spans="1:37">
      <c r="A529" s="343" t="s">
        <v>387</v>
      </c>
      <c r="B529" s="344" t="s">
        <v>199</v>
      </c>
      <c r="C529" s="333">
        <f t="shared" ref="C529:AG529" si="387">C528-C204</f>
        <v>236</v>
      </c>
      <c r="D529" s="333">
        <f t="shared" si="387"/>
        <v>-40</v>
      </c>
      <c r="E529" s="333">
        <f t="shared" si="387"/>
        <v>94</v>
      </c>
      <c r="F529" s="333">
        <f t="shared" si="387"/>
        <v>120</v>
      </c>
      <c r="G529" s="333">
        <f t="shared" si="387"/>
        <v>500</v>
      </c>
      <c r="H529" s="333">
        <f t="shared" si="387"/>
        <v>80</v>
      </c>
      <c r="I529" s="333">
        <f t="shared" si="387"/>
        <v>-80</v>
      </c>
      <c r="J529" s="333">
        <f t="shared" si="387"/>
        <v>-100</v>
      </c>
      <c r="K529" s="333">
        <f t="shared" si="387"/>
        <v>225</v>
      </c>
      <c r="L529" s="333">
        <f t="shared" si="387"/>
        <v>-70</v>
      </c>
      <c r="M529" s="333">
        <f t="shared" si="387"/>
        <v>-40</v>
      </c>
      <c r="N529" s="333">
        <f t="shared" si="387"/>
        <v>180</v>
      </c>
      <c r="O529" s="333">
        <f t="shared" si="387"/>
        <v>90</v>
      </c>
      <c r="P529" s="333">
        <f t="shared" si="387"/>
        <v>0</v>
      </c>
      <c r="Q529" s="333">
        <f t="shared" si="387"/>
        <v>30</v>
      </c>
      <c r="R529" s="333">
        <f t="shared" si="387"/>
        <v>0</v>
      </c>
      <c r="S529" s="333">
        <f t="shared" si="387"/>
        <v>-270</v>
      </c>
      <c r="T529" s="333">
        <f t="shared" si="387"/>
        <v>-350</v>
      </c>
      <c r="U529" s="333">
        <f t="shared" si="387"/>
        <v>-40</v>
      </c>
      <c r="V529" s="333">
        <f t="shared" si="387"/>
        <v>-137</v>
      </c>
      <c r="W529" s="333">
        <f t="shared" si="387"/>
        <v>10</v>
      </c>
      <c r="X529" s="333">
        <f t="shared" si="387"/>
        <v>-30</v>
      </c>
      <c r="Y529" s="333">
        <f t="shared" si="387"/>
        <v>-30</v>
      </c>
      <c r="Z529" s="333">
        <f t="shared" si="387"/>
        <v>215</v>
      </c>
      <c r="AA529" s="333">
        <f t="shared" si="387"/>
        <v>-80</v>
      </c>
      <c r="AB529" s="333">
        <f t="shared" si="387"/>
        <v>60</v>
      </c>
      <c r="AC529" s="333">
        <f t="shared" si="387"/>
        <v>240</v>
      </c>
      <c r="AD529" s="333">
        <f t="shared" si="387"/>
        <v>170</v>
      </c>
      <c r="AE529" s="333">
        <f t="shared" si="387"/>
        <v>270</v>
      </c>
      <c r="AF529" s="333">
        <f t="shared" si="387"/>
        <v>0</v>
      </c>
      <c r="AG529" s="333">
        <f t="shared" si="387"/>
        <v>0</v>
      </c>
      <c r="AH529" s="333">
        <f>SUM(C529:AG529)</f>
        <v>1253</v>
      </c>
      <c r="AI529" s="333">
        <v>0</v>
      </c>
      <c r="AJ529"/>
      <c r="AK529" s="24"/>
    </row>
    <row r="530" s="1" customFormat="1" ht="28" customHeight="1" spans="1:37">
      <c r="A530" s="343" t="s">
        <v>146</v>
      </c>
      <c r="B530" s="344" t="s">
        <v>197</v>
      </c>
      <c r="C530" s="333">
        <v>570</v>
      </c>
      <c r="D530" s="333">
        <v>389</v>
      </c>
      <c r="E530" s="333">
        <v>473</v>
      </c>
      <c r="F530" s="333">
        <v>652</v>
      </c>
      <c r="G530" s="333">
        <v>594</v>
      </c>
      <c r="H530" s="333">
        <v>426</v>
      </c>
      <c r="I530" s="333">
        <v>787</v>
      </c>
      <c r="J530" s="333">
        <v>319</v>
      </c>
      <c r="K530" s="333">
        <v>0</v>
      </c>
      <c r="L530" s="333">
        <v>0</v>
      </c>
      <c r="M530" s="333">
        <v>0</v>
      </c>
      <c r="N530" s="333">
        <v>0</v>
      </c>
      <c r="O530" s="333">
        <v>0</v>
      </c>
      <c r="P530" s="333">
        <v>0</v>
      </c>
      <c r="Q530" s="333">
        <v>0</v>
      </c>
      <c r="R530" s="333">
        <v>102</v>
      </c>
      <c r="S530" s="333">
        <v>145</v>
      </c>
      <c r="T530" s="333">
        <v>406</v>
      </c>
      <c r="U530" s="333">
        <v>383</v>
      </c>
      <c r="V530" s="333">
        <v>246</v>
      </c>
      <c r="W530" s="333">
        <v>0</v>
      </c>
      <c r="X530" s="333">
        <v>0</v>
      </c>
      <c r="Y530" s="333">
        <v>404</v>
      </c>
      <c r="Z530" s="333">
        <v>461</v>
      </c>
      <c r="AA530" s="333">
        <v>468</v>
      </c>
      <c r="AB530" s="333">
        <v>383</v>
      </c>
      <c r="AC530" s="333">
        <v>495</v>
      </c>
      <c r="AD530" s="333">
        <v>534</v>
      </c>
      <c r="AE530" s="333">
        <v>486</v>
      </c>
      <c r="AF530" s="333">
        <v>496</v>
      </c>
      <c r="AG530" s="333">
        <v>0</v>
      </c>
      <c r="AH530" s="333">
        <v>9219</v>
      </c>
      <c r="AI530" s="23">
        <v>496</v>
      </c>
      <c r="AJ530" s="5">
        <f>AF530-AI530</f>
        <v>0</v>
      </c>
      <c r="AK530" s="24"/>
    </row>
    <row r="531" s="1" customFormat="1" ht="28" customHeight="1" spans="1:37">
      <c r="A531" s="343" t="s">
        <v>146</v>
      </c>
      <c r="B531" s="344" t="s">
        <v>199</v>
      </c>
      <c r="C531" s="333">
        <f t="shared" ref="C531:AG531" si="388">C530-C351</f>
        <v>212</v>
      </c>
      <c r="D531" s="333">
        <f t="shared" si="388"/>
        <v>0</v>
      </c>
      <c r="E531" s="333">
        <f t="shared" si="388"/>
        <v>45</v>
      </c>
      <c r="F531" s="333">
        <f t="shared" si="388"/>
        <v>160</v>
      </c>
      <c r="G531" s="333">
        <f t="shared" si="388"/>
        <v>-106</v>
      </c>
      <c r="H531" s="333">
        <f t="shared" si="388"/>
        <v>-18</v>
      </c>
      <c r="I531" s="333">
        <f t="shared" si="388"/>
        <v>160</v>
      </c>
      <c r="J531" s="333">
        <f t="shared" si="388"/>
        <v>-300</v>
      </c>
      <c r="K531" s="333">
        <f t="shared" si="388"/>
        <v>0</v>
      </c>
      <c r="L531" s="333">
        <f t="shared" si="388"/>
        <v>0</v>
      </c>
      <c r="M531" s="333">
        <f t="shared" si="388"/>
        <v>0</v>
      </c>
      <c r="N531" s="333">
        <f t="shared" si="388"/>
        <v>0</v>
      </c>
      <c r="O531" s="333">
        <f t="shared" si="388"/>
        <v>0</v>
      </c>
      <c r="P531" s="333">
        <f t="shared" si="388"/>
        <v>0</v>
      </c>
      <c r="Q531" s="333">
        <f t="shared" si="388"/>
        <v>0</v>
      </c>
      <c r="R531" s="333">
        <f t="shared" si="388"/>
        <v>102</v>
      </c>
      <c r="S531" s="333">
        <f t="shared" si="388"/>
        <v>78</v>
      </c>
      <c r="T531" s="333">
        <f t="shared" si="388"/>
        <v>-10</v>
      </c>
      <c r="U531" s="333">
        <f t="shared" si="388"/>
        <v>-10</v>
      </c>
      <c r="V531" s="333">
        <f t="shared" si="388"/>
        <v>-165</v>
      </c>
      <c r="W531" s="333">
        <f t="shared" si="388"/>
        <v>0</v>
      </c>
      <c r="X531" s="333">
        <f t="shared" si="388"/>
        <v>0</v>
      </c>
      <c r="Y531" s="333">
        <f t="shared" si="388"/>
        <v>165</v>
      </c>
      <c r="Z531" s="333">
        <f t="shared" si="388"/>
        <v>-10</v>
      </c>
      <c r="AA531" s="333">
        <f t="shared" si="388"/>
        <v>-25</v>
      </c>
      <c r="AB531" s="333">
        <f t="shared" si="388"/>
        <v>-58</v>
      </c>
      <c r="AC531" s="333">
        <f t="shared" si="388"/>
        <v>0</v>
      </c>
      <c r="AD531" s="333">
        <f t="shared" si="388"/>
        <v>0</v>
      </c>
      <c r="AE531" s="333">
        <f t="shared" si="388"/>
        <v>-20</v>
      </c>
      <c r="AF531" s="333">
        <f t="shared" si="388"/>
        <v>0</v>
      </c>
      <c r="AG531" s="333">
        <f t="shared" si="388"/>
        <v>0</v>
      </c>
      <c r="AH531" s="333">
        <f>SUM(C531:AG531)</f>
        <v>200</v>
      </c>
      <c r="AI531" s="333">
        <v>0</v>
      </c>
      <c r="AJ531"/>
      <c r="AK531" s="24"/>
    </row>
    <row r="532" s="1" customFormat="1" spans="1:37">
      <c r="A532" s="339"/>
      <c r="C532" s="345"/>
      <c r="D532" s="345"/>
      <c r="E532" s="345"/>
      <c r="F532" s="345"/>
      <c r="G532" s="345"/>
      <c r="H532" s="345"/>
      <c r="I532" s="345"/>
      <c r="J532" s="345"/>
      <c r="K532" s="345"/>
      <c r="L532" s="345"/>
      <c r="M532" s="345"/>
      <c r="N532" s="345"/>
      <c r="O532" s="345"/>
      <c r="P532" s="345"/>
      <c r="Q532" s="345"/>
      <c r="R532" s="345"/>
      <c r="S532" s="345"/>
      <c r="T532" s="345"/>
      <c r="U532" s="345"/>
      <c r="V532" s="345"/>
      <c r="W532" s="345"/>
      <c r="X532" s="345"/>
      <c r="Y532" s="345"/>
      <c r="Z532" s="345"/>
      <c r="AA532" s="345"/>
      <c r="AB532" s="345"/>
      <c r="AC532" s="345"/>
      <c r="AD532" s="345"/>
      <c r="AE532" s="345"/>
      <c r="AF532" s="345"/>
      <c r="AG532" s="345"/>
      <c r="AH532" s="345"/>
      <c r="AI532" s="23"/>
      <c r="AK532" s="24"/>
    </row>
    <row r="533" s="1" customFormat="1" spans="1:37">
      <c r="A533" s="3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3"/>
      <c r="AK533" s="24"/>
    </row>
    <row r="534" s="1" customFormat="1" spans="1:37">
      <c r="A534" s="339"/>
      <c r="B534" s="315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346"/>
      <c r="AK534" s="24"/>
    </row>
    <row r="535" s="1" customFormat="1" spans="1:37">
      <c r="A535" s="339"/>
      <c r="B535" s="315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346"/>
      <c r="AK535" s="24"/>
    </row>
    <row r="536" s="1" customFormat="1" spans="1:37">
      <c r="A536" s="339"/>
      <c r="B536" s="315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3"/>
      <c r="AK536" s="24"/>
    </row>
    <row r="537" s="1" customFormat="1" spans="1:37">
      <c r="A537" s="339"/>
      <c r="B537" s="315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3"/>
      <c r="AK537" s="24"/>
    </row>
    <row r="538" s="1" customFormat="1" spans="1:37">
      <c r="A538" s="339"/>
      <c r="B538" s="315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3"/>
      <c r="AK538" s="24"/>
    </row>
    <row r="539" s="1" customFormat="1" spans="1:37">
      <c r="A539" s="339"/>
      <c r="B539" s="315"/>
      <c r="C539" s="333"/>
      <c r="D539" s="333"/>
      <c r="E539" s="333"/>
      <c r="F539" s="333"/>
      <c r="G539" s="333"/>
      <c r="H539" s="333"/>
      <c r="I539" s="333"/>
      <c r="J539" s="333"/>
      <c r="K539" s="333"/>
      <c r="L539" s="333"/>
      <c r="M539" s="333"/>
      <c r="N539" s="333"/>
      <c r="O539" s="333"/>
      <c r="P539" s="333"/>
      <c r="Q539" s="333"/>
      <c r="R539" s="333"/>
      <c r="S539" s="333"/>
      <c r="T539" s="333"/>
      <c r="U539" s="333"/>
      <c r="V539" s="333"/>
      <c r="W539" s="333"/>
      <c r="X539" s="333"/>
      <c r="Y539" s="333"/>
      <c r="Z539" s="333"/>
      <c r="AA539" s="333"/>
      <c r="AB539" s="333"/>
      <c r="AC539" s="333"/>
      <c r="AD539" s="333"/>
      <c r="AE539" s="333"/>
      <c r="AF539" s="333"/>
      <c r="AG539" s="333"/>
      <c r="AH539" s="333"/>
      <c r="AI539" s="23"/>
      <c r="AK539" s="24"/>
    </row>
    <row r="540" s="1" customFormat="1" spans="1:37">
      <c r="A540" s="339"/>
      <c r="B540" s="315"/>
      <c r="C540" s="333"/>
      <c r="D540" s="333"/>
      <c r="E540" s="333"/>
      <c r="F540" s="333"/>
      <c r="G540" s="333"/>
      <c r="H540" s="333"/>
      <c r="I540" s="333"/>
      <c r="J540" s="333"/>
      <c r="K540" s="333"/>
      <c r="L540" s="333"/>
      <c r="M540" s="333"/>
      <c r="N540" s="333"/>
      <c r="O540" s="333"/>
      <c r="P540" s="333"/>
      <c r="Q540" s="333"/>
      <c r="R540" s="333"/>
      <c r="S540" s="333"/>
      <c r="T540" s="333"/>
      <c r="U540" s="333"/>
      <c r="V540" s="333"/>
      <c r="W540" s="333"/>
      <c r="X540" s="333"/>
      <c r="Y540" s="333"/>
      <c r="Z540" s="333"/>
      <c r="AA540" s="333"/>
      <c r="AB540" s="333"/>
      <c r="AC540" s="333"/>
      <c r="AD540" s="333"/>
      <c r="AE540" s="333"/>
      <c r="AF540" s="333"/>
      <c r="AG540" s="333"/>
      <c r="AH540" s="333"/>
      <c r="AI540" s="23"/>
      <c r="AK540" s="24"/>
    </row>
    <row r="541" s="1" customFormat="1" spans="1:37">
      <c r="A541" s="339"/>
      <c r="B541" s="315"/>
      <c r="C541" s="345"/>
      <c r="D541" s="345"/>
      <c r="E541" s="345"/>
      <c r="F541" s="345"/>
      <c r="G541" s="345"/>
      <c r="H541" s="345"/>
      <c r="I541" s="345"/>
      <c r="J541" s="345"/>
      <c r="K541" s="345"/>
      <c r="L541" s="345"/>
      <c r="M541" s="345"/>
      <c r="N541" s="345"/>
      <c r="O541" s="345"/>
      <c r="P541" s="345"/>
      <c r="Q541" s="345"/>
      <c r="R541" s="345"/>
      <c r="S541" s="345"/>
      <c r="T541" s="345"/>
      <c r="U541" s="345"/>
      <c r="V541" s="345"/>
      <c r="W541" s="345"/>
      <c r="X541" s="345"/>
      <c r="Y541" s="345"/>
      <c r="Z541" s="345"/>
      <c r="AA541" s="345"/>
      <c r="AB541" s="345"/>
      <c r="AC541" s="345"/>
      <c r="AD541" s="345"/>
      <c r="AE541" s="345"/>
      <c r="AF541" s="345"/>
      <c r="AG541" s="345"/>
      <c r="AH541" s="345"/>
      <c r="AI541" s="23"/>
      <c r="AK541" s="24"/>
    </row>
    <row r="542" s="1" customFormat="1" spans="1:37">
      <c r="A542" s="339"/>
      <c r="B542" s="315"/>
      <c r="C542" s="345"/>
      <c r="D542" s="345"/>
      <c r="E542" s="345"/>
      <c r="F542" s="345"/>
      <c r="G542" s="345"/>
      <c r="H542" s="345"/>
      <c r="I542" s="345"/>
      <c r="J542" s="345"/>
      <c r="K542" s="345"/>
      <c r="L542" s="345"/>
      <c r="M542" s="345"/>
      <c r="N542" s="345"/>
      <c r="O542" s="345"/>
      <c r="P542" s="345"/>
      <c r="Q542" s="345"/>
      <c r="R542" s="345"/>
      <c r="S542" s="345"/>
      <c r="T542" s="345"/>
      <c r="U542" s="345"/>
      <c r="V542" s="345"/>
      <c r="W542" s="345"/>
      <c r="X542" s="345"/>
      <c r="Y542" s="345"/>
      <c r="Z542" s="345"/>
      <c r="AA542" s="345"/>
      <c r="AB542" s="345"/>
      <c r="AC542" s="345"/>
      <c r="AD542" s="345"/>
      <c r="AE542" s="345"/>
      <c r="AF542" s="345"/>
      <c r="AG542" s="345"/>
      <c r="AH542" s="345"/>
      <c r="AI542" s="23"/>
      <c r="AK542" s="24"/>
    </row>
    <row r="543" s="1" customFormat="1" spans="1:37">
      <c r="A543" s="339"/>
      <c r="B543" s="315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3"/>
      <c r="AK543" s="24"/>
    </row>
    <row r="544" s="1" customFormat="1" spans="1:37">
      <c r="A544" s="339"/>
      <c r="B544" s="315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3"/>
      <c r="AK544" s="24"/>
    </row>
    <row r="545" s="1" customFormat="1" spans="1:37">
      <c r="A545" s="339"/>
      <c r="B545" s="315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3"/>
      <c r="AK545" s="24"/>
    </row>
    <row r="546" s="1" customFormat="1" spans="1:37">
      <c r="A546" s="339"/>
      <c r="B546" s="315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3"/>
      <c r="AK546" s="24"/>
    </row>
    <row r="547" s="1" customFormat="1" spans="1:37">
      <c r="A547" s="339"/>
      <c r="B547" s="315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3"/>
      <c r="AK547" s="24"/>
    </row>
    <row r="548" s="1" customFormat="1" spans="1:37">
      <c r="A548" s="339"/>
      <c r="B548" s="315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3"/>
      <c r="AK548" s="24"/>
    </row>
    <row r="549" s="1" customFormat="1" spans="1:37">
      <c r="A549" s="339"/>
      <c r="B549" s="315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3"/>
      <c r="AK549" s="24"/>
    </row>
    <row r="550" s="1" customFormat="1" spans="1:37">
      <c r="A550" s="339"/>
      <c r="B550" s="315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3"/>
      <c r="AK550" s="24"/>
    </row>
    <row r="551" s="1" customFormat="1" spans="1:37">
      <c r="A551" s="339"/>
      <c r="B551" s="315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3"/>
      <c r="AK551" s="24"/>
    </row>
    <row r="552" s="1" customFormat="1" spans="1:37">
      <c r="A552" s="339"/>
      <c r="B552" s="315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3"/>
      <c r="AK552" s="24"/>
    </row>
    <row r="553" s="1" customFormat="1" spans="1:37">
      <c r="A553" s="339"/>
      <c r="B553" s="315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3"/>
      <c r="AK553" s="24"/>
    </row>
    <row r="554" s="1" customFormat="1" spans="1:37">
      <c r="A554" s="339"/>
      <c r="B554" s="315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3"/>
      <c r="AK554" s="24"/>
    </row>
    <row r="555" s="1" customFormat="1" spans="1:37">
      <c r="A555" s="339"/>
      <c r="B555" s="315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3"/>
      <c r="AK555" s="24"/>
    </row>
    <row r="556" s="1" customFormat="1" spans="1:37">
      <c r="A556" s="339"/>
      <c r="B556" s="315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3"/>
      <c r="AK556" s="24"/>
    </row>
    <row r="557" s="1" customFormat="1" spans="1:37">
      <c r="A557" s="339"/>
      <c r="B557" s="315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3"/>
      <c r="AK557" s="24"/>
    </row>
    <row r="558" s="1" customFormat="1" spans="1:37">
      <c r="A558" s="339"/>
      <c r="B558" s="315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3"/>
      <c r="AK558" s="24"/>
    </row>
    <row r="559" s="1" customFormat="1" spans="1:37">
      <c r="A559" s="339"/>
      <c r="B559" s="315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3"/>
      <c r="AK559" s="24"/>
    </row>
    <row r="560" s="1" customFormat="1" spans="1:37">
      <c r="A560" s="339"/>
      <c r="B560" s="315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3"/>
      <c r="AK560" s="24"/>
    </row>
    <row r="561" s="1" customFormat="1" spans="1:37">
      <c r="A561" s="339"/>
      <c r="B561" s="315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3"/>
      <c r="AK561" s="24"/>
    </row>
    <row r="562" s="1" customFormat="1" spans="1:37">
      <c r="A562" s="339"/>
      <c r="B562" s="315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3"/>
      <c r="AK562" s="24"/>
    </row>
    <row r="563" s="1" customFormat="1" spans="1:37">
      <c r="A563" s="339"/>
      <c r="B563" s="315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3"/>
      <c r="AK563" s="24"/>
    </row>
    <row r="564" s="1" customFormat="1" spans="1:37">
      <c r="A564" s="339"/>
      <c r="B564" s="315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3"/>
      <c r="AK564" s="24"/>
    </row>
    <row r="565" s="1" customFormat="1" spans="1:37">
      <c r="A565" s="339"/>
      <c r="B565" s="315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3"/>
      <c r="AK565" s="24"/>
    </row>
    <row r="566" s="1" customFormat="1" spans="1:37">
      <c r="A566" s="339"/>
      <c r="B566" s="315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3"/>
      <c r="AK566" s="24"/>
    </row>
    <row r="567" s="1" customFormat="1" spans="1:37">
      <c r="A567" s="339"/>
      <c r="B567" s="315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3"/>
      <c r="AK567" s="24"/>
    </row>
    <row r="568" s="1" customFormat="1" spans="1:37">
      <c r="A568" s="339"/>
      <c r="B568" s="315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3"/>
      <c r="AK568" s="24"/>
    </row>
    <row r="569" s="1" customFormat="1" spans="1:37">
      <c r="A569" s="339"/>
      <c r="B569" s="315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3"/>
      <c r="AK569" s="24"/>
    </row>
    <row r="570" s="1" customFormat="1" spans="1:37">
      <c r="A570" s="339"/>
      <c r="B570" s="315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3"/>
      <c r="AK570" s="24"/>
    </row>
    <row r="571" s="1" customFormat="1" spans="1:37">
      <c r="A571" s="339"/>
      <c r="B571" s="315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3"/>
      <c r="AK571" s="24"/>
    </row>
    <row r="572" s="1" customFormat="1" spans="1:37">
      <c r="A572" s="339"/>
      <c r="B572" s="315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3"/>
      <c r="AK572" s="24"/>
    </row>
    <row r="573" s="1" customFormat="1" spans="1:37">
      <c r="A573" s="339"/>
      <c r="B573" s="315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3"/>
      <c r="AK573" s="24"/>
    </row>
    <row r="574" s="1" customFormat="1" spans="1:37">
      <c r="A574" s="339"/>
      <c r="B574" s="315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3"/>
      <c r="AK574" s="24"/>
    </row>
    <row r="575" s="1" customFormat="1" spans="1:37">
      <c r="A575" s="339"/>
      <c r="B575" s="315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3"/>
      <c r="AK575" s="24"/>
    </row>
    <row r="576" s="1" customFormat="1" spans="1:37">
      <c r="A576" s="339"/>
      <c r="B576" s="315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3"/>
      <c r="AK576" s="24"/>
    </row>
    <row r="577" s="1" customFormat="1" spans="1:37">
      <c r="A577" s="339"/>
      <c r="B577" s="315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3"/>
      <c r="AK577" s="24"/>
    </row>
    <row r="578" s="1" customFormat="1" spans="1:37">
      <c r="A578" s="339"/>
      <c r="B578" s="315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3"/>
      <c r="AK578" s="24"/>
    </row>
    <row r="579" s="1" customFormat="1" spans="1:37">
      <c r="A579" s="339"/>
      <c r="B579" s="315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3"/>
      <c r="AK579" s="24"/>
    </row>
    <row r="580" s="1" customFormat="1" spans="1:37">
      <c r="A580" s="339"/>
      <c r="B580" s="315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3"/>
      <c r="AK580" s="24"/>
    </row>
    <row r="581" s="1" customFormat="1" spans="1:37">
      <c r="A581" s="339"/>
      <c r="B581" s="315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3"/>
      <c r="AK581" s="24"/>
    </row>
    <row r="582" s="1" customFormat="1" spans="1:37">
      <c r="A582" s="339"/>
      <c r="B582" s="315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3"/>
      <c r="AK582" s="24"/>
    </row>
    <row r="583" s="1" customFormat="1" spans="1:37">
      <c r="A583" s="339"/>
      <c r="B583" s="315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3"/>
      <c r="AK583" s="24"/>
    </row>
    <row r="584" s="1" customFormat="1" spans="1:37">
      <c r="A584" s="339"/>
      <c r="B584" s="315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3"/>
      <c r="AK584" s="24"/>
    </row>
    <row r="585" s="1" customFormat="1" spans="1:37">
      <c r="A585" s="339"/>
      <c r="B585" s="315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3"/>
      <c r="AK585" s="24"/>
    </row>
    <row r="586" s="1" customFormat="1" spans="1:37">
      <c r="A586" s="339"/>
      <c r="B586" s="315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3"/>
      <c r="AK586" s="24"/>
    </row>
    <row r="587" s="1" customFormat="1" spans="1:37">
      <c r="A587" s="339"/>
      <c r="B587" s="315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3"/>
      <c r="AK587" s="24"/>
    </row>
    <row r="588" s="1" customFormat="1" spans="1:37">
      <c r="A588" s="339"/>
      <c r="B588" s="315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3"/>
      <c r="AK588" s="24"/>
    </row>
    <row r="589" s="1" customFormat="1" spans="1:37">
      <c r="A589" s="339"/>
      <c r="B589" s="315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3"/>
      <c r="AK589" s="24"/>
    </row>
    <row r="590" s="1" customFormat="1" spans="1:37">
      <c r="A590" s="339"/>
      <c r="B590" s="315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3"/>
      <c r="AK590" s="24"/>
    </row>
    <row r="591" s="1" customFormat="1" spans="1:37">
      <c r="A591" s="339"/>
      <c r="B591" s="315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3"/>
      <c r="AK591" s="24"/>
    </row>
    <row r="592" s="1" customFormat="1" spans="1:37">
      <c r="A592" s="339"/>
      <c r="B592" s="315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3"/>
      <c r="AK592" s="24"/>
    </row>
    <row r="593" s="1" customFormat="1" spans="1:37">
      <c r="A593" s="339"/>
      <c r="B593" s="315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3"/>
      <c r="AK593" s="24"/>
    </row>
    <row r="594" s="1" customFormat="1" spans="1:37">
      <c r="A594" s="339"/>
      <c r="B594" s="315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3"/>
      <c r="AK594" s="24"/>
    </row>
    <row r="595" s="1" customFormat="1" spans="1:37">
      <c r="A595" s="339"/>
      <c r="B595" s="315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3"/>
      <c r="AK595" s="24"/>
    </row>
    <row r="596" s="1" customFormat="1" spans="1:37">
      <c r="A596" s="339"/>
      <c r="B596" s="315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3"/>
      <c r="AK596" s="24"/>
    </row>
    <row r="597" s="1" customFormat="1" spans="1:37">
      <c r="A597" s="339"/>
      <c r="B597" s="315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3"/>
      <c r="AK597" s="24"/>
    </row>
    <row r="598" s="1" customFormat="1" spans="1:37">
      <c r="A598" s="339"/>
      <c r="B598" s="315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3"/>
      <c r="AK598" s="24"/>
    </row>
    <row r="599" s="1" customFormat="1" spans="1:37">
      <c r="A599" s="339"/>
      <c r="B599" s="315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3"/>
      <c r="AK599" s="24"/>
    </row>
    <row r="600" s="1" customFormat="1" spans="1:37">
      <c r="A600" s="339"/>
      <c r="B600" s="315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3"/>
      <c r="AK600" s="24"/>
    </row>
    <row r="601" s="1" customFormat="1" spans="1:37">
      <c r="A601" s="339"/>
      <c r="B601" s="315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3"/>
      <c r="AK601" s="24"/>
    </row>
    <row r="602" s="1" customFormat="1" spans="1:37">
      <c r="A602" s="339"/>
      <c r="B602" s="315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3"/>
      <c r="AK602" s="24"/>
    </row>
    <row r="603" s="1" customFormat="1" spans="1:37">
      <c r="A603" s="339"/>
      <c r="B603" s="315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3"/>
      <c r="AK603" s="24"/>
    </row>
    <row r="604" s="1" customFormat="1" spans="1:37">
      <c r="A604" s="339"/>
      <c r="B604" s="315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3"/>
      <c r="AK604" s="24"/>
    </row>
    <row r="605" s="1" customFormat="1" spans="1:37">
      <c r="A605" s="339"/>
      <c r="B605" s="315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3"/>
      <c r="AK605" s="24"/>
    </row>
    <row r="606" s="1" customFormat="1" spans="1:37">
      <c r="A606" s="339"/>
      <c r="B606" s="315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3"/>
      <c r="AK606" s="24"/>
    </row>
    <row r="607" s="1" customFormat="1" spans="1:37">
      <c r="A607" s="339"/>
      <c r="B607" s="315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3"/>
      <c r="AK607" s="24"/>
    </row>
    <row r="608" s="1" customFormat="1" spans="1:37">
      <c r="A608" s="339"/>
      <c r="B608" s="315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3"/>
      <c r="AK608" s="24"/>
    </row>
    <row r="609" s="1" customFormat="1" spans="1:37">
      <c r="A609" s="339"/>
      <c r="B609" s="315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3"/>
      <c r="AK609" s="24"/>
    </row>
    <row r="610" s="1" customFormat="1" spans="1:37">
      <c r="A610" s="339"/>
      <c r="B610" s="315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3"/>
      <c r="AK610" s="24"/>
    </row>
    <row r="611" s="1" customFormat="1" spans="1:37">
      <c r="A611" s="339"/>
      <c r="B611" s="315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3"/>
      <c r="AK611" s="24"/>
    </row>
    <row r="612" s="1" customFormat="1" spans="1:37">
      <c r="A612" s="339"/>
      <c r="B612" s="315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3"/>
      <c r="AK612" s="24"/>
    </row>
    <row r="613" s="1" customFormat="1" spans="1:37">
      <c r="A613" s="339"/>
      <c r="B613" s="315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3"/>
      <c r="AK613" s="24"/>
    </row>
    <row r="614" s="1" customFormat="1" spans="1:37">
      <c r="A614" s="339"/>
      <c r="B614" s="315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3"/>
      <c r="AK614" s="24"/>
    </row>
    <row r="615" s="1" customFormat="1" spans="1:37">
      <c r="A615" s="339"/>
      <c r="B615" s="315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3"/>
      <c r="AK615" s="24"/>
    </row>
    <row r="616" s="1" customFormat="1" spans="1:37">
      <c r="A616" s="339"/>
      <c r="B616" s="315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3"/>
      <c r="AK616" s="24"/>
    </row>
    <row r="617" s="1" customFormat="1" spans="1:37">
      <c r="A617" s="339"/>
      <c r="B617" s="315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3"/>
      <c r="AK617" s="24"/>
    </row>
    <row r="618" s="1" customFormat="1" spans="1:37">
      <c r="A618" s="339"/>
      <c r="B618" s="315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3"/>
      <c r="AK618" s="24"/>
    </row>
    <row r="619" s="1" customFormat="1" spans="1:37">
      <c r="A619" s="339"/>
      <c r="B619" s="315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3"/>
      <c r="AK619" s="24"/>
    </row>
    <row r="620" s="1" customFormat="1" spans="1:37">
      <c r="A620" s="339"/>
      <c r="B620" s="315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3"/>
      <c r="AK620" s="24"/>
    </row>
    <row r="621" s="1" customFormat="1" spans="1:37">
      <c r="A621" s="339"/>
      <c r="B621" s="315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3"/>
      <c r="AK621" s="24"/>
    </row>
    <row r="622" s="1" customFormat="1" spans="1:37">
      <c r="A622" s="339"/>
      <c r="B622" s="315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3"/>
      <c r="AK622" s="24"/>
    </row>
    <row r="623" s="1" customFormat="1" spans="1:37">
      <c r="A623" s="339"/>
      <c r="B623" s="315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3"/>
      <c r="AK623" s="24"/>
    </row>
    <row r="624" s="1" customFormat="1" spans="1:37">
      <c r="A624" s="339"/>
      <c r="B624" s="315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3"/>
      <c r="AK624" s="24"/>
    </row>
    <row r="625" s="1" customFormat="1" spans="1:37">
      <c r="A625" s="339"/>
      <c r="B625" s="315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3"/>
      <c r="AK625" s="24"/>
    </row>
    <row r="626" s="1" customFormat="1" spans="1:37">
      <c r="A626" s="339"/>
      <c r="B626" s="315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3"/>
      <c r="AK626" s="24"/>
    </row>
    <row r="627" s="1" customFormat="1" spans="1:37">
      <c r="A627" s="339"/>
      <c r="B627" s="315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3"/>
      <c r="AK627" s="24"/>
    </row>
    <row r="628" s="1" customFormat="1" spans="1:37">
      <c r="A628" s="339"/>
      <c r="B628" s="315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3"/>
      <c r="AK628" s="24"/>
    </row>
    <row r="629" s="1" customFormat="1" spans="1:37">
      <c r="A629" s="339"/>
      <c r="B629" s="315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3"/>
      <c r="AK629" s="24"/>
    </row>
    <row r="630" s="1" customFormat="1" spans="1:37">
      <c r="A630" s="339"/>
      <c r="B630" s="315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3"/>
      <c r="AK630" s="24"/>
    </row>
    <row r="631" s="1" customFormat="1" spans="1:37">
      <c r="A631" s="339"/>
      <c r="B631" s="315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3"/>
      <c r="AK631" s="24"/>
    </row>
    <row r="632" s="1" customFormat="1" spans="1:37">
      <c r="A632" s="339"/>
      <c r="B632" s="315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3"/>
      <c r="AK632" s="24"/>
    </row>
    <row r="633" s="1" customFormat="1" spans="1:37">
      <c r="A633" s="339"/>
      <c r="B633" s="315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3"/>
      <c r="AK633" s="24"/>
    </row>
    <row r="634" s="1" customFormat="1" spans="1:37">
      <c r="A634" s="339"/>
      <c r="B634" s="315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3"/>
      <c r="AK634" s="24"/>
    </row>
    <row r="635" s="1" customFormat="1" spans="1:37">
      <c r="A635" s="339"/>
      <c r="B635" s="315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3"/>
      <c r="AK635" s="24"/>
    </row>
    <row r="636" s="1" customFormat="1" spans="1:37">
      <c r="A636" s="339"/>
      <c r="B636" s="315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3"/>
      <c r="AK636" s="24"/>
    </row>
    <row r="637" s="1" customFormat="1" spans="1:37">
      <c r="A637" s="339"/>
      <c r="B637" s="315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3"/>
      <c r="AK637" s="24"/>
    </row>
    <row r="638" s="1" customFormat="1" spans="1:37">
      <c r="A638" s="339"/>
      <c r="B638" s="315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3"/>
      <c r="AK638" s="24"/>
    </row>
    <row r="639" s="1" customFormat="1" spans="1:37">
      <c r="A639" s="339"/>
      <c r="B639" s="315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3"/>
      <c r="AK639" s="24"/>
    </row>
    <row r="640" s="1" customFormat="1" spans="1:37">
      <c r="A640" s="339"/>
      <c r="B640" s="315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3"/>
      <c r="AK640" s="24"/>
    </row>
    <row r="641" s="1" customFormat="1" spans="1:37">
      <c r="A641" s="339"/>
      <c r="B641" s="315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3"/>
      <c r="AK641" s="24"/>
    </row>
    <row r="642" s="1" customFormat="1" spans="1:37">
      <c r="A642" s="339"/>
      <c r="B642" s="315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3"/>
      <c r="AK642" s="24"/>
    </row>
    <row r="643" s="1" customFormat="1" spans="1:37">
      <c r="A643" s="339"/>
      <c r="B643" s="315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3"/>
      <c r="AK643" s="24"/>
    </row>
    <row r="644" s="1" customFormat="1" spans="1:37">
      <c r="A644" s="339"/>
      <c r="B644" s="315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3"/>
      <c r="AK644" s="24"/>
    </row>
    <row r="645" s="1" customFormat="1" spans="1:37">
      <c r="A645" s="339"/>
      <c r="B645" s="315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3"/>
      <c r="AK645" s="24"/>
    </row>
    <row r="646" s="1" customFormat="1" spans="1:37">
      <c r="A646" s="339"/>
      <c r="B646" s="315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3"/>
      <c r="AK646" s="24"/>
    </row>
    <row r="647" s="1" customFormat="1" spans="1:37">
      <c r="A647" s="339"/>
      <c r="B647" s="315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3"/>
      <c r="AK647" s="24"/>
    </row>
    <row r="648" s="1" customFormat="1" spans="1:37">
      <c r="A648" s="339"/>
      <c r="B648" s="315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3"/>
      <c r="AK648" s="24"/>
    </row>
    <row r="649" s="1" customFormat="1" spans="1:37">
      <c r="A649" s="339"/>
      <c r="B649" s="315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3"/>
      <c r="AK649" s="24"/>
    </row>
    <row r="650" s="1" customFormat="1" spans="1:37">
      <c r="A650" s="339"/>
      <c r="B650" s="315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3"/>
      <c r="AK650" s="24"/>
    </row>
    <row r="651" s="1" customFormat="1" spans="1:37">
      <c r="A651" s="339"/>
      <c r="B651" s="315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3"/>
      <c r="AK651" s="24"/>
    </row>
    <row r="652" s="1" customFormat="1" spans="1:37">
      <c r="A652" s="339"/>
      <c r="B652" s="315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3"/>
      <c r="AK652" s="24"/>
    </row>
    <row r="653" s="1" customFormat="1" spans="1:37">
      <c r="A653" s="339"/>
      <c r="B653" s="315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3"/>
      <c r="AK653" s="24"/>
    </row>
    <row r="654" s="1" customFormat="1" spans="1:37">
      <c r="A654" s="339"/>
      <c r="B654" s="315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3"/>
      <c r="AK654" s="24"/>
    </row>
    <row r="655" s="1" customFormat="1" spans="1:37">
      <c r="A655" s="339"/>
      <c r="B655" s="315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3"/>
      <c r="AK655" s="24"/>
    </row>
    <row r="656" s="1" customFormat="1" spans="1:37">
      <c r="A656" s="339"/>
      <c r="B656" s="315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3"/>
      <c r="AK656" s="24"/>
    </row>
    <row r="657" s="1" customFormat="1" spans="1:37">
      <c r="A657" s="339"/>
      <c r="B657" s="315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3"/>
      <c r="AK657" s="24"/>
    </row>
    <row r="658" s="1" customFormat="1" spans="1:37">
      <c r="A658" s="339"/>
      <c r="B658" s="315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3"/>
      <c r="AK658" s="24"/>
    </row>
    <row r="659" s="1" customFormat="1" spans="1:37">
      <c r="A659" s="339"/>
      <c r="B659" s="315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3"/>
      <c r="AK659" s="24"/>
    </row>
    <row r="660" s="1" customFormat="1" spans="1:37">
      <c r="A660" s="339"/>
      <c r="B660" s="315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3"/>
      <c r="AK660" s="24"/>
    </row>
    <row r="661" s="1" customFormat="1" spans="1:37">
      <c r="A661" s="339"/>
      <c r="B661" s="315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3"/>
      <c r="AK661" s="24"/>
    </row>
    <row r="662" s="1" customFormat="1" spans="1:37">
      <c r="A662" s="339"/>
      <c r="B662" s="315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3"/>
      <c r="AK662" s="24"/>
    </row>
    <row r="663" s="1" customFormat="1" spans="1:37">
      <c r="A663" s="339"/>
      <c r="B663" s="315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3"/>
      <c r="AK663" s="24"/>
    </row>
    <row r="664" s="1" customFormat="1" spans="1:37">
      <c r="A664" s="339"/>
      <c r="B664" s="315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3"/>
      <c r="AK664" s="24"/>
    </row>
    <row r="665" s="1" customFormat="1" spans="1:37">
      <c r="A665" s="339"/>
      <c r="B665" s="315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3"/>
      <c r="AK665" s="24"/>
    </row>
    <row r="666" s="1" customFormat="1" spans="1:37">
      <c r="A666" s="339"/>
      <c r="B666" s="315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3"/>
      <c r="AK666" s="24"/>
    </row>
    <row r="667" s="1" customFormat="1" spans="1:37">
      <c r="A667" s="339"/>
      <c r="B667" s="315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3"/>
      <c r="AK667" s="24"/>
    </row>
    <row r="668" s="1" customFormat="1" spans="1:37">
      <c r="A668" s="339"/>
      <c r="B668" s="315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3"/>
      <c r="AK668" s="24"/>
    </row>
    <row r="669" s="1" customFormat="1" spans="1:37">
      <c r="A669" s="339"/>
      <c r="B669" s="315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3"/>
      <c r="AK669" s="24"/>
    </row>
    <row r="670" s="1" customFormat="1" spans="1:37">
      <c r="A670" s="339"/>
      <c r="B670" s="315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3"/>
      <c r="AK670" s="24"/>
    </row>
    <row r="671" s="1" customFormat="1" spans="1:37">
      <c r="A671" s="339"/>
      <c r="B671" s="315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3"/>
      <c r="AK671" s="24"/>
    </row>
    <row r="672" s="1" customFormat="1" spans="1:37">
      <c r="A672" s="339"/>
      <c r="B672" s="315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3"/>
      <c r="AK672" s="24"/>
    </row>
    <row r="673" s="1" customFormat="1" spans="1:37">
      <c r="A673" s="339"/>
      <c r="B673" s="315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3"/>
      <c r="AK673" s="24"/>
    </row>
    <row r="674" s="1" customFormat="1" spans="1:37">
      <c r="A674" s="339"/>
      <c r="B674" s="315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3"/>
      <c r="AK674" s="24"/>
    </row>
  </sheetData>
  <mergeCells count="151">
    <mergeCell ref="AL250:AS250"/>
    <mergeCell ref="AM283:AP283"/>
    <mergeCell ref="AM284:AP284"/>
    <mergeCell ref="AM302:AP302"/>
    <mergeCell ref="AM303:AP303"/>
    <mergeCell ref="A500:B500"/>
    <mergeCell ref="A501:B501"/>
    <mergeCell ref="A504:B504"/>
    <mergeCell ref="A505:B505"/>
    <mergeCell ref="A506:B506"/>
    <mergeCell ref="A507:B507"/>
    <mergeCell ref="A508:B508"/>
    <mergeCell ref="A511:B511"/>
    <mergeCell ref="A512:B512"/>
    <mergeCell ref="A513:B513"/>
    <mergeCell ref="A514:B514"/>
    <mergeCell ref="A515:B515"/>
    <mergeCell ref="A516:B516"/>
    <mergeCell ref="A518:B518"/>
    <mergeCell ref="A519:B519"/>
    <mergeCell ref="A520:B520"/>
    <mergeCell ref="A522:B522"/>
    <mergeCell ref="A523:B523"/>
    <mergeCell ref="A524:B524"/>
    <mergeCell ref="A525:B525"/>
    <mergeCell ref="A2:A7"/>
    <mergeCell ref="A9:A11"/>
    <mergeCell ref="A12:A16"/>
    <mergeCell ref="A17:A21"/>
    <mergeCell ref="A22:A26"/>
    <mergeCell ref="A27:A31"/>
    <mergeCell ref="A32:A36"/>
    <mergeCell ref="A37:A41"/>
    <mergeCell ref="A42:A44"/>
    <mergeCell ref="A45:A49"/>
    <mergeCell ref="A50:A54"/>
    <mergeCell ref="A55:A59"/>
    <mergeCell ref="A60:A64"/>
    <mergeCell ref="A65:A69"/>
    <mergeCell ref="A70:A74"/>
    <mergeCell ref="A75:A77"/>
    <mergeCell ref="A78:A80"/>
    <mergeCell ref="A81:A85"/>
    <mergeCell ref="A86:A90"/>
    <mergeCell ref="A91:A95"/>
    <mergeCell ref="A96:A100"/>
    <mergeCell ref="A101:A105"/>
    <mergeCell ref="A106:A110"/>
    <mergeCell ref="A111:A115"/>
    <mergeCell ref="A116:A118"/>
    <mergeCell ref="A119:A121"/>
    <mergeCell ref="A122:A124"/>
    <mergeCell ref="A125:A126"/>
    <mergeCell ref="A127:A129"/>
    <mergeCell ref="A130:A132"/>
    <mergeCell ref="A133:A135"/>
    <mergeCell ref="A136:A138"/>
    <mergeCell ref="A139:A143"/>
    <mergeCell ref="A144:A149"/>
    <mergeCell ref="A150:A154"/>
    <mergeCell ref="A155:A159"/>
    <mergeCell ref="A160:A164"/>
    <mergeCell ref="A165:A166"/>
    <mergeCell ref="A167:A168"/>
    <mergeCell ref="A170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19"/>
    <mergeCell ref="A221:A225"/>
    <mergeCell ref="A226:A228"/>
    <mergeCell ref="A229:A233"/>
    <mergeCell ref="A234:A238"/>
    <mergeCell ref="A239:A240"/>
    <mergeCell ref="A241:A245"/>
    <mergeCell ref="A246:A250"/>
    <mergeCell ref="A251:A255"/>
    <mergeCell ref="A256:A260"/>
    <mergeCell ref="A261:A264"/>
    <mergeCell ref="A265:A267"/>
    <mergeCell ref="A268:A270"/>
    <mergeCell ref="A271:A275"/>
    <mergeCell ref="A276:A281"/>
    <mergeCell ref="A282:A286"/>
    <mergeCell ref="A287:A291"/>
    <mergeCell ref="A292:A296"/>
    <mergeCell ref="A297:A298"/>
    <mergeCell ref="A299:A303"/>
    <mergeCell ref="A304:A306"/>
    <mergeCell ref="A307:A309"/>
    <mergeCell ref="A310:A314"/>
    <mergeCell ref="A315:A319"/>
    <mergeCell ref="A320:A324"/>
    <mergeCell ref="A325:A329"/>
    <mergeCell ref="A330:A331"/>
    <mergeCell ref="A332:A333"/>
    <mergeCell ref="A335:A336"/>
    <mergeCell ref="A337:A338"/>
    <mergeCell ref="A342:A344"/>
    <mergeCell ref="A345:A349"/>
    <mergeCell ref="A350:A354"/>
    <mergeCell ref="A355:A359"/>
    <mergeCell ref="A360:A364"/>
    <mergeCell ref="A365:A369"/>
    <mergeCell ref="A370:A372"/>
    <mergeCell ref="A373:A377"/>
    <mergeCell ref="A378:A382"/>
    <mergeCell ref="A383:A387"/>
    <mergeCell ref="A388:A392"/>
    <mergeCell ref="A393:A395"/>
    <mergeCell ref="A396:A398"/>
    <mergeCell ref="A399:A403"/>
    <mergeCell ref="A404:A408"/>
    <mergeCell ref="A409:A411"/>
    <mergeCell ref="A412:A414"/>
    <mergeCell ref="A415:A416"/>
    <mergeCell ref="A417:A421"/>
    <mergeCell ref="A422:A424"/>
    <mergeCell ref="A425:A426"/>
    <mergeCell ref="A429:A431"/>
    <mergeCell ref="A432:A434"/>
    <mergeCell ref="A435:A437"/>
    <mergeCell ref="A438:A440"/>
    <mergeCell ref="A441:A443"/>
    <mergeCell ref="A444:A446"/>
    <mergeCell ref="A447:A449"/>
    <mergeCell ref="A450:A452"/>
    <mergeCell ref="A453:A455"/>
    <mergeCell ref="A459:A461"/>
    <mergeCell ref="A462:A464"/>
    <mergeCell ref="A465:A467"/>
    <mergeCell ref="A468:A470"/>
    <mergeCell ref="A471:A473"/>
    <mergeCell ref="A475:A477"/>
    <mergeCell ref="A478:A480"/>
    <mergeCell ref="A481:A483"/>
    <mergeCell ref="A484:A486"/>
    <mergeCell ref="A488:A490"/>
    <mergeCell ref="A491:A493"/>
    <mergeCell ref="A494:A496"/>
    <mergeCell ref="A497:A498"/>
    <mergeCell ref="AL210:AS215"/>
    <mergeCell ref="AU210:BB215"/>
    <mergeCell ref="AL247:AS249"/>
    <mergeCell ref="AU247:BB249"/>
  </mergeCells>
  <pageMargins left="0.75" right="0.75" top="1" bottom="1" header="0.5" footer="0.5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9393" name="Spinner 1" r:id="rId4">
              <controlPr defaultSize="0">
                <anchor moveWithCells="1">
                  <from>
                    <xdr:col>38</xdr:col>
                    <xdr:colOff>767080</xdr:colOff>
                    <xdr:row>175</xdr:row>
                    <xdr:rowOff>5715</xdr:rowOff>
                  </from>
                  <to>
                    <xdr:col>39</xdr:col>
                    <xdr:colOff>0</xdr:colOff>
                    <xdr:row>176</xdr:row>
                    <xdr:rowOff>5715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2026底表</vt:lpstr>
      <vt:lpstr>2026.10</vt:lpstr>
      <vt:lpstr>2026.11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jsdhwdmax</cp:lastModifiedBy>
  <dcterms:created xsi:type="dcterms:W3CDTF">2023-05-12T11:15:00Z</dcterms:created>
  <dcterms:modified xsi:type="dcterms:W3CDTF">2026-10-28T07:10:55Z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A0DF94348E744B2283D1B5399AEDA5E6_13</vt:lpwstr>
  </property>
  <property fmtid="{D5CDD505-2E9C-101B-9397-08002B2CF9AE}" pid="3" name="KSOProductBuildVer">
    <vt:lpwstr>2052-12.1.0.29161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