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120" windowHeight="7995" firstSheet="4" activeTab="5"/>
  </bookViews>
  <sheets>
    <sheet name="Merom 65nm Data" sheetId="1" r:id="rId1"/>
    <sheet name="Merom2" sheetId="2" r:id="rId2"/>
    <sheet name="Sandy Bridge EP-4 32nm Data" sheetId="3" r:id="rId3"/>
    <sheet name="22nm - Ivy Bridge EP10" sheetId="4" r:id="rId4"/>
    <sheet name="45nm Penryn" sheetId="7" r:id="rId5"/>
    <sheet name="32nm Sandy Bridge (standard)" sheetId="6" r:id="rId6"/>
    <sheet name="22nm Ivy Bridge (standard)" sheetId="5" r:id="rId7"/>
    <sheet name="Sheet1" sheetId="8" r:id="rId8"/>
  </sheets>
  <calcPr calcId="145621"/>
</workbook>
</file>

<file path=xl/calcChain.xml><?xml version="1.0" encoding="utf-8"?>
<calcChain xmlns="http://schemas.openxmlformats.org/spreadsheetml/2006/main">
  <c r="F16" i="7" l="1"/>
  <c r="F15" i="7"/>
  <c r="F14" i="7"/>
  <c r="F13" i="7"/>
  <c r="F12" i="7"/>
  <c r="F11" i="7"/>
  <c r="F10" i="7"/>
  <c r="F9" i="7"/>
  <c r="F8" i="7"/>
  <c r="E16" i="7"/>
  <c r="E15" i="7"/>
  <c r="E14" i="7"/>
  <c r="E13" i="7"/>
  <c r="E12" i="7"/>
  <c r="E11" i="7"/>
  <c r="E10" i="7"/>
  <c r="E9" i="7"/>
  <c r="E8" i="7"/>
  <c r="G4" i="7"/>
  <c r="H4" i="7" s="1"/>
  <c r="I4" i="7" s="1"/>
  <c r="D4" i="7"/>
  <c r="D2" i="7"/>
  <c r="E2" i="7" s="1"/>
  <c r="F2" i="7" l="1"/>
  <c r="G2" i="7" s="1"/>
  <c r="H2" i="7" s="1"/>
  <c r="I2" i="7" s="1"/>
  <c r="F2" i="6"/>
  <c r="F7" i="6"/>
  <c r="H7" i="6" s="1"/>
  <c r="B8" i="6" s="1"/>
  <c r="G4" i="6"/>
  <c r="H4" i="6" s="1"/>
  <c r="I4" i="6" s="1"/>
  <c r="D4" i="6"/>
  <c r="D3" i="6"/>
  <c r="D2" i="6"/>
  <c r="E2" i="6" s="1"/>
  <c r="I3" i="5"/>
  <c r="G3" i="5"/>
  <c r="H3" i="5"/>
  <c r="G5" i="5"/>
  <c r="H5" i="5" s="1"/>
  <c r="I5" i="5" s="1"/>
  <c r="D5" i="5"/>
  <c r="D3" i="5"/>
  <c r="E3" i="5" s="1"/>
  <c r="F3" i="5" s="1"/>
  <c r="I7" i="6" l="1"/>
  <c r="G2" i="6"/>
  <c r="H2" i="6" s="1"/>
  <c r="I2" i="6" s="1"/>
  <c r="B9" i="6"/>
  <c r="F3" i="6"/>
  <c r="G3" i="6" s="1"/>
  <c r="H3" i="6" s="1"/>
  <c r="I3" i="6" s="1"/>
  <c r="J17" i="2"/>
  <c r="I5" i="4"/>
  <c r="I5" i="3"/>
  <c r="I4" i="3"/>
  <c r="I3" i="3"/>
  <c r="I5" i="2"/>
  <c r="I3" i="2"/>
  <c r="H3" i="2"/>
  <c r="H5" i="2"/>
  <c r="G5" i="2"/>
  <c r="G3" i="2"/>
  <c r="G3" i="4" l="1"/>
  <c r="F3" i="4"/>
  <c r="E3" i="4"/>
  <c r="D3" i="4"/>
  <c r="D5" i="4"/>
  <c r="G5" i="4"/>
  <c r="H5" i="4" s="1"/>
  <c r="G13" i="2" l="1"/>
  <c r="F13" i="2"/>
  <c r="E13" i="2"/>
  <c r="H5" i="3"/>
  <c r="G5" i="3"/>
  <c r="G4" i="3"/>
  <c r="H4" i="3" s="1"/>
  <c r="G3" i="3"/>
  <c r="F3" i="3"/>
  <c r="F4" i="3"/>
  <c r="F5" i="3"/>
  <c r="F8" i="3"/>
  <c r="H8" i="3" s="1"/>
  <c r="D5" i="3"/>
  <c r="D4" i="3"/>
  <c r="E4" i="3" s="1"/>
  <c r="D3" i="3"/>
  <c r="D21" i="2"/>
  <c r="D20" i="2"/>
  <c r="D19" i="2"/>
  <c r="D18" i="2"/>
  <c r="D17" i="2"/>
  <c r="F8" i="2"/>
  <c r="H8" i="2" s="1"/>
  <c r="B8" i="2"/>
  <c r="D5" i="2"/>
  <c r="D4" i="2"/>
  <c r="D3" i="2"/>
  <c r="E3" i="3" l="1"/>
  <c r="J9" i="3"/>
  <c r="B9" i="3"/>
  <c r="B10" i="3" s="1"/>
  <c r="I8" i="3"/>
  <c r="E18" i="2"/>
  <c r="E19" i="2"/>
  <c r="E3" i="2"/>
  <c r="E20" i="2"/>
  <c r="E4" i="2"/>
  <c r="I8" i="2" s="1"/>
  <c r="E17" i="2"/>
  <c r="E21" i="2"/>
  <c r="B10" i="2"/>
  <c r="B11" i="2" s="1"/>
  <c r="J9" i="2"/>
  <c r="B9" i="2"/>
  <c r="I17" i="1"/>
  <c r="H17" i="1"/>
  <c r="G17" i="1"/>
  <c r="F17" i="1"/>
  <c r="E21" i="1"/>
  <c r="E20" i="1"/>
  <c r="E19" i="1"/>
  <c r="E18" i="1"/>
  <c r="E17" i="1"/>
  <c r="D21" i="1"/>
  <c r="D20" i="1"/>
  <c r="D19" i="1"/>
  <c r="D18" i="1"/>
  <c r="D17" i="1"/>
  <c r="G12" i="1"/>
  <c r="F12" i="1"/>
  <c r="E12" i="1"/>
  <c r="B11" i="1"/>
  <c r="J9" i="1"/>
  <c r="I8" i="1"/>
  <c r="B8" i="1"/>
  <c r="B10" i="1" s="1"/>
  <c r="B9" i="1"/>
  <c r="H8" i="1"/>
  <c r="F8" i="1"/>
  <c r="E3" i="1"/>
  <c r="E4" i="1"/>
  <c r="D5" i="1"/>
  <c r="D4" i="1"/>
  <c r="D3" i="1"/>
  <c r="F17" i="2" l="1"/>
  <c r="G17" i="2"/>
  <c r="H3" i="3" l="1"/>
  <c r="H17" i="2"/>
  <c r="I17" i="2" s="1"/>
</calcChain>
</file>

<file path=xl/sharedStrings.xml><?xml version="1.0" encoding="utf-8"?>
<sst xmlns="http://schemas.openxmlformats.org/spreadsheetml/2006/main" count="189" uniqueCount="46">
  <si>
    <t>w (px)</t>
  </si>
  <si>
    <t>h (px)</t>
  </si>
  <si>
    <t>core</t>
  </si>
  <si>
    <t>sram</t>
  </si>
  <si>
    <t>die</t>
  </si>
  <si>
    <t>A (mm^2)</t>
  </si>
  <si>
    <t>A (px^2)</t>
  </si>
  <si>
    <t>Transistors</t>
  </si>
  <si>
    <t>Total</t>
  </si>
  <si>
    <t>SRAM</t>
  </si>
  <si>
    <t>MB</t>
  </si>
  <si>
    <t>bits</t>
  </si>
  <si>
    <t>T/bit</t>
  </si>
  <si>
    <t>T</t>
  </si>
  <si>
    <t>Remainder</t>
  </si>
  <si>
    <t>A/b (um^2)</t>
  </si>
  <si>
    <t>Act SRAM</t>
  </si>
  <si>
    <t>Atot (mm^2)</t>
  </si>
  <si>
    <t>Core</t>
  </si>
  <si>
    <t>A/T (um^2)</t>
  </si>
  <si>
    <t>GP</t>
  </si>
  <si>
    <t>Accurate area</t>
  </si>
  <si>
    <t>Pitch (nm)</t>
  </si>
  <si>
    <t>Thick (nm)</t>
  </si>
  <si>
    <t>AR</t>
  </si>
  <si>
    <t>Metal</t>
  </si>
  <si>
    <t>Bumps</t>
  </si>
  <si>
    <t>GP (um)</t>
  </si>
  <si>
    <t>My Sim</t>
  </si>
  <si>
    <t>Actual</t>
  </si>
  <si>
    <t>Single-tier</t>
  </si>
  <si>
    <t>Chip</t>
  </si>
  <si>
    <t>my</t>
  </si>
  <si>
    <t>TP</t>
  </si>
  <si>
    <t>TP (um)</t>
  </si>
  <si>
    <t>Metal Layer</t>
  </si>
  <si>
    <t>Pitch</t>
  </si>
  <si>
    <t>Thickness (nm)</t>
  </si>
  <si>
    <t>Width</t>
  </si>
  <si>
    <t>width_frac</t>
  </si>
  <si>
    <t>TDP (W)</t>
  </si>
  <si>
    <t>FSB (MT/s)</t>
  </si>
  <si>
    <t>Vdd (V)</t>
  </si>
  <si>
    <t>fmax (GHz)</t>
  </si>
  <si>
    <t>Node</t>
  </si>
  <si>
    <t>Core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</si>
</sst>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93285214348207"/>
          <c:y val="5.1400554097404488E-2"/>
          <c:w val="0.83208070866141737"/>
          <c:h val="0.81593864022942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'Sandy Bridge EP-4 32nm Data'!$G$14</c:f>
              <c:strCache>
                <c:ptCount val="1"/>
                <c:pt idx="0">
                  <c:v>Actual</c:v>
                </c:pt>
              </c:strCache>
            </c:strRef>
          </c:tx>
          <c:xVal>
            <c:numRef>
              <c:f>'Sandy Bridge EP-4 32nm Data'!$F$15:$F$23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'Sandy Bridge EP-4 32nm Data'!$G$15:$G$23</c:f>
              <c:numCache>
                <c:formatCode>General</c:formatCode>
                <c:ptCount val="9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168.8</c:v>
                </c:pt>
                <c:pt idx="4">
                  <c:v>225</c:v>
                </c:pt>
                <c:pt idx="5">
                  <c:v>337.6</c:v>
                </c:pt>
                <c:pt idx="6">
                  <c:v>450.1</c:v>
                </c:pt>
                <c:pt idx="7">
                  <c:v>566.5</c:v>
                </c:pt>
                <c:pt idx="8">
                  <c:v>19400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'Sandy Bridge EP-4 32nm Data'!$H$14</c:f>
              <c:strCache>
                <c:ptCount val="1"/>
                <c:pt idx="0">
                  <c:v>My Sim</c:v>
                </c:pt>
              </c:strCache>
            </c:strRef>
          </c:tx>
          <c:xVal>
            <c:numRef>
              <c:f>'Sandy Bridge EP-4 32nm Data'!$F$15:$F$23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'Sandy Bridge EP-4 32nm Data'!$H$15:$H$23</c:f>
              <c:numCache>
                <c:formatCode>General</c:formatCode>
                <c:ptCount val="9"/>
                <c:pt idx="0">
                  <c:v>112.5</c:v>
                </c:pt>
                <c:pt idx="1">
                  <c:v>112.5</c:v>
                </c:pt>
                <c:pt idx="2">
                  <c:v>199.3</c:v>
                </c:pt>
                <c:pt idx="3">
                  <c:v>199.3</c:v>
                </c:pt>
                <c:pt idx="4">
                  <c:v>420</c:v>
                </c:pt>
                <c:pt idx="5">
                  <c:v>420</c:v>
                </c:pt>
                <c:pt idx="6">
                  <c:v>718.2</c:v>
                </c:pt>
                <c:pt idx="7">
                  <c:v>718.2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49312"/>
        <c:axId val="66159744"/>
      </c:scatterChart>
      <c:valAx>
        <c:axId val="86349312"/>
        <c:scaling>
          <c:orientation val="minMax"/>
          <c:max val="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Metal layer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159744"/>
        <c:crosses val="autoZero"/>
        <c:crossBetween val="midCat"/>
      </c:valAx>
      <c:valAx>
        <c:axId val="66159744"/>
        <c:scaling>
          <c:orientation val="minMax"/>
          <c:max val="1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Pitch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349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094400699912514"/>
          <c:y val="0.69869021580635748"/>
          <c:w val="0.14235252508330076"/>
          <c:h val="0.1472399836124327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428624</xdr:colOff>
      <xdr:row>13</xdr:row>
      <xdr:rowOff>4762</xdr:rowOff>
    </xdr:from>
    <xdr:to>
      <xdr:col>17</xdr:col>
      <xdr:colOff>581024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workbookViewId="0">
      <selection activeCell="I16" sqref="I16"/>
    </sheetView>
  </sheetViews>
  <sheetFormatPr defaultRowHeight="15" x14ac:dyDescent="0.25"/>
  <cols>
    <col min="2" max="2" width="10" bestFit="1" customWidth="1"/>
    <col min="8" max="8" width="10" bestFit="1" customWidth="1"/>
    <col min="9" max="9" width="12" bestFit="1" customWidth="1"/>
  </cols>
  <sheetData>
    <row r="2" spans="1:10" x14ac:dyDescent="0.25">
      <c r="B2" s="1" t="s">
        <v>0</v>
      </c>
      <c r="C2" s="1" t="s">
        <v>1</v>
      </c>
      <c r="D2" s="1" t="s">
        <v>6</v>
      </c>
      <c r="E2" s="1" t="s">
        <v>5</v>
      </c>
    </row>
    <row r="3" spans="1:10" x14ac:dyDescent="0.25">
      <c r="A3" s="1" t="s">
        <v>2</v>
      </c>
      <c r="B3">
        <v>278</v>
      </c>
      <c r="C3">
        <v>193</v>
      </c>
      <c r="D3">
        <f>B3*C3</f>
        <v>53654</v>
      </c>
      <c r="E3">
        <f t="shared" ref="E3" si="0">D3/$D$5*$E$5</f>
        <v>28.655223284146206</v>
      </c>
    </row>
    <row r="4" spans="1:10" x14ac:dyDescent="0.25">
      <c r="A4" s="1" t="s">
        <v>3</v>
      </c>
      <c r="B4">
        <v>261</v>
      </c>
      <c r="C4">
        <v>393</v>
      </c>
      <c r="D4">
        <f>B4*C4</f>
        <v>102573</v>
      </c>
      <c r="E4">
        <f>D4/$D$5*$E$5</f>
        <v>54.781604687902657</v>
      </c>
    </row>
    <row r="5" spans="1:10" x14ac:dyDescent="0.25">
      <c r="A5" s="1" t="s">
        <v>4</v>
      </c>
      <c r="B5" s="1">
        <v>599</v>
      </c>
      <c r="C5" s="1">
        <v>447</v>
      </c>
      <c r="D5">
        <f>B5*C5</f>
        <v>267753</v>
      </c>
      <c r="E5">
        <v>143</v>
      </c>
    </row>
    <row r="7" spans="1:10" x14ac:dyDescent="0.25">
      <c r="B7" s="1" t="s">
        <v>7</v>
      </c>
      <c r="C7" s="1"/>
      <c r="E7" s="1" t="s">
        <v>10</v>
      </c>
      <c r="F7" s="1" t="s">
        <v>11</v>
      </c>
      <c r="G7" s="1" t="s">
        <v>12</v>
      </c>
      <c r="H7" s="1" t="s">
        <v>13</v>
      </c>
      <c r="I7" s="1" t="s">
        <v>15</v>
      </c>
      <c r="J7" s="1" t="s">
        <v>17</v>
      </c>
    </row>
    <row r="8" spans="1:10" x14ac:dyDescent="0.25">
      <c r="A8" s="1" t="s">
        <v>8</v>
      </c>
      <c r="B8" s="2">
        <f>291000000</f>
        <v>291000000</v>
      </c>
      <c r="D8" s="1" t="s">
        <v>9</v>
      </c>
      <c r="E8">
        <v>4</v>
      </c>
      <c r="F8">
        <f>E8*POWER(2,20)*8</f>
        <v>33554432</v>
      </c>
      <c r="G8">
        <v>6</v>
      </c>
      <c r="H8">
        <f>G8*F8</f>
        <v>201326592</v>
      </c>
      <c r="I8">
        <f>E4/H8*1000000</f>
        <v>0.27210317397069261</v>
      </c>
    </row>
    <row r="9" spans="1:10" x14ac:dyDescent="0.25">
      <c r="A9" s="1" t="s">
        <v>9</v>
      </c>
      <c r="B9">
        <f>H8</f>
        <v>201326592</v>
      </c>
      <c r="D9" s="1" t="s">
        <v>16</v>
      </c>
      <c r="I9">
        <v>0.56999999999999995</v>
      </c>
      <c r="J9">
        <f>I9*H8/1000000</f>
        <v>114.75615744</v>
      </c>
    </row>
    <row r="10" spans="1:10" x14ac:dyDescent="0.25">
      <c r="A10" s="1" t="s">
        <v>14</v>
      </c>
      <c r="B10" s="2">
        <f>B8-B9</f>
        <v>89673408</v>
      </c>
    </row>
    <row r="11" spans="1:10" x14ac:dyDescent="0.25">
      <c r="A11" s="1" t="s">
        <v>18</v>
      </c>
      <c r="B11" s="2">
        <f>B10*0.9/2</f>
        <v>40353033.600000001</v>
      </c>
      <c r="E11" s="1" t="s">
        <v>13</v>
      </c>
      <c r="F11" s="1" t="s">
        <v>19</v>
      </c>
      <c r="G11" s="1" t="s">
        <v>20</v>
      </c>
    </row>
    <row r="12" spans="1:10" x14ac:dyDescent="0.25">
      <c r="D12" s="1" t="s">
        <v>18</v>
      </c>
      <c r="E12" s="2">
        <f>B11</f>
        <v>40353033.600000001</v>
      </c>
      <c r="F12" s="2">
        <f>E3/E12*1000000</f>
        <v>0.710113236298205</v>
      </c>
      <c r="G12">
        <f>SQRT(F12)</f>
        <v>0.84268216801959506</v>
      </c>
    </row>
    <row r="15" spans="1:10" x14ac:dyDescent="0.25">
      <c r="A15" t="s">
        <v>21</v>
      </c>
    </row>
    <row r="16" spans="1:10" x14ac:dyDescent="0.25">
      <c r="B16" s="1" t="s">
        <v>0</v>
      </c>
      <c r="C16" s="1" t="s">
        <v>1</v>
      </c>
      <c r="D16" s="1" t="s">
        <v>6</v>
      </c>
      <c r="E16" s="1" t="s">
        <v>5</v>
      </c>
      <c r="F16" s="1" t="s">
        <v>17</v>
      </c>
      <c r="G16" s="1" t="s">
        <v>13</v>
      </c>
      <c r="H16" s="1" t="s">
        <v>19</v>
      </c>
      <c r="I16" s="1" t="s">
        <v>20</v>
      </c>
    </row>
    <row r="17" spans="1:9" x14ac:dyDescent="0.25">
      <c r="A17" s="1" t="s">
        <v>18</v>
      </c>
      <c r="B17">
        <v>114</v>
      </c>
      <c r="C17">
        <v>149</v>
      </c>
      <c r="D17">
        <f>B17*C17</f>
        <v>16986</v>
      </c>
      <c r="E17">
        <f t="shared" ref="E17:E21" si="1">D17/$D$5*$E$5</f>
        <v>9.0717863105175294</v>
      </c>
      <c r="F17">
        <f>SUM(E17:E21)</f>
        <v>16.255085844042831</v>
      </c>
      <c r="G17" s="2">
        <f>B11</f>
        <v>40353033.600000001</v>
      </c>
      <c r="H17" s="2">
        <f>F17/G17*1000000</f>
        <v>0.40282190442412813</v>
      </c>
      <c r="I17">
        <f>SQRT(H17)</f>
        <v>0.63468252254503443</v>
      </c>
    </row>
    <row r="18" spans="1:9" x14ac:dyDescent="0.25">
      <c r="B18">
        <v>36</v>
      </c>
      <c r="C18">
        <v>13</v>
      </c>
      <c r="D18">
        <f t="shared" ref="D18:D21" si="2">B18*C18</f>
        <v>468</v>
      </c>
      <c r="E18">
        <f t="shared" si="1"/>
        <v>0.24994677930779485</v>
      </c>
    </row>
    <row r="19" spans="1:9" x14ac:dyDescent="0.25">
      <c r="B19">
        <v>46</v>
      </c>
      <c r="C19">
        <v>137</v>
      </c>
      <c r="D19">
        <f t="shared" si="2"/>
        <v>6302</v>
      </c>
      <c r="E19">
        <f t="shared" si="1"/>
        <v>3.3657363316190669</v>
      </c>
    </row>
    <row r="20" spans="1:9" x14ac:dyDescent="0.25">
      <c r="B20">
        <v>69</v>
      </c>
      <c r="C20">
        <v>89</v>
      </c>
      <c r="D20">
        <f t="shared" si="2"/>
        <v>6141</v>
      </c>
      <c r="E20">
        <f t="shared" si="1"/>
        <v>3.2797503669426673</v>
      </c>
    </row>
    <row r="21" spans="1:9" x14ac:dyDescent="0.25">
      <c r="B21">
        <v>49</v>
      </c>
      <c r="C21">
        <v>11</v>
      </c>
      <c r="D21">
        <f t="shared" si="2"/>
        <v>539</v>
      </c>
      <c r="E21">
        <f t="shared" si="1"/>
        <v>0.28786605565577233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"/>
  <sheetViews>
    <sheetView workbookViewId="0">
      <selection activeCell="N12" sqref="N12"/>
    </sheetView>
  </sheetViews>
  <sheetFormatPr defaultRowHeight="15" x14ac:dyDescent="0.25"/>
  <cols>
    <col min="2" max="2" width="10" bestFit="1" customWidth="1"/>
    <col min="8" max="8" width="10" bestFit="1" customWidth="1"/>
    <col min="9" max="9" width="12" bestFit="1" customWidth="1"/>
    <col min="13" max="13" width="11.42578125" bestFit="1" customWidth="1"/>
  </cols>
  <sheetData>
    <row r="2" spans="1:16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33</v>
      </c>
      <c r="I2" s="1" t="s">
        <v>20</v>
      </c>
      <c r="L2" s="4"/>
      <c r="M2" s="4"/>
      <c r="N2" s="4"/>
      <c r="O2" s="4"/>
      <c r="P2" s="1"/>
    </row>
    <row r="3" spans="1:16" x14ac:dyDescent="0.25">
      <c r="A3" s="1" t="s">
        <v>2</v>
      </c>
      <c r="B3">
        <v>278</v>
      </c>
      <c r="C3">
        <v>193</v>
      </c>
      <c r="D3">
        <f>B3*C3</f>
        <v>53654</v>
      </c>
      <c r="E3">
        <f t="shared" ref="E3" si="0">D3/$D$5*$E$5</f>
        <v>48.595636064223967</v>
      </c>
      <c r="F3" s="2">
        <v>404000000</v>
      </c>
      <c r="G3" s="2">
        <f>E3/F3*1000000</f>
        <v>0.12028622788174251</v>
      </c>
      <c r="H3">
        <f>SQRT(G3)</f>
        <v>0.34682304981321888</v>
      </c>
      <c r="I3">
        <f>2*H3</f>
        <v>0.69364609962643775</v>
      </c>
      <c r="L3" s="5"/>
      <c r="M3" s="4" t="s">
        <v>35</v>
      </c>
      <c r="N3" s="4" t="s">
        <v>36</v>
      </c>
      <c r="O3" s="5"/>
      <c r="P3" s="5"/>
    </row>
    <row r="4" spans="1:16" x14ac:dyDescent="0.25">
      <c r="A4" s="1" t="s">
        <v>3</v>
      </c>
      <c r="B4">
        <v>196</v>
      </c>
      <c r="C4">
        <v>300</v>
      </c>
      <c r="D4">
        <f>B4*C4</f>
        <v>58800</v>
      </c>
      <c r="E4">
        <f>D4/$D$5*$E$5</f>
        <v>53.256484149855908</v>
      </c>
      <c r="L4" s="5"/>
      <c r="M4" s="5">
        <v>1</v>
      </c>
      <c r="N4" s="5">
        <v>210</v>
      </c>
      <c r="O4" s="5"/>
      <c r="P4" s="5"/>
    </row>
    <row r="5" spans="1:16" x14ac:dyDescent="0.25">
      <c r="A5" s="1" t="s">
        <v>4</v>
      </c>
      <c r="B5" s="1">
        <v>455</v>
      </c>
      <c r="C5" s="1">
        <v>347</v>
      </c>
      <c r="D5">
        <f>B5*C5</f>
        <v>157885</v>
      </c>
      <c r="E5">
        <v>143</v>
      </c>
      <c r="F5" s="2">
        <v>291000000</v>
      </c>
      <c r="G5" s="2">
        <f>E5/F5*1000000</f>
        <v>0.49140893470790376</v>
      </c>
      <c r="H5">
        <f>SQRT(G5)</f>
        <v>0.70100565954056593</v>
      </c>
      <c r="I5">
        <f>2*H5</f>
        <v>1.4020113190811319</v>
      </c>
      <c r="L5" s="5"/>
      <c r="M5" s="5">
        <v>2</v>
      </c>
      <c r="N5" s="5">
        <v>210</v>
      </c>
      <c r="O5" s="5"/>
      <c r="P5" s="5"/>
    </row>
    <row r="6" spans="1:16" x14ac:dyDescent="0.25">
      <c r="L6" s="5"/>
      <c r="M6" s="5">
        <v>3</v>
      </c>
      <c r="N6" s="5">
        <v>220</v>
      </c>
      <c r="O6" s="5"/>
      <c r="P6" s="5"/>
    </row>
    <row r="7" spans="1:16" x14ac:dyDescent="0.25">
      <c r="B7" s="1" t="s">
        <v>7</v>
      </c>
      <c r="C7" s="1"/>
      <c r="E7" s="1" t="s">
        <v>10</v>
      </c>
      <c r="F7" s="1" t="s">
        <v>11</v>
      </c>
      <c r="G7" s="1" t="s">
        <v>12</v>
      </c>
      <c r="H7" s="1" t="s">
        <v>13</v>
      </c>
      <c r="I7" s="1" t="s">
        <v>15</v>
      </c>
      <c r="J7" s="1" t="s">
        <v>17</v>
      </c>
      <c r="L7" s="5"/>
      <c r="M7" s="5">
        <v>4</v>
      </c>
      <c r="N7" s="5">
        <v>280</v>
      </c>
      <c r="O7" s="5"/>
      <c r="P7" s="5"/>
    </row>
    <row r="8" spans="1:16" x14ac:dyDescent="0.25">
      <c r="A8" s="1" t="s">
        <v>8</v>
      </c>
      <c r="B8" s="2">
        <f>291000000</f>
        <v>291000000</v>
      </c>
      <c r="D8" s="1" t="s">
        <v>9</v>
      </c>
      <c r="E8">
        <v>4</v>
      </c>
      <c r="F8">
        <f>E8*POWER(2,20)*8</f>
        <v>33554432</v>
      </c>
      <c r="G8">
        <v>6</v>
      </c>
      <c r="H8">
        <f>G8*F8</f>
        <v>201326592</v>
      </c>
      <c r="I8">
        <f>E4/H8*1000000</f>
        <v>0.26452781831153188</v>
      </c>
      <c r="L8" s="5"/>
      <c r="M8" s="5">
        <v>5</v>
      </c>
      <c r="N8" s="5">
        <v>330</v>
      </c>
      <c r="O8" s="5"/>
      <c r="P8" s="5"/>
    </row>
    <row r="9" spans="1:16" x14ac:dyDescent="0.25">
      <c r="A9" s="1" t="s">
        <v>9</v>
      </c>
      <c r="B9">
        <f>H8</f>
        <v>201326592</v>
      </c>
      <c r="D9" s="1" t="s">
        <v>16</v>
      </c>
      <c r="I9">
        <v>0.56999999999999995</v>
      </c>
      <c r="J9">
        <f>I9*H8/1000000</f>
        <v>114.75615744</v>
      </c>
      <c r="L9" s="5"/>
      <c r="M9" s="5">
        <v>6</v>
      </c>
      <c r="N9" s="5">
        <v>480</v>
      </c>
      <c r="O9" s="5"/>
    </row>
    <row r="10" spans="1:16" x14ac:dyDescent="0.25">
      <c r="A10" s="1" t="s">
        <v>14</v>
      </c>
      <c r="B10" s="2">
        <f>B8-B9</f>
        <v>89673408</v>
      </c>
      <c r="L10" s="5"/>
      <c r="M10" s="5">
        <v>7</v>
      </c>
      <c r="N10" s="5">
        <v>720</v>
      </c>
      <c r="O10" s="5"/>
    </row>
    <row r="11" spans="1:16" x14ac:dyDescent="0.25">
      <c r="A11" s="1" t="s">
        <v>18</v>
      </c>
      <c r="B11" s="2">
        <f>B10*0.9/2</f>
        <v>40353033.600000001</v>
      </c>
      <c r="M11" s="5">
        <v>8</v>
      </c>
      <c r="N11" s="5">
        <v>1080</v>
      </c>
    </row>
    <row r="12" spans="1:16" x14ac:dyDescent="0.25">
      <c r="D12" s="1"/>
      <c r="E12" s="1" t="s">
        <v>13</v>
      </c>
      <c r="F12" s="1" t="s">
        <v>19</v>
      </c>
      <c r="G12" s="1" t="s">
        <v>20</v>
      </c>
    </row>
    <row r="13" spans="1:16" x14ac:dyDescent="0.25">
      <c r="D13" s="1" t="s">
        <v>31</v>
      </c>
      <c r="E13" s="2">
        <f>B8</f>
        <v>291000000</v>
      </c>
      <c r="F13" s="2">
        <f>E5/E13*1000000</f>
        <v>0.49140893470790376</v>
      </c>
      <c r="G13">
        <f>SQRT(F13)</f>
        <v>0.70100565954056593</v>
      </c>
    </row>
    <row r="15" spans="1:16" x14ac:dyDescent="0.25">
      <c r="A15" s="1" t="s">
        <v>21</v>
      </c>
    </row>
    <row r="16" spans="1:16" x14ac:dyDescent="0.25">
      <c r="B16" s="1" t="s">
        <v>0</v>
      </c>
      <c r="C16" s="1" t="s">
        <v>1</v>
      </c>
      <c r="D16" s="1" t="s">
        <v>6</v>
      </c>
      <c r="E16" s="1" t="s">
        <v>5</v>
      </c>
      <c r="F16" s="1" t="s">
        <v>17</v>
      </c>
      <c r="G16" s="1" t="s">
        <v>13</v>
      </c>
      <c r="H16" s="1" t="s">
        <v>19</v>
      </c>
      <c r="I16" s="1" t="s">
        <v>34</v>
      </c>
      <c r="J16" s="1" t="s">
        <v>27</v>
      </c>
    </row>
    <row r="17" spans="1:10" x14ac:dyDescent="0.25">
      <c r="A17" s="1" t="s">
        <v>18</v>
      </c>
      <c r="B17">
        <v>109</v>
      </c>
      <c r="C17">
        <v>146</v>
      </c>
      <c r="D17">
        <f>B17*C17</f>
        <v>15914</v>
      </c>
      <c r="E17">
        <f t="shared" ref="E17:E21" si="1">D17/$D$5*$E$5</f>
        <v>14.413668176204199</v>
      </c>
      <c r="F17">
        <f>SUM(E17:E21)</f>
        <v>27.112803622890077</v>
      </c>
      <c r="G17" s="2">
        <f>B11</f>
        <v>40353033.600000001</v>
      </c>
      <c r="H17" s="2">
        <f>F17/G17*1000000</f>
        <v>0.67189009608660688</v>
      </c>
      <c r="I17">
        <f>SQRT(H17)</f>
        <v>0.81968902401252564</v>
      </c>
      <c r="J17">
        <f>2*I17</f>
        <v>1.6393780480250513</v>
      </c>
    </row>
    <row r="18" spans="1:10" x14ac:dyDescent="0.25">
      <c r="B18">
        <v>40</v>
      </c>
      <c r="C18">
        <v>15</v>
      </c>
      <c r="D18">
        <f t="shared" ref="D18:D21" si="2">B18*C18</f>
        <v>600</v>
      </c>
      <c r="E18">
        <f t="shared" si="1"/>
        <v>0.54343351173322352</v>
      </c>
    </row>
    <row r="19" spans="1:10" x14ac:dyDescent="0.25">
      <c r="B19">
        <v>47</v>
      </c>
      <c r="C19">
        <v>140</v>
      </c>
      <c r="D19">
        <f t="shared" si="2"/>
        <v>6580</v>
      </c>
      <c r="E19">
        <f t="shared" si="1"/>
        <v>5.9596541786743513</v>
      </c>
    </row>
    <row r="20" spans="1:10" x14ac:dyDescent="0.25">
      <c r="B20">
        <v>68</v>
      </c>
      <c r="C20">
        <v>92</v>
      </c>
      <c r="D20">
        <f t="shared" si="2"/>
        <v>6256</v>
      </c>
      <c r="E20">
        <f t="shared" si="1"/>
        <v>5.6662000823384107</v>
      </c>
    </row>
    <row r="21" spans="1:10" x14ac:dyDescent="0.25">
      <c r="B21">
        <v>45</v>
      </c>
      <c r="C21">
        <v>13</v>
      </c>
      <c r="D21">
        <f t="shared" si="2"/>
        <v>585</v>
      </c>
      <c r="E21">
        <f t="shared" si="1"/>
        <v>0.52984767393989296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A2" sqref="A2:I24"/>
    </sheetView>
  </sheetViews>
  <sheetFormatPr defaultRowHeight="15" x14ac:dyDescent="0.25"/>
  <cols>
    <col min="6" max="6" width="11" customWidth="1"/>
    <col min="7" max="7" width="12" bestFit="1" customWidth="1"/>
    <col min="9" max="9" width="12" bestFit="1" customWidth="1"/>
    <col min="10" max="10" width="12.140625" bestFit="1" customWidth="1"/>
    <col min="13" max="13" width="10.140625" bestFit="1" customWidth="1"/>
    <col min="14" max="14" width="10.28515625" bestFit="1" customWidth="1"/>
  </cols>
  <sheetData>
    <row r="1" spans="1:15" x14ac:dyDescent="0.25">
      <c r="L1" s="3"/>
    </row>
    <row r="2" spans="1:15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34</v>
      </c>
      <c r="I2" s="1" t="s">
        <v>27</v>
      </c>
      <c r="L2" s="4" t="s">
        <v>25</v>
      </c>
      <c r="M2" s="4" t="s">
        <v>22</v>
      </c>
      <c r="N2" s="4" t="s">
        <v>23</v>
      </c>
      <c r="O2" s="4" t="s">
        <v>24</v>
      </c>
    </row>
    <row r="3" spans="1:15" x14ac:dyDescent="0.25">
      <c r="A3" s="1" t="s">
        <v>2</v>
      </c>
      <c r="B3">
        <v>174</v>
      </c>
      <c r="C3">
        <v>81</v>
      </c>
      <c r="D3">
        <f>B3*C3</f>
        <v>14094</v>
      </c>
      <c r="E3">
        <f t="shared" ref="E3" si="0">D3/$D$5*$E$5</f>
        <v>20.525242718446602</v>
      </c>
      <c r="F3" s="2">
        <f>E3/$E$5*$F$5</f>
        <v>107108737.86407767</v>
      </c>
      <c r="G3" s="2">
        <f>E3/F3*1000000</f>
        <v>0.19162995594713658</v>
      </c>
      <c r="H3">
        <f>SQRT(G3)</f>
        <v>0.43775558928143521</v>
      </c>
      <c r="I3">
        <f>2*H3</f>
        <v>0.87551117856287042</v>
      </c>
      <c r="L3" s="5">
        <v>1</v>
      </c>
      <c r="M3" s="5">
        <v>112.5</v>
      </c>
      <c r="N3" s="5">
        <v>95</v>
      </c>
      <c r="O3" s="5">
        <v>1.7</v>
      </c>
    </row>
    <row r="4" spans="1:15" x14ac:dyDescent="0.25">
      <c r="A4" s="1" t="s">
        <v>3</v>
      </c>
      <c r="B4">
        <v>228</v>
      </c>
      <c r="C4">
        <v>325</v>
      </c>
      <c r="D4">
        <f>B4*C4</f>
        <v>74100</v>
      </c>
      <c r="E4">
        <f>D4/$D$5*$E$5</f>
        <v>107.91262135922331</v>
      </c>
      <c r="F4">
        <f>B9</f>
        <v>1006632960</v>
      </c>
      <c r="G4" s="2">
        <f t="shared" ref="G4:G5" si="1">E4/F4*1000000</f>
        <v>0.10720155771496227</v>
      </c>
      <c r="H4">
        <f t="shared" ref="H4:H5" si="2">SQRT(G4)</f>
        <v>0.32741648968089904</v>
      </c>
      <c r="I4">
        <f t="shared" ref="I4:I5" si="3">2*H4</f>
        <v>0.65483297936179807</v>
      </c>
      <c r="L4" s="5">
        <v>2</v>
      </c>
      <c r="M4" s="5">
        <v>112.5</v>
      </c>
      <c r="N4" s="5">
        <v>95</v>
      </c>
      <c r="O4" s="5">
        <v>1.7</v>
      </c>
    </row>
    <row r="5" spans="1:15" x14ac:dyDescent="0.25">
      <c r="A5" s="1" t="s">
        <v>4</v>
      </c>
      <c r="B5" s="1">
        <v>580</v>
      </c>
      <c r="C5" s="1">
        <v>515</v>
      </c>
      <c r="D5">
        <f>B5*C5</f>
        <v>298700</v>
      </c>
      <c r="E5">
        <v>435</v>
      </c>
      <c r="F5" s="2">
        <f>B8</f>
        <v>2270000000</v>
      </c>
      <c r="G5" s="2">
        <f t="shared" si="1"/>
        <v>0.19162995594713658</v>
      </c>
      <c r="H5">
        <f t="shared" si="2"/>
        <v>0.43775558928143521</v>
      </c>
      <c r="I5">
        <f t="shared" si="3"/>
        <v>0.87551117856287042</v>
      </c>
      <c r="L5" s="5">
        <v>3</v>
      </c>
      <c r="M5" s="5">
        <v>112.5</v>
      </c>
      <c r="N5" s="5">
        <v>95</v>
      </c>
      <c r="O5" s="5">
        <v>1.7</v>
      </c>
    </row>
    <row r="6" spans="1:15" x14ac:dyDescent="0.25">
      <c r="L6" s="5">
        <v>4</v>
      </c>
      <c r="M6" s="5">
        <v>168.8</v>
      </c>
      <c r="N6" s="5">
        <v>151</v>
      </c>
      <c r="O6" s="5">
        <v>1.8</v>
      </c>
    </row>
    <row r="7" spans="1:15" x14ac:dyDescent="0.25">
      <c r="B7" s="1" t="s">
        <v>7</v>
      </c>
      <c r="C7" s="1"/>
      <c r="E7" s="1" t="s">
        <v>10</v>
      </c>
      <c r="F7" s="1" t="s">
        <v>11</v>
      </c>
      <c r="G7" s="1" t="s">
        <v>12</v>
      </c>
      <c r="H7" s="1" t="s">
        <v>13</v>
      </c>
      <c r="I7" s="1" t="s">
        <v>15</v>
      </c>
      <c r="J7" s="1" t="s">
        <v>17</v>
      </c>
      <c r="L7" s="5">
        <v>5</v>
      </c>
      <c r="M7" s="5">
        <v>225</v>
      </c>
      <c r="N7" s="5">
        <v>204</v>
      </c>
      <c r="O7" s="5">
        <v>1.8</v>
      </c>
    </row>
    <row r="8" spans="1:15" x14ac:dyDescent="0.25">
      <c r="A8" s="1" t="s">
        <v>8</v>
      </c>
      <c r="B8" s="2">
        <v>2270000000</v>
      </c>
      <c r="D8" s="1" t="s">
        <v>9</v>
      </c>
      <c r="E8">
        <v>20</v>
      </c>
      <c r="F8">
        <f>E8*POWER(2,20)*8</f>
        <v>167772160</v>
      </c>
      <c r="G8">
        <v>6</v>
      </c>
      <c r="H8">
        <f>G8*F8</f>
        <v>1006632960</v>
      </c>
      <c r="I8">
        <f>E4/H8*1000000</f>
        <v>0.10720155771496227</v>
      </c>
      <c r="L8" s="5">
        <v>6</v>
      </c>
      <c r="M8" s="5">
        <v>337.6</v>
      </c>
      <c r="N8" s="5">
        <v>303</v>
      </c>
      <c r="O8" s="5">
        <v>1.8</v>
      </c>
    </row>
    <row r="9" spans="1:15" x14ac:dyDescent="0.25">
      <c r="A9" s="1" t="s">
        <v>9</v>
      </c>
      <c r="B9">
        <f>H8</f>
        <v>1006632960</v>
      </c>
      <c r="D9" s="1" t="s">
        <v>16</v>
      </c>
      <c r="I9">
        <v>0.56999999999999995</v>
      </c>
      <c r="J9">
        <f>I9*H8/1000000</f>
        <v>573.78078719999996</v>
      </c>
      <c r="L9" s="5">
        <v>7</v>
      </c>
      <c r="M9" s="5">
        <v>450.1</v>
      </c>
      <c r="N9" s="5">
        <v>388</v>
      </c>
      <c r="O9" s="5">
        <v>1.7</v>
      </c>
    </row>
    <row r="10" spans="1:15" x14ac:dyDescent="0.25">
      <c r="A10" s="1" t="s">
        <v>14</v>
      </c>
      <c r="B10" s="2">
        <f>B8-B9</f>
        <v>1263367040</v>
      </c>
      <c r="L10" s="5">
        <v>8</v>
      </c>
      <c r="M10" s="5">
        <v>566.5</v>
      </c>
      <c r="N10" s="5">
        <v>504</v>
      </c>
      <c r="O10" s="5">
        <v>1.8</v>
      </c>
    </row>
    <row r="11" spans="1:15" x14ac:dyDescent="0.25">
      <c r="A11" s="1" t="s">
        <v>18</v>
      </c>
      <c r="B11" s="2"/>
      <c r="E11" s="1"/>
      <c r="F11" s="1"/>
      <c r="G11" s="1"/>
      <c r="L11" s="5">
        <v>9</v>
      </c>
      <c r="M11" s="5">
        <v>19400</v>
      </c>
      <c r="N11" s="5">
        <v>8000</v>
      </c>
      <c r="O11" s="5">
        <v>1.5</v>
      </c>
    </row>
    <row r="12" spans="1:15" x14ac:dyDescent="0.25">
      <c r="D12" s="1"/>
      <c r="E12" s="2"/>
      <c r="F12" s="2"/>
      <c r="L12" s="5" t="s">
        <v>26</v>
      </c>
      <c r="M12" s="6">
        <v>145900</v>
      </c>
      <c r="N12" s="6">
        <v>25500</v>
      </c>
      <c r="O12" s="5"/>
    </row>
    <row r="14" spans="1:15" x14ac:dyDescent="0.25">
      <c r="F14" s="4" t="s">
        <v>25</v>
      </c>
      <c r="G14" s="4" t="s">
        <v>29</v>
      </c>
      <c r="H14" s="1" t="s">
        <v>28</v>
      </c>
      <c r="I14" s="1" t="s">
        <v>30</v>
      </c>
    </row>
    <row r="15" spans="1:15" x14ac:dyDescent="0.25">
      <c r="A15" s="1"/>
      <c r="D15">
        <v>0.1125</v>
      </c>
      <c r="F15" s="5">
        <v>1</v>
      </c>
      <c r="G15" s="5">
        <v>112.5</v>
      </c>
      <c r="H15">
        <v>112.5</v>
      </c>
      <c r="I15">
        <v>112.5</v>
      </c>
    </row>
    <row r="16" spans="1:15" x14ac:dyDescent="0.25">
      <c r="B16" s="1"/>
      <c r="C16" s="1"/>
      <c r="D16" s="3">
        <v>0.1993</v>
      </c>
      <c r="E16" s="1"/>
      <c r="F16" s="5">
        <v>2</v>
      </c>
      <c r="G16" s="5">
        <v>112.5</v>
      </c>
      <c r="H16">
        <v>112.5</v>
      </c>
      <c r="I16">
        <v>112.5</v>
      </c>
    </row>
    <row r="17" spans="1:9" x14ac:dyDescent="0.25">
      <c r="A17" s="1"/>
      <c r="D17">
        <v>0.42</v>
      </c>
      <c r="F17" s="5">
        <v>3</v>
      </c>
      <c r="G17" s="5">
        <v>112.5</v>
      </c>
      <c r="H17">
        <v>199.3</v>
      </c>
      <c r="I17">
        <v>131.49469999999999</v>
      </c>
    </row>
    <row r="18" spans="1:9" x14ac:dyDescent="0.25">
      <c r="D18">
        <v>0.71819999999999995</v>
      </c>
      <c r="F18" s="5">
        <v>4</v>
      </c>
      <c r="G18" s="5">
        <v>168.8</v>
      </c>
      <c r="H18">
        <v>199.3</v>
      </c>
      <c r="I18">
        <v>247.32849999999999</v>
      </c>
    </row>
    <row r="19" spans="1:9" x14ac:dyDescent="0.25">
      <c r="F19" s="5">
        <v>5</v>
      </c>
      <c r="G19" s="5">
        <v>225</v>
      </c>
      <c r="H19">
        <v>420</v>
      </c>
      <c r="I19">
        <v>374.14409999999998</v>
      </c>
    </row>
    <row r="20" spans="1:9" x14ac:dyDescent="0.25">
      <c r="F20" s="5">
        <v>6</v>
      </c>
      <c r="G20" s="5">
        <v>337.6</v>
      </c>
      <c r="H20">
        <v>420</v>
      </c>
      <c r="I20">
        <v>540.39850000000001</v>
      </c>
    </row>
    <row r="21" spans="1:9" x14ac:dyDescent="0.25">
      <c r="F21" s="5">
        <v>7</v>
      </c>
      <c r="G21" s="5">
        <v>450.1</v>
      </c>
      <c r="H21">
        <v>718.2</v>
      </c>
      <c r="I21">
        <v>718.20759999999996</v>
      </c>
    </row>
    <row r="22" spans="1:9" x14ac:dyDescent="0.25">
      <c r="F22" s="5">
        <v>8</v>
      </c>
      <c r="G22" s="5">
        <v>566.5</v>
      </c>
      <c r="H22">
        <v>718.2</v>
      </c>
    </row>
    <row r="23" spans="1:9" x14ac:dyDescent="0.25">
      <c r="F23" s="5">
        <v>9</v>
      </c>
      <c r="G23" s="5">
        <v>19400</v>
      </c>
    </row>
    <row r="24" spans="1:9" x14ac:dyDescent="0.25">
      <c r="F24" s="5" t="s">
        <v>26</v>
      </c>
      <c r="G24" s="6">
        <v>145900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sqref="A1:I17"/>
    </sheetView>
  </sheetViews>
  <sheetFormatPr defaultRowHeight="15" x14ac:dyDescent="0.25"/>
  <sheetData>
    <row r="2" spans="1:9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34</v>
      </c>
      <c r="I2" s="1" t="s">
        <v>27</v>
      </c>
    </row>
    <row r="3" spans="1:9" x14ac:dyDescent="0.25">
      <c r="A3" s="1" t="s">
        <v>2</v>
      </c>
      <c r="B3">
        <v>79</v>
      </c>
      <c r="C3">
        <v>144</v>
      </c>
      <c r="D3">
        <f>B3*C3</f>
        <v>11376</v>
      </c>
      <c r="E3">
        <f>D3*E5/D5</f>
        <v>11.516760404949382</v>
      </c>
      <c r="F3" s="2">
        <f>F5*E3/E5</f>
        <v>95058974.771010771</v>
      </c>
      <c r="G3" s="2">
        <f>E3/F3</f>
        <v>1.2115384615384617E-7</v>
      </c>
    </row>
    <row r="4" spans="1:9" x14ac:dyDescent="0.25">
      <c r="A4" s="1" t="s">
        <v>3</v>
      </c>
      <c r="G4" s="2"/>
    </row>
    <row r="5" spans="1:9" x14ac:dyDescent="0.25">
      <c r="A5" s="1" t="s">
        <v>4</v>
      </c>
      <c r="B5" s="3">
        <v>635</v>
      </c>
      <c r="C5" s="3">
        <v>539</v>
      </c>
      <c r="D5" s="3">
        <f>B5*C5</f>
        <v>342265</v>
      </c>
      <c r="E5">
        <v>346.5</v>
      </c>
      <c r="F5" s="2">
        <v>2860000000</v>
      </c>
      <c r="G5" s="2">
        <f>E5/F5*1000000</f>
        <v>0.12115384615384614</v>
      </c>
      <c r="H5">
        <f>SQRT(G5)</f>
        <v>0.34807161066919279</v>
      </c>
      <c r="I5">
        <f>2*H5</f>
        <v>0.69614322133838558</v>
      </c>
    </row>
    <row r="8" spans="1:9" x14ac:dyDescent="0.25">
      <c r="A8" s="4" t="s">
        <v>25</v>
      </c>
      <c r="B8" s="4" t="s">
        <v>22</v>
      </c>
      <c r="C8" s="4" t="s">
        <v>32</v>
      </c>
      <c r="D8" s="4"/>
    </row>
    <row r="9" spans="1:9" x14ac:dyDescent="0.25">
      <c r="A9" s="5">
        <v>1</v>
      </c>
      <c r="B9">
        <v>90</v>
      </c>
      <c r="C9" s="5">
        <v>90</v>
      </c>
      <c r="D9" s="5"/>
    </row>
    <row r="10" spans="1:9" x14ac:dyDescent="0.25">
      <c r="A10" s="5">
        <v>2</v>
      </c>
      <c r="B10">
        <v>80</v>
      </c>
      <c r="C10" s="5">
        <v>90</v>
      </c>
      <c r="D10" s="5"/>
    </row>
    <row r="11" spans="1:9" x14ac:dyDescent="0.25">
      <c r="A11" s="5">
        <v>3</v>
      </c>
      <c r="B11">
        <v>80</v>
      </c>
      <c r="C11" s="5">
        <v>90</v>
      </c>
      <c r="D11" s="5"/>
    </row>
    <row r="12" spans="1:9" x14ac:dyDescent="0.25">
      <c r="A12" s="5">
        <v>4</v>
      </c>
      <c r="B12">
        <v>112</v>
      </c>
      <c r="C12" s="5">
        <v>115.836</v>
      </c>
      <c r="D12" s="5"/>
    </row>
    <row r="13" spans="1:9" x14ac:dyDescent="0.25">
      <c r="A13" s="5">
        <v>5</v>
      </c>
      <c r="B13">
        <v>160</v>
      </c>
      <c r="C13" s="5">
        <v>210.5411</v>
      </c>
      <c r="D13" s="5"/>
    </row>
    <row r="14" spans="1:9" x14ac:dyDescent="0.25">
      <c r="A14" s="5">
        <v>6</v>
      </c>
      <c r="B14">
        <v>240</v>
      </c>
      <c r="C14" s="5">
        <v>322.54140000000001</v>
      </c>
      <c r="D14" s="5"/>
    </row>
    <row r="15" spans="1:9" x14ac:dyDescent="0.25">
      <c r="A15" s="5">
        <v>7</v>
      </c>
      <c r="B15">
        <v>320</v>
      </c>
      <c r="C15" s="5">
        <v>493.471</v>
      </c>
      <c r="D15" s="5"/>
    </row>
    <row r="16" spans="1:9" x14ac:dyDescent="0.25">
      <c r="A16" s="5">
        <v>8</v>
      </c>
      <c r="B16">
        <v>360</v>
      </c>
      <c r="C16" s="5"/>
      <c r="D16" s="5"/>
    </row>
    <row r="17" spans="1:4" x14ac:dyDescent="0.25">
      <c r="A17" s="5">
        <v>9</v>
      </c>
      <c r="B17">
        <v>14000</v>
      </c>
      <c r="C17" s="5"/>
      <c r="D17" s="5"/>
    </row>
    <row r="18" spans="1:4" x14ac:dyDescent="0.25">
      <c r="A18" s="5"/>
      <c r="B18" s="6"/>
      <c r="C18" s="6"/>
      <c r="D18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N2" sqref="N2"/>
    </sheetView>
  </sheetViews>
  <sheetFormatPr defaultRowHeight="15" x14ac:dyDescent="0.25"/>
  <cols>
    <col min="3" max="3" width="14.140625" customWidth="1"/>
    <col min="11" max="11" width="8.28515625" bestFit="1" customWidth="1"/>
    <col min="12" max="12" width="10.5703125" bestFit="1" customWidth="1"/>
    <col min="13" max="13" width="7.7109375" bestFit="1" customWidth="1"/>
  </cols>
  <sheetData>
    <row r="1" spans="1:14" x14ac:dyDescent="0.25">
      <c r="B1" s="4" t="s">
        <v>0</v>
      </c>
      <c r="C1" s="4" t="s">
        <v>1</v>
      </c>
      <c r="D1" s="4" t="s">
        <v>6</v>
      </c>
      <c r="E1" s="4" t="s">
        <v>5</v>
      </c>
      <c r="F1" s="4" t="s">
        <v>13</v>
      </c>
      <c r="G1" s="4" t="s">
        <v>19</v>
      </c>
      <c r="H1" s="4" t="s">
        <v>34</v>
      </c>
      <c r="I1" s="4" t="s">
        <v>27</v>
      </c>
      <c r="K1" s="1" t="s">
        <v>40</v>
      </c>
      <c r="L1" s="1" t="s">
        <v>41</v>
      </c>
      <c r="M1" s="1" t="s">
        <v>42</v>
      </c>
      <c r="N1" s="1" t="s">
        <v>43</v>
      </c>
    </row>
    <row r="2" spans="1:14" x14ac:dyDescent="0.25">
      <c r="A2" s="1" t="s">
        <v>2</v>
      </c>
      <c r="B2" s="5">
        <v>385</v>
      </c>
      <c r="C2" s="5">
        <v>237</v>
      </c>
      <c r="D2" s="5">
        <f>B2*C2</f>
        <v>91245</v>
      </c>
      <c r="E2" s="5">
        <f>D2*E4/D4</f>
        <v>21.676765097690943</v>
      </c>
      <c r="F2" s="6">
        <f>F4*E2/E4</f>
        <v>83060501.776198953</v>
      </c>
      <c r="G2" s="6">
        <f>E2/F2*1000000</f>
        <v>0.26097560975609752</v>
      </c>
      <c r="H2" s="5">
        <f>SQRT(G2)</f>
        <v>0.51085771967945981</v>
      </c>
      <c r="I2" s="5">
        <f>2*H2</f>
        <v>1.0217154393589196</v>
      </c>
      <c r="K2" s="7">
        <v>35</v>
      </c>
      <c r="L2">
        <v>1066</v>
      </c>
      <c r="M2">
        <v>1.2</v>
      </c>
      <c r="N2">
        <v>3</v>
      </c>
    </row>
    <row r="3" spans="1:14" x14ac:dyDescent="0.25">
      <c r="A3" s="1" t="s">
        <v>3</v>
      </c>
      <c r="B3" s="5"/>
      <c r="C3" s="5"/>
      <c r="D3" s="5"/>
      <c r="E3" s="5"/>
      <c r="F3" s="5"/>
      <c r="G3" s="6"/>
      <c r="H3" s="5"/>
      <c r="I3" s="5"/>
      <c r="K3" s="1"/>
    </row>
    <row r="4" spans="1:14" x14ac:dyDescent="0.25">
      <c r="A4" s="1" t="s">
        <v>4</v>
      </c>
      <c r="B4" s="7">
        <v>800</v>
      </c>
      <c r="C4" s="7">
        <v>563</v>
      </c>
      <c r="D4" s="7">
        <f>B4*C4</f>
        <v>450400</v>
      </c>
      <c r="E4" s="5">
        <v>107</v>
      </c>
      <c r="F4" s="6">
        <v>410000000</v>
      </c>
      <c r="G4" s="6">
        <f>E4/F4*1000000</f>
        <v>0.26097560975609757</v>
      </c>
      <c r="H4" s="5">
        <f>SQRT(G4)</f>
        <v>0.51085771967945981</v>
      </c>
      <c r="I4" s="5">
        <f>2*H4</f>
        <v>1.0217154393589196</v>
      </c>
    </row>
    <row r="7" spans="1:14" x14ac:dyDescent="0.25">
      <c r="A7" s="4" t="s">
        <v>25</v>
      </c>
      <c r="B7" s="4" t="s">
        <v>22</v>
      </c>
      <c r="C7" s="4" t="s">
        <v>37</v>
      </c>
      <c r="D7" s="4" t="s">
        <v>24</v>
      </c>
      <c r="E7" s="1" t="s">
        <v>38</v>
      </c>
      <c r="F7" s="1" t="s">
        <v>39</v>
      </c>
    </row>
    <row r="8" spans="1:14" x14ac:dyDescent="0.25">
      <c r="A8" s="5">
        <v>1</v>
      </c>
      <c r="B8">
        <v>160</v>
      </c>
      <c r="C8" s="5">
        <v>144</v>
      </c>
      <c r="D8" s="5">
        <v>1.8</v>
      </c>
      <c r="E8">
        <f>C8/D8</f>
        <v>80</v>
      </c>
      <c r="F8">
        <f>E8/B8</f>
        <v>0.5</v>
      </c>
    </row>
    <row r="9" spans="1:14" x14ac:dyDescent="0.25">
      <c r="A9" s="5">
        <v>2</v>
      </c>
      <c r="B9">
        <v>160</v>
      </c>
      <c r="C9" s="5">
        <v>144</v>
      </c>
      <c r="D9" s="5">
        <v>1.8</v>
      </c>
      <c r="E9">
        <f t="shared" ref="E9:E16" si="0">C9/D9</f>
        <v>80</v>
      </c>
      <c r="F9">
        <f t="shared" ref="F9:F16" si="1">E9/B9</f>
        <v>0.5</v>
      </c>
    </row>
    <row r="10" spans="1:14" x14ac:dyDescent="0.25">
      <c r="A10" s="5">
        <v>3</v>
      </c>
      <c r="B10">
        <v>160</v>
      </c>
      <c r="C10" s="5">
        <v>144</v>
      </c>
      <c r="D10" s="5">
        <v>1.8</v>
      </c>
      <c r="E10">
        <f t="shared" si="0"/>
        <v>80</v>
      </c>
      <c r="F10">
        <f t="shared" si="1"/>
        <v>0.5</v>
      </c>
    </row>
    <row r="11" spans="1:14" x14ac:dyDescent="0.25">
      <c r="A11" s="5">
        <v>4</v>
      </c>
      <c r="B11">
        <v>250</v>
      </c>
      <c r="C11" s="5">
        <v>216</v>
      </c>
      <c r="D11" s="5">
        <v>1.8</v>
      </c>
      <c r="E11">
        <f t="shared" si="0"/>
        <v>120</v>
      </c>
      <c r="F11">
        <f t="shared" si="1"/>
        <v>0.48</v>
      </c>
    </row>
    <row r="12" spans="1:14" x14ac:dyDescent="0.25">
      <c r="A12" s="5">
        <v>5</v>
      </c>
      <c r="B12">
        <v>280</v>
      </c>
      <c r="C12" s="5">
        <v>252</v>
      </c>
      <c r="D12" s="5">
        <v>1.8</v>
      </c>
      <c r="E12">
        <f t="shared" si="0"/>
        <v>140</v>
      </c>
      <c r="F12">
        <f t="shared" si="1"/>
        <v>0.5</v>
      </c>
    </row>
    <row r="13" spans="1:14" x14ac:dyDescent="0.25">
      <c r="A13" s="5">
        <v>6</v>
      </c>
      <c r="B13">
        <v>360</v>
      </c>
      <c r="C13" s="5">
        <v>324</v>
      </c>
      <c r="D13" s="5">
        <v>1.8</v>
      </c>
      <c r="E13">
        <f t="shared" si="0"/>
        <v>180</v>
      </c>
      <c r="F13">
        <f t="shared" si="1"/>
        <v>0.5</v>
      </c>
    </row>
    <row r="14" spans="1:14" x14ac:dyDescent="0.25">
      <c r="A14" s="5">
        <v>7</v>
      </c>
      <c r="B14">
        <v>560</v>
      </c>
      <c r="C14" s="5">
        <v>504</v>
      </c>
      <c r="D14" s="5">
        <v>1.8</v>
      </c>
      <c r="E14">
        <f t="shared" si="0"/>
        <v>280</v>
      </c>
      <c r="F14">
        <f t="shared" si="1"/>
        <v>0.5</v>
      </c>
    </row>
    <row r="15" spans="1:14" x14ac:dyDescent="0.25">
      <c r="A15" s="5">
        <v>8</v>
      </c>
      <c r="B15">
        <v>810</v>
      </c>
      <c r="C15" s="5">
        <v>720</v>
      </c>
      <c r="D15" s="5">
        <v>1.8</v>
      </c>
      <c r="E15">
        <f t="shared" si="0"/>
        <v>400</v>
      </c>
      <c r="F15">
        <f t="shared" si="1"/>
        <v>0.49382716049382713</v>
      </c>
    </row>
    <row r="16" spans="1:14" x14ac:dyDescent="0.25">
      <c r="A16" s="5">
        <v>9</v>
      </c>
      <c r="B16">
        <v>30500</v>
      </c>
      <c r="C16" s="5">
        <v>7000</v>
      </c>
      <c r="D16" s="5">
        <v>0.4</v>
      </c>
      <c r="E16">
        <f t="shared" si="0"/>
        <v>17500</v>
      </c>
      <c r="F16">
        <f t="shared" si="1"/>
        <v>0.57377049180327866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G2" sqref="G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6</v>
      </c>
      <c r="E1" s="1" t="s">
        <v>5</v>
      </c>
      <c r="F1" s="1" t="s">
        <v>13</v>
      </c>
      <c r="G1" s="1" t="s">
        <v>19</v>
      </c>
      <c r="H1" s="1" t="s">
        <v>34</v>
      </c>
      <c r="I1" s="1" t="s">
        <v>27</v>
      </c>
    </row>
    <row r="2" spans="1:9" x14ac:dyDescent="0.25">
      <c r="A2" s="1" t="s">
        <v>2</v>
      </c>
      <c r="B2">
        <v>169</v>
      </c>
      <c r="C2">
        <v>287</v>
      </c>
      <c r="D2">
        <f>B2*C2</f>
        <v>48503</v>
      </c>
      <c r="E2">
        <f>D2/$D$4*$E$4</f>
        <v>18.546941608010311</v>
      </c>
      <c r="F2" s="2">
        <f>E2/$E$4*$F$4</f>
        <v>85436143.055417866</v>
      </c>
      <c r="G2" s="2">
        <f>E2/F2*1000000</f>
        <v>0.21708542713567841</v>
      </c>
      <c r="H2">
        <f>SQRT(G2)</f>
        <v>0.46592427188941166</v>
      </c>
      <c r="I2">
        <f>2*H2</f>
        <v>0.93184854377882331</v>
      </c>
    </row>
    <row r="3" spans="1:9" x14ac:dyDescent="0.25">
      <c r="A3" s="1" t="s">
        <v>3</v>
      </c>
      <c r="B3">
        <v>228</v>
      </c>
      <c r="C3">
        <v>325</v>
      </c>
      <c r="D3">
        <f>B3*C3</f>
        <v>74100</v>
      </c>
      <c r="F3">
        <f>B8</f>
        <v>1006632960</v>
      </c>
      <c r="G3" s="2">
        <f t="shared" ref="G3:G4" si="0">E3/F3*1000000</f>
        <v>0</v>
      </c>
      <c r="H3">
        <f t="shared" ref="H3:H4" si="1">SQRT(G3)</f>
        <v>0</v>
      </c>
      <c r="I3">
        <f t="shared" ref="I3:I4" si="2">2*H3</f>
        <v>0</v>
      </c>
    </row>
    <row r="4" spans="1:9" x14ac:dyDescent="0.25">
      <c r="A4" s="1" t="s">
        <v>4</v>
      </c>
      <c r="B4" s="1">
        <v>1078</v>
      </c>
      <c r="C4" s="1">
        <v>524</v>
      </c>
      <c r="D4">
        <f>B4*C4</f>
        <v>564872</v>
      </c>
      <c r="E4">
        <v>216</v>
      </c>
      <c r="F4" s="2">
        <v>995000000</v>
      </c>
      <c r="G4" s="2">
        <f t="shared" si="0"/>
        <v>0.21708542713567841</v>
      </c>
      <c r="H4">
        <f t="shared" si="1"/>
        <v>0.46592427188941166</v>
      </c>
      <c r="I4">
        <f t="shared" si="2"/>
        <v>0.93184854377882331</v>
      </c>
    </row>
    <row r="6" spans="1:9" x14ac:dyDescent="0.25">
      <c r="B6" s="1" t="s">
        <v>7</v>
      </c>
      <c r="C6" s="1"/>
      <c r="E6" s="1" t="s">
        <v>10</v>
      </c>
      <c r="F6" s="1" t="s">
        <v>11</v>
      </c>
      <c r="G6" s="1" t="s">
        <v>12</v>
      </c>
      <c r="H6" s="1" t="s">
        <v>13</v>
      </c>
      <c r="I6" s="1" t="s">
        <v>15</v>
      </c>
    </row>
    <row r="7" spans="1:9" x14ac:dyDescent="0.25">
      <c r="A7" s="1" t="s">
        <v>8</v>
      </c>
      <c r="B7" s="2">
        <v>2270000000</v>
      </c>
      <c r="D7" s="1" t="s">
        <v>9</v>
      </c>
      <c r="E7">
        <v>20</v>
      </c>
      <c r="F7">
        <f>E7*POWER(2,20)*8</f>
        <v>167772160</v>
      </c>
      <c r="G7">
        <v>6</v>
      </c>
      <c r="H7">
        <f>G7*F7</f>
        <v>1006632960</v>
      </c>
      <c r="I7">
        <f>E3/H7*1000000</f>
        <v>0</v>
      </c>
    </row>
    <row r="8" spans="1:9" x14ac:dyDescent="0.25">
      <c r="A8" s="1" t="s">
        <v>9</v>
      </c>
      <c r="B8">
        <f>H7</f>
        <v>1006632960</v>
      </c>
      <c r="D8" s="1" t="s">
        <v>16</v>
      </c>
      <c r="I8">
        <v>0.56999999999999995</v>
      </c>
    </row>
    <row r="9" spans="1:9" x14ac:dyDescent="0.25">
      <c r="A9" s="1" t="s">
        <v>14</v>
      </c>
      <c r="B9" s="2">
        <f>B7-B8</f>
        <v>1263367040</v>
      </c>
    </row>
    <row r="10" spans="1:9" x14ac:dyDescent="0.25">
      <c r="A10" s="1" t="s">
        <v>18</v>
      </c>
      <c r="B10" s="2"/>
      <c r="E10" s="1"/>
      <c r="F10" s="1"/>
      <c r="G10" s="1"/>
    </row>
    <row r="11" spans="1:9" x14ac:dyDescent="0.25">
      <c r="D11" s="1"/>
      <c r="E11" s="2"/>
      <c r="F11" s="2"/>
    </row>
    <row r="13" spans="1:9" x14ac:dyDescent="0.25">
      <c r="F13" s="4" t="s">
        <v>25</v>
      </c>
      <c r="G13" s="4" t="s">
        <v>29</v>
      </c>
      <c r="H13" s="1" t="s">
        <v>28</v>
      </c>
      <c r="I13" s="1" t="s">
        <v>30</v>
      </c>
    </row>
    <row r="14" spans="1:9" x14ac:dyDescent="0.25">
      <c r="A14" s="1"/>
      <c r="D14">
        <v>0.1125</v>
      </c>
      <c r="F14" s="5">
        <v>1</v>
      </c>
      <c r="G14" s="5">
        <v>112.5</v>
      </c>
      <c r="H14">
        <v>112.5</v>
      </c>
      <c r="I14">
        <v>112.5</v>
      </c>
    </row>
    <row r="15" spans="1:9" x14ac:dyDescent="0.25">
      <c r="B15" s="1"/>
      <c r="C15" s="1"/>
      <c r="D15" s="3">
        <v>0.1993</v>
      </c>
      <c r="E15" s="1"/>
      <c r="F15" s="5">
        <v>2</v>
      </c>
      <c r="G15" s="5">
        <v>112.5</v>
      </c>
      <c r="H15">
        <v>112.5</v>
      </c>
      <c r="I15">
        <v>112.5</v>
      </c>
    </row>
    <row r="16" spans="1:9" x14ac:dyDescent="0.25">
      <c r="A16" s="1"/>
      <c r="D16">
        <v>0.42</v>
      </c>
      <c r="F16" s="5">
        <v>3</v>
      </c>
      <c r="G16" s="5">
        <v>112.5</v>
      </c>
      <c r="H16">
        <v>199.3</v>
      </c>
      <c r="I16">
        <v>131.49469999999999</v>
      </c>
    </row>
    <row r="17" spans="4:9" x14ac:dyDescent="0.25">
      <c r="D17">
        <v>0.71819999999999995</v>
      </c>
      <c r="F17" s="5">
        <v>4</v>
      </c>
      <c r="G17" s="5">
        <v>168.8</v>
      </c>
      <c r="H17">
        <v>199.3</v>
      </c>
      <c r="I17">
        <v>247.32849999999999</v>
      </c>
    </row>
    <row r="18" spans="4:9" x14ac:dyDescent="0.25">
      <c r="F18" s="5">
        <v>5</v>
      </c>
      <c r="G18" s="5">
        <v>225</v>
      </c>
      <c r="H18">
        <v>420</v>
      </c>
      <c r="I18">
        <v>374.14409999999998</v>
      </c>
    </row>
    <row r="19" spans="4:9" x14ac:dyDescent="0.25">
      <c r="F19" s="5">
        <v>6</v>
      </c>
      <c r="G19" s="5">
        <v>337.6</v>
      </c>
      <c r="H19">
        <v>420</v>
      </c>
      <c r="I19">
        <v>540.39850000000001</v>
      </c>
    </row>
    <row r="20" spans="4:9" x14ac:dyDescent="0.25">
      <c r="F20" s="5">
        <v>7</v>
      </c>
      <c r="G20" s="5">
        <v>450.1</v>
      </c>
      <c r="H20">
        <v>718.2</v>
      </c>
      <c r="I20">
        <v>718.20759999999996</v>
      </c>
    </row>
    <row r="21" spans="4:9" x14ac:dyDescent="0.25">
      <c r="F21" s="5">
        <v>8</v>
      </c>
      <c r="G21" s="5">
        <v>566.5</v>
      </c>
      <c r="H21">
        <v>718.2</v>
      </c>
    </row>
    <row r="22" spans="4:9" x14ac:dyDescent="0.25">
      <c r="F22" s="5">
        <v>9</v>
      </c>
      <c r="G22" s="5">
        <v>19400</v>
      </c>
    </row>
    <row r="23" spans="4:9" x14ac:dyDescent="0.25">
      <c r="F23" s="5" t="s">
        <v>26</v>
      </c>
      <c r="G23" s="6">
        <v>145900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E5" sqref="E5"/>
    </sheetView>
  </sheetViews>
  <sheetFormatPr defaultRowHeight="15" x14ac:dyDescent="0.25"/>
  <sheetData>
    <row r="2" spans="1:9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34</v>
      </c>
      <c r="I2" s="1" t="s">
        <v>27</v>
      </c>
    </row>
    <row r="3" spans="1:9" x14ac:dyDescent="0.25">
      <c r="A3" s="1" t="s">
        <v>2</v>
      </c>
      <c r="B3">
        <v>136</v>
      </c>
      <c r="C3">
        <v>238</v>
      </c>
      <c r="D3">
        <f>B3*C3</f>
        <v>32368</v>
      </c>
      <c r="E3">
        <f>D3*E5/D5</f>
        <v>11.951408632721634</v>
      </c>
      <c r="F3" s="2">
        <f>F5*E3/E5</f>
        <v>104574825.53631429</v>
      </c>
      <c r="G3" s="2">
        <f>E3/F3*1000000</f>
        <v>0.11428571428571428</v>
      </c>
      <c r="H3">
        <f>SQRT(G3)</f>
        <v>0.33806170189140661</v>
      </c>
      <c r="I3">
        <f>2*H3</f>
        <v>0.67612340378281321</v>
      </c>
    </row>
    <row r="4" spans="1:9" x14ac:dyDescent="0.25">
      <c r="A4" s="1" t="s">
        <v>3</v>
      </c>
      <c r="G4" s="2"/>
    </row>
    <row r="5" spans="1:9" x14ac:dyDescent="0.25">
      <c r="A5" s="1" t="s">
        <v>4</v>
      </c>
      <c r="B5" s="3">
        <v>1022</v>
      </c>
      <c r="C5" s="3">
        <v>424</v>
      </c>
      <c r="D5" s="3">
        <f>B5*C5</f>
        <v>433328</v>
      </c>
      <c r="E5">
        <v>160</v>
      </c>
      <c r="F5" s="2">
        <v>1400000000</v>
      </c>
      <c r="G5" s="2">
        <f>E5/F5*1000000</f>
        <v>0.11428571428571428</v>
      </c>
      <c r="H5">
        <f>SQRT(G5)</f>
        <v>0.33806170189140661</v>
      </c>
      <c r="I5">
        <f>2*H5</f>
        <v>0.67612340378281321</v>
      </c>
    </row>
    <row r="8" spans="1:9" x14ac:dyDescent="0.25">
      <c r="A8" s="4" t="s">
        <v>25</v>
      </c>
      <c r="B8" s="4" t="s">
        <v>22</v>
      </c>
      <c r="C8" s="4" t="s">
        <v>32</v>
      </c>
      <c r="D8" s="4"/>
    </row>
    <row r="9" spans="1:9" x14ac:dyDescent="0.25">
      <c r="A9" s="5">
        <v>1</v>
      </c>
      <c r="B9">
        <v>90</v>
      </c>
      <c r="C9" s="5">
        <v>90</v>
      </c>
      <c r="D9" s="5"/>
    </row>
    <row r="10" spans="1:9" x14ac:dyDescent="0.25">
      <c r="A10" s="5">
        <v>2</v>
      </c>
      <c r="B10">
        <v>80</v>
      </c>
      <c r="C10" s="5">
        <v>90</v>
      </c>
      <c r="D10" s="5"/>
    </row>
    <row r="11" spans="1:9" x14ac:dyDescent="0.25">
      <c r="A11" s="5">
        <v>3</v>
      </c>
      <c r="B11">
        <v>80</v>
      </c>
      <c r="C11" s="5">
        <v>90</v>
      </c>
      <c r="D11" s="5"/>
    </row>
    <row r="12" spans="1:9" x14ac:dyDescent="0.25">
      <c r="A12" s="5">
        <v>4</v>
      </c>
      <c r="B12">
        <v>112</v>
      </c>
      <c r="C12" s="5">
        <v>115.836</v>
      </c>
      <c r="D12" s="5"/>
    </row>
    <row r="13" spans="1:9" x14ac:dyDescent="0.25">
      <c r="A13" s="5">
        <v>5</v>
      </c>
      <c r="B13">
        <v>160</v>
      </c>
      <c r="C13" s="5">
        <v>210.5411</v>
      </c>
      <c r="D13" s="5"/>
    </row>
    <row r="14" spans="1:9" x14ac:dyDescent="0.25">
      <c r="A14" s="5">
        <v>6</v>
      </c>
      <c r="B14">
        <v>240</v>
      </c>
      <c r="C14" s="5">
        <v>322.54140000000001</v>
      </c>
      <c r="D14" s="5"/>
    </row>
    <row r="15" spans="1:9" x14ac:dyDescent="0.25">
      <c r="A15" s="5">
        <v>7</v>
      </c>
      <c r="B15">
        <v>320</v>
      </c>
      <c r="C15" s="5">
        <v>493.471</v>
      </c>
      <c r="D15" s="5"/>
    </row>
    <row r="16" spans="1:9" x14ac:dyDescent="0.25">
      <c r="A16" s="5">
        <v>8</v>
      </c>
      <c r="B16">
        <v>360</v>
      </c>
      <c r="C16" s="5"/>
      <c r="D16" s="5"/>
    </row>
    <row r="17" spans="1:4" x14ac:dyDescent="0.25">
      <c r="A17" s="5">
        <v>9</v>
      </c>
      <c r="B17">
        <v>14000</v>
      </c>
      <c r="C17" s="5"/>
      <c r="D17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defaultRowHeight="15" x14ac:dyDescent="0.25"/>
  <sheetData>
    <row r="1" spans="1:3" x14ac:dyDescent="0.25">
      <c r="A1" s="1" t="s">
        <v>44</v>
      </c>
      <c r="B1" s="1" t="s">
        <v>40</v>
      </c>
      <c r="C1" s="1" t="s">
        <v>45</v>
      </c>
    </row>
    <row r="2" spans="1:3" x14ac:dyDescent="0.25">
      <c r="A2">
        <v>65</v>
      </c>
      <c r="B2">
        <v>35</v>
      </c>
    </row>
    <row r="3" spans="1:3" x14ac:dyDescent="0.25">
      <c r="A3">
        <v>45</v>
      </c>
    </row>
    <row r="4" spans="1:3" x14ac:dyDescent="0.25">
      <c r="A4">
        <v>32</v>
      </c>
    </row>
    <row r="5" spans="1:3" x14ac:dyDescent="0.25">
      <c r="A5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Merom 65nm Data</vt:lpstr>
      <vt:lpstr>Merom2</vt:lpstr>
      <vt:lpstr>Sandy Bridge EP-4 32nm Data</vt:lpstr>
      <vt:lpstr>22nm - Ivy Bridge EP10</vt:lpstr>
      <vt:lpstr>45nm Penryn</vt:lpstr>
      <vt:lpstr>32nm Sandy Bridge (standard)</vt:lpstr>
      <vt:lpstr>22nm Ivy Bridge (standard)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wsw</dc:creator>
  <cp:lastModifiedBy>wsw</cp:lastModifiedBy>
  <cp:lastPrinted>2013-11-22T15:45:24Z</cp:lastPrinted>
  <dcterms:created xsi:type="dcterms:W3CDTF">2013-11-22T15:26:19Z</dcterms:created>
  <dcterms:modified xsi:type="dcterms:W3CDTF">2014-01-16T21:41:54Z</dcterms:modified>
</cp:coreProperties>
</file>