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120" windowHeight="7995" tabRatio="897" activeTab="3"/>
  </bookViews>
  <sheets>
    <sheet name="65nm Merom" sheetId="9" r:id="rId1"/>
    <sheet name="45nm Penryn" sheetId="7" r:id="rId2"/>
    <sheet name="45nm Nehalem" sheetId="8" r:id="rId3"/>
    <sheet name="32nm Nehalem" sheetId="10" r:id="rId4"/>
    <sheet name="Sandy Bridge EP-4 32nm Data" sheetId="3" r:id="rId5"/>
    <sheet name="32nm Sandy Bridge (standard)" sheetId="6" r:id="rId6"/>
    <sheet name="22nm - Ivy Bridge EP10" sheetId="4" r:id="rId7"/>
    <sheet name="22nm Ivy Bridge (standard)" sheetId="5" r:id="rId8"/>
  </sheets>
  <calcPr calcId="145621"/>
</workbook>
</file>

<file path=xl/calcChain.xml><?xml version="1.0" encoding="utf-8"?>
<calcChain xmlns="http://schemas.openxmlformats.org/spreadsheetml/2006/main">
  <c r="I14" i="10" l="1"/>
  <c r="H14" i="10"/>
  <c r="G14" i="10"/>
  <c r="F14" i="10"/>
  <c r="F30" i="10"/>
  <c r="D14" i="10" s="1"/>
  <c r="E14" i="10" s="1"/>
  <c r="F29" i="10"/>
  <c r="F28" i="10"/>
  <c r="F27" i="10"/>
  <c r="F26" i="10"/>
  <c r="F25" i="10"/>
  <c r="H13" i="10"/>
  <c r="I13" i="10" s="1"/>
  <c r="G13" i="10"/>
  <c r="D13" i="10"/>
  <c r="F7" i="8"/>
  <c r="C22" i="8" l="1"/>
  <c r="E18" i="10"/>
  <c r="F18" i="10" s="1"/>
  <c r="H18" i="10" s="1"/>
  <c r="B18" i="10"/>
  <c r="P15" i="10"/>
  <c r="Q15" i="10" s="1"/>
  <c r="P14" i="10"/>
  <c r="Q14" i="10" s="1"/>
  <c r="P13" i="10"/>
  <c r="Q13" i="10" s="1"/>
  <c r="P12" i="10"/>
  <c r="Q12" i="10" s="1"/>
  <c r="P11" i="10"/>
  <c r="Q11" i="10" s="1"/>
  <c r="D11" i="10"/>
  <c r="P10" i="10"/>
  <c r="Q10" i="10" s="1"/>
  <c r="D10" i="10"/>
  <c r="P9" i="10"/>
  <c r="Q9" i="10" s="1"/>
  <c r="G9" i="10"/>
  <c r="H9" i="10" s="1"/>
  <c r="I9" i="10" s="1"/>
  <c r="D9" i="10"/>
  <c r="P8" i="10"/>
  <c r="Q8" i="10" s="1"/>
  <c r="D8" i="10"/>
  <c r="P7" i="10"/>
  <c r="Q7" i="10" s="1"/>
  <c r="D7" i="10"/>
  <c r="E7" i="10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Q8" i="8" s="1"/>
  <c r="P7" i="8"/>
  <c r="Q7" i="8" s="1"/>
  <c r="B22" i="8"/>
  <c r="B21" i="8"/>
  <c r="J18" i="8"/>
  <c r="I18" i="8"/>
  <c r="F8" i="8"/>
  <c r="D12" i="8"/>
  <c r="E12" i="8"/>
  <c r="F12" i="8" s="1"/>
  <c r="I11" i="8"/>
  <c r="I10" i="8"/>
  <c r="H11" i="8"/>
  <c r="H10" i="8"/>
  <c r="G11" i="8"/>
  <c r="G10" i="8"/>
  <c r="F11" i="8"/>
  <c r="F10" i="8"/>
  <c r="E11" i="8"/>
  <c r="D11" i="8"/>
  <c r="E10" i="8"/>
  <c r="E7" i="8"/>
  <c r="E8" i="8"/>
  <c r="D10" i="8"/>
  <c r="B18" i="8"/>
  <c r="F18" i="8"/>
  <c r="H18" i="8" s="1"/>
  <c r="B19" i="8" s="1"/>
  <c r="G9" i="8"/>
  <c r="H9" i="8" s="1"/>
  <c r="I9" i="8" s="1"/>
  <c r="D9" i="8"/>
  <c r="D8" i="8"/>
  <c r="D7" i="8"/>
  <c r="E10" i="10" l="1"/>
  <c r="F10" i="10" s="1"/>
  <c r="G10" i="10" s="1"/>
  <c r="H10" i="10" s="1"/>
  <c r="I10" i="10" s="1"/>
  <c r="E11" i="10"/>
  <c r="E8" i="10"/>
  <c r="G8" i="10" s="1"/>
  <c r="H8" i="10" s="1"/>
  <c r="I8" i="10" s="1"/>
  <c r="B19" i="10"/>
  <c r="B20" i="10" s="1"/>
  <c r="F8" i="10"/>
  <c r="F11" i="10"/>
  <c r="G11" i="10" s="1"/>
  <c r="H11" i="10" s="1"/>
  <c r="I11" i="10" s="1"/>
  <c r="D12" i="10"/>
  <c r="E12" i="10" s="1"/>
  <c r="G12" i="8"/>
  <c r="H12" i="8" s="1"/>
  <c r="I12" i="8" s="1"/>
  <c r="G8" i="8"/>
  <c r="H8" i="8" s="1"/>
  <c r="I8" i="8" s="1"/>
  <c r="G7" i="8"/>
  <c r="H7" i="8" s="1"/>
  <c r="I7" i="8" s="1"/>
  <c r="E8" i="7"/>
  <c r="D8" i="7"/>
  <c r="N11" i="7"/>
  <c r="Q11" i="7" s="1"/>
  <c r="E6" i="7"/>
  <c r="D6" i="7"/>
  <c r="I11" i="9"/>
  <c r="B12" i="9"/>
  <c r="J11" i="9"/>
  <c r="F20" i="9"/>
  <c r="D25" i="9"/>
  <c r="E25" i="9"/>
  <c r="I18" i="10" l="1"/>
  <c r="J18" i="10" s="1"/>
  <c r="F12" i="10"/>
  <c r="B21" i="10" s="1"/>
  <c r="B22" i="10" s="1"/>
  <c r="F7" i="10" s="1"/>
  <c r="G7" i="10" s="1"/>
  <c r="H7" i="10" s="1"/>
  <c r="I7" i="10" s="1"/>
  <c r="B20" i="8"/>
  <c r="R11" i="7"/>
  <c r="P11" i="7"/>
  <c r="F6" i="7" s="1"/>
  <c r="I7" i="9"/>
  <c r="G7" i="9"/>
  <c r="H7" i="9" s="1"/>
  <c r="F7" i="9"/>
  <c r="E35" i="9"/>
  <c r="F35" i="9" s="1"/>
  <c r="F34" i="9"/>
  <c r="E34" i="9"/>
  <c r="E33" i="9"/>
  <c r="F33" i="9" s="1"/>
  <c r="F32" i="9"/>
  <c r="E32" i="9"/>
  <c r="E31" i="9"/>
  <c r="F31" i="9" s="1"/>
  <c r="F30" i="9"/>
  <c r="E30" i="9"/>
  <c r="E29" i="9"/>
  <c r="F29" i="9" s="1"/>
  <c r="F28" i="9"/>
  <c r="E28" i="9"/>
  <c r="D24" i="9"/>
  <c r="D23" i="9"/>
  <c r="D22" i="9"/>
  <c r="D21" i="9"/>
  <c r="D20" i="9"/>
  <c r="F11" i="9"/>
  <c r="H11" i="9" s="1"/>
  <c r="B11" i="9"/>
  <c r="G8" i="9"/>
  <c r="H8" i="9" s="1"/>
  <c r="I8" i="9" s="1"/>
  <c r="D8" i="9"/>
  <c r="D7" i="9"/>
  <c r="G12" i="10" l="1"/>
  <c r="H12" i="10" s="1"/>
  <c r="I12" i="10" s="1"/>
  <c r="F8" i="7"/>
  <c r="G8" i="7" s="1"/>
  <c r="H8" i="7" s="1"/>
  <c r="I8" i="7" s="1"/>
  <c r="G6" i="7"/>
  <c r="H6" i="7" s="1"/>
  <c r="I6" i="7" s="1"/>
  <c r="E21" i="9"/>
  <c r="E22" i="9"/>
  <c r="E7" i="9"/>
  <c r="E20" i="9"/>
  <c r="E23" i="9"/>
  <c r="E24" i="9"/>
  <c r="B13" i="9"/>
  <c r="B14" i="9" s="1"/>
  <c r="G20" i="9" s="1"/>
  <c r="H20" i="9" l="1"/>
  <c r="I20" i="9" s="1"/>
  <c r="J20" i="9" s="1"/>
  <c r="F18" i="7"/>
  <c r="F14" i="7"/>
  <c r="E19" i="7"/>
  <c r="F19" i="7" s="1"/>
  <c r="E18" i="7"/>
  <c r="E17" i="7"/>
  <c r="F17" i="7" s="1"/>
  <c r="E16" i="7"/>
  <c r="F16" i="7" s="1"/>
  <c r="E15" i="7"/>
  <c r="F15" i="7" s="1"/>
  <c r="E14" i="7"/>
  <c r="E13" i="7"/>
  <c r="F13" i="7" s="1"/>
  <c r="E12" i="7"/>
  <c r="F12" i="7" s="1"/>
  <c r="E11" i="7"/>
  <c r="F11" i="7" s="1"/>
  <c r="G7" i="7"/>
  <c r="H7" i="7" s="1"/>
  <c r="I7" i="7" s="1"/>
  <c r="D7" i="7"/>
  <c r="D5" i="7"/>
  <c r="E5" i="7" l="1"/>
  <c r="F5" i="7"/>
  <c r="G5" i="7" s="1"/>
  <c r="H5" i="7" s="1"/>
  <c r="I5" i="7" s="1"/>
  <c r="F2" i="6"/>
  <c r="F7" i="6"/>
  <c r="H7" i="6" s="1"/>
  <c r="B8" i="6" s="1"/>
  <c r="G4" i="6"/>
  <c r="H4" i="6" s="1"/>
  <c r="I4" i="6" s="1"/>
  <c r="D4" i="6"/>
  <c r="D3" i="6"/>
  <c r="D2" i="6"/>
  <c r="E2" i="6" s="1"/>
  <c r="I3" i="5"/>
  <c r="G3" i="5"/>
  <c r="H3" i="5"/>
  <c r="G5" i="5"/>
  <c r="H5" i="5" s="1"/>
  <c r="I5" i="5" s="1"/>
  <c r="D5" i="5"/>
  <c r="D3" i="5"/>
  <c r="E3" i="5" s="1"/>
  <c r="F3" i="5" s="1"/>
  <c r="I7" i="6" l="1"/>
  <c r="G2" i="6"/>
  <c r="H2" i="6" s="1"/>
  <c r="I2" i="6" s="1"/>
  <c r="B9" i="6"/>
  <c r="F3" i="6"/>
  <c r="G3" i="6" s="1"/>
  <c r="H3" i="6" s="1"/>
  <c r="I3" i="6" s="1"/>
  <c r="I5" i="4"/>
  <c r="I5" i="3"/>
  <c r="I4" i="3"/>
  <c r="I3" i="3"/>
  <c r="G3" i="4" l="1"/>
  <c r="F3" i="4"/>
  <c r="E3" i="4"/>
  <c r="D3" i="4"/>
  <c r="D5" i="4"/>
  <c r="G5" i="4"/>
  <c r="H5" i="4" s="1"/>
  <c r="H5" i="3" l="1"/>
  <c r="G5" i="3"/>
  <c r="G4" i="3"/>
  <c r="H4" i="3" s="1"/>
  <c r="G3" i="3"/>
  <c r="F3" i="3"/>
  <c r="F4" i="3"/>
  <c r="F5" i="3"/>
  <c r="F8" i="3"/>
  <c r="H8" i="3" s="1"/>
  <c r="D5" i="3"/>
  <c r="D4" i="3"/>
  <c r="E4" i="3" s="1"/>
  <c r="D3" i="3"/>
  <c r="E3" i="3" l="1"/>
  <c r="J9" i="3"/>
  <c r="B9" i="3"/>
  <c r="B10" i="3" s="1"/>
  <c r="I8" i="3"/>
  <c r="H3" i="3" l="1"/>
</calcChain>
</file>

<file path=xl/sharedStrings.xml><?xml version="1.0" encoding="utf-8"?>
<sst xmlns="http://schemas.openxmlformats.org/spreadsheetml/2006/main" count="264" uniqueCount="68">
  <si>
    <t>w (px)</t>
  </si>
  <si>
    <t>h (px)</t>
  </si>
  <si>
    <t>core</t>
  </si>
  <si>
    <t>sram</t>
  </si>
  <si>
    <t>die</t>
  </si>
  <si>
    <t>A (mm^2)</t>
  </si>
  <si>
    <t>A (px^2)</t>
  </si>
  <si>
    <t>Transistors</t>
  </si>
  <si>
    <t>Total</t>
  </si>
  <si>
    <t>SRAM</t>
  </si>
  <si>
    <t>MB</t>
  </si>
  <si>
    <t>bits</t>
  </si>
  <si>
    <t>T/bit</t>
  </si>
  <si>
    <t>T</t>
  </si>
  <si>
    <t>Remainder</t>
  </si>
  <si>
    <t>A/b (um^2)</t>
  </si>
  <si>
    <t>Act SRAM</t>
  </si>
  <si>
    <t>Atot (mm^2)</t>
  </si>
  <si>
    <t>Core</t>
  </si>
  <si>
    <t>A/T (um^2)</t>
  </si>
  <si>
    <t>GP</t>
  </si>
  <si>
    <t>Accurate area</t>
  </si>
  <si>
    <t>Pitch (nm)</t>
  </si>
  <si>
    <t>Thick (nm)</t>
  </si>
  <si>
    <t>AR</t>
  </si>
  <si>
    <t>Metal</t>
  </si>
  <si>
    <t>Bumps</t>
  </si>
  <si>
    <t>GP (um)</t>
  </si>
  <si>
    <t>My Sim</t>
  </si>
  <si>
    <t>Actual</t>
  </si>
  <si>
    <t>Single-tier</t>
  </si>
  <si>
    <t>my</t>
  </si>
  <si>
    <t>TP</t>
  </si>
  <si>
    <t>TP (um)</t>
  </si>
  <si>
    <t>Thickness (nm)</t>
  </si>
  <si>
    <t>Width</t>
  </si>
  <si>
    <t>width_frac</t>
  </si>
  <si>
    <t>TDP (W)</t>
  </si>
  <si>
    <t>FSB (MT/s)</t>
  </si>
  <si>
    <t>Vdd (V)</t>
  </si>
  <si>
    <t>fmax (GHz)</t>
  </si>
  <si>
    <t>65nm</t>
  </si>
  <si>
    <t>Codename Merom</t>
  </si>
  <si>
    <t>Intel Core 2 Duo E6850</t>
  </si>
  <si>
    <t>bP (um)</t>
  </si>
  <si>
    <t>Intel Wolfdale (Penryn) 45nm Core 2 Duo E8600</t>
  </si>
  <si>
    <t>Cache (MB)</t>
  </si>
  <si>
    <t>Die shrink of Merom</t>
  </si>
  <si>
    <t>derived from area</t>
  </si>
  <si>
    <t>derived from transistor count</t>
  </si>
  <si>
    <t>Intel 45nm Nehalem Core i7 880 (Lynnfield)</t>
  </si>
  <si>
    <t>DMI (Gb/s)</t>
  </si>
  <si>
    <t>Cores</t>
  </si>
  <si>
    <t>pcie</t>
  </si>
  <si>
    <t>mem_controller</t>
  </si>
  <si>
    <t>total_misc</t>
  </si>
  <si>
    <t>BP (um)</t>
  </si>
  <si>
    <t>misc</t>
  </si>
  <si>
    <t>*8T SRAM used for L1/L2 caches but not L3</t>
  </si>
  <si>
    <t>DMI (GT/s)</t>
  </si>
  <si>
    <t>10 Gb/s</t>
  </si>
  <si>
    <t>Intel 32nm Nehalem Core i5 680 (Clarkdale)</t>
  </si>
  <si>
    <t>misc1</t>
  </si>
  <si>
    <t>misc2</t>
  </si>
  <si>
    <t>2nd die</t>
  </si>
  <si>
    <t>GPU</t>
  </si>
  <si>
    <t>GPU area calculation</t>
  </si>
  <si>
    <t>Atot (px^2)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</si>
</sst>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1" fontId="1" fillId="0" borderId="0" xfId="0" applyNumberFormat="1" applyFont="1"/>
    <xf numFmtId="1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93285214348207"/>
          <c:y val="5.1400554097404488E-2"/>
          <c:w val="0.83208070866141737"/>
          <c:h val="0.815938640229425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'Sandy Bridge EP-4 32nm Data'!$G$14</c:f>
              <c:strCache>
                <c:ptCount val="1"/>
                <c:pt idx="0">
                  <c:v>Actual</c:v>
                </c:pt>
              </c:strCache>
            </c:strRef>
          </c:tx>
          <c:xVal>
            <c:numRef>
              <c:f>'Sandy Bridge EP-4 32nm Data'!$F$15:$F$23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'Sandy Bridge EP-4 32nm Data'!$G$15:$G$23</c:f>
              <c:numCache>
                <c:formatCode>General</c:formatCode>
                <c:ptCount val="9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168.8</c:v>
                </c:pt>
                <c:pt idx="4">
                  <c:v>225</c:v>
                </c:pt>
                <c:pt idx="5">
                  <c:v>337.6</c:v>
                </c:pt>
                <c:pt idx="6">
                  <c:v>450.1</c:v>
                </c:pt>
                <c:pt idx="7">
                  <c:v>566.5</c:v>
                </c:pt>
                <c:pt idx="8">
                  <c:v>19400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'Sandy Bridge EP-4 32nm Data'!$H$14</c:f>
              <c:strCache>
                <c:ptCount val="1"/>
                <c:pt idx="0">
                  <c:v>My Sim</c:v>
                </c:pt>
              </c:strCache>
            </c:strRef>
          </c:tx>
          <c:xVal>
            <c:numRef>
              <c:f>'Sandy Bridge EP-4 32nm Data'!$F$15:$F$23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'Sandy Bridge EP-4 32nm Data'!$H$15:$H$23</c:f>
              <c:numCache>
                <c:formatCode>General</c:formatCode>
                <c:ptCount val="9"/>
                <c:pt idx="0">
                  <c:v>112.5</c:v>
                </c:pt>
                <c:pt idx="1">
                  <c:v>112.5</c:v>
                </c:pt>
                <c:pt idx="2">
                  <c:v>199.3</c:v>
                </c:pt>
                <c:pt idx="3">
                  <c:v>199.3</c:v>
                </c:pt>
                <c:pt idx="4">
                  <c:v>420</c:v>
                </c:pt>
                <c:pt idx="5">
                  <c:v>420</c:v>
                </c:pt>
                <c:pt idx="6">
                  <c:v>718.2</c:v>
                </c:pt>
                <c:pt idx="7">
                  <c:v>718.2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33216"/>
        <c:axId val="144635392"/>
      </c:scatterChart>
      <c:valAx>
        <c:axId val="144633216"/>
        <c:scaling>
          <c:orientation val="minMax"/>
          <c:max val="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Metal layer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635392"/>
        <c:crosses val="autoZero"/>
        <c:crossBetween val="midCat"/>
      </c:valAx>
      <c:valAx>
        <c:axId val="144635392"/>
        <c:scaling>
          <c:orientation val="minMax"/>
          <c:max val="1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Pitch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633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094400699912514"/>
          <c:y val="0.69869021580635748"/>
          <c:w val="0.14235252508330076"/>
          <c:h val="0.14723998361243276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428624</xdr:colOff>
      <xdr:row>13</xdr:row>
      <xdr:rowOff>4762</xdr:rowOff>
    </xdr:from>
    <xdr:to>
      <xdr:col>17</xdr:col>
      <xdr:colOff>581024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P8" sqref="P8"/>
    </sheetView>
  </sheetViews>
  <sheetFormatPr defaultRowHeight="15" x14ac:dyDescent="0.25"/>
  <cols>
    <col min="2" max="2" width="10" bestFit="1" customWidth="1"/>
    <col min="6" max="6" width="10" bestFit="1" customWidth="1"/>
    <col min="7" max="7" width="12" bestFit="1" customWidth="1"/>
    <col min="8" max="8" width="10" bestFit="1" customWidth="1"/>
    <col min="9" max="9" width="12" bestFit="1" customWidth="1"/>
    <col min="13" max="13" width="11.42578125" bestFit="1" customWidth="1"/>
  </cols>
  <sheetData>
    <row r="1" spans="1:18" x14ac:dyDescent="0.25">
      <c r="A1" t="s">
        <v>43</v>
      </c>
      <c r="M1" s="1"/>
      <c r="N1" s="1"/>
    </row>
    <row r="2" spans="1:18" x14ac:dyDescent="0.25">
      <c r="A2" t="s">
        <v>41</v>
      </c>
    </row>
    <row r="3" spans="1:18" x14ac:dyDescent="0.25">
      <c r="A3" t="s">
        <v>42</v>
      </c>
      <c r="M3" s="4" t="s">
        <v>37</v>
      </c>
      <c r="N3" s="4" t="s">
        <v>38</v>
      </c>
      <c r="O3" s="4" t="s">
        <v>39</v>
      </c>
      <c r="P3" s="4" t="s">
        <v>40</v>
      </c>
      <c r="Q3" s="4" t="s">
        <v>46</v>
      </c>
      <c r="R3" s="1" t="s">
        <v>52</v>
      </c>
    </row>
    <row r="4" spans="1:18" x14ac:dyDescent="0.25">
      <c r="M4" s="7">
        <v>75</v>
      </c>
      <c r="N4" s="5">
        <v>1333</v>
      </c>
      <c r="O4" s="5"/>
      <c r="P4" s="5">
        <v>3</v>
      </c>
      <c r="Q4" s="5">
        <v>4</v>
      </c>
      <c r="R4" s="5">
        <v>2</v>
      </c>
    </row>
    <row r="5" spans="1:18" x14ac:dyDescent="0.25">
      <c r="L5" s="4"/>
      <c r="M5" s="4"/>
      <c r="N5" s="4"/>
      <c r="O5" s="4"/>
      <c r="P5" s="1"/>
    </row>
    <row r="6" spans="1:18" x14ac:dyDescent="0.25">
      <c r="A6" s="1"/>
      <c r="B6" s="1" t="s">
        <v>0</v>
      </c>
      <c r="C6" s="1" t="s">
        <v>1</v>
      </c>
      <c r="D6" s="1" t="s">
        <v>6</v>
      </c>
      <c r="E6" s="1" t="s">
        <v>5</v>
      </c>
      <c r="F6" s="1" t="s">
        <v>13</v>
      </c>
      <c r="G6" s="1" t="s">
        <v>19</v>
      </c>
      <c r="H6" s="1" t="s">
        <v>32</v>
      </c>
      <c r="I6" s="1" t="s">
        <v>20</v>
      </c>
      <c r="L6" s="5"/>
      <c r="M6" s="4"/>
      <c r="N6" s="4"/>
      <c r="O6" s="5"/>
      <c r="P6" s="5"/>
    </row>
    <row r="7" spans="1:18" x14ac:dyDescent="0.25">
      <c r="A7" s="1" t="s">
        <v>3</v>
      </c>
      <c r="B7">
        <v>323</v>
      </c>
      <c r="C7">
        <v>480</v>
      </c>
      <c r="D7">
        <f>B7*C7</f>
        <v>155040</v>
      </c>
      <c r="E7">
        <f>D7/$D$8*$E$8</f>
        <v>56.323326550365437</v>
      </c>
      <c r="F7">
        <f>H11</f>
        <v>201326592</v>
      </c>
      <c r="G7">
        <f>E7/F7*1000000</f>
        <v>0.27976098930023829</v>
      </c>
      <c r="H7">
        <f>SQRT(G7)</f>
        <v>0.52892437011376048</v>
      </c>
      <c r="I7">
        <f>SQRT(6)*H7</f>
        <v>1.2955948193017095</v>
      </c>
      <c r="L7" s="5"/>
      <c r="M7" s="5"/>
      <c r="N7" s="5"/>
      <c r="O7" s="5"/>
      <c r="P7" s="5"/>
    </row>
    <row r="8" spans="1:18" x14ac:dyDescent="0.25">
      <c r="A8" s="1" t="s">
        <v>4</v>
      </c>
      <c r="B8" s="3">
        <v>717</v>
      </c>
      <c r="C8" s="3">
        <v>549</v>
      </c>
      <c r="D8">
        <f>B8*C8</f>
        <v>393633</v>
      </c>
      <c r="E8" s="1">
        <v>143</v>
      </c>
      <c r="F8" s="8">
        <v>291000000</v>
      </c>
      <c r="G8" s="2">
        <f>E8/F8*1000000</f>
        <v>0.49140893470790376</v>
      </c>
      <c r="H8">
        <f>SQRT(G8)</f>
        <v>0.70100565954056593</v>
      </c>
      <c r="I8">
        <f>2*H8</f>
        <v>1.4020113190811319</v>
      </c>
      <c r="L8" s="5"/>
      <c r="M8" s="5"/>
      <c r="N8" s="5"/>
      <c r="O8" s="5"/>
      <c r="P8" s="5"/>
    </row>
    <row r="9" spans="1:18" x14ac:dyDescent="0.25">
      <c r="L9" s="5"/>
      <c r="M9" s="5"/>
      <c r="N9" s="5"/>
      <c r="O9" s="5"/>
      <c r="P9" s="5"/>
    </row>
    <row r="10" spans="1:18" x14ac:dyDescent="0.25">
      <c r="B10" s="1" t="s">
        <v>7</v>
      </c>
      <c r="C10" s="1"/>
      <c r="E10" s="1" t="s">
        <v>10</v>
      </c>
      <c r="F10" s="1" t="s">
        <v>11</v>
      </c>
      <c r="G10" s="1" t="s">
        <v>12</v>
      </c>
      <c r="H10" s="1" t="s">
        <v>13</v>
      </c>
      <c r="I10" s="1" t="s">
        <v>15</v>
      </c>
      <c r="J10" s="1" t="s">
        <v>44</v>
      </c>
      <c r="K10" s="1"/>
      <c r="L10" s="5"/>
      <c r="M10" s="5"/>
      <c r="N10" s="5"/>
      <c r="O10" s="5"/>
      <c r="P10" s="5"/>
    </row>
    <row r="11" spans="1:18" x14ac:dyDescent="0.25">
      <c r="A11" s="1" t="s">
        <v>8</v>
      </c>
      <c r="B11" s="2">
        <f>291000000</f>
        <v>291000000</v>
      </c>
      <c r="D11" s="1" t="s">
        <v>9</v>
      </c>
      <c r="E11">
        <v>4</v>
      </c>
      <c r="F11">
        <f>E11*POWER(2,20)*8</f>
        <v>33554432</v>
      </c>
      <c r="G11">
        <v>6</v>
      </c>
      <c r="H11">
        <f>G11*F11</f>
        <v>201326592</v>
      </c>
      <c r="I11">
        <f>E7/F11*1000000</f>
        <v>1.6785659358014295</v>
      </c>
      <c r="J11">
        <f>SQRT(I11)</f>
        <v>1.2955948193017095</v>
      </c>
      <c r="L11" s="5"/>
      <c r="M11" s="5"/>
      <c r="N11" s="5"/>
      <c r="O11" s="5"/>
      <c r="P11" s="5"/>
    </row>
    <row r="12" spans="1:18" x14ac:dyDescent="0.25">
      <c r="A12" s="1" t="s">
        <v>9</v>
      </c>
      <c r="B12">
        <f>H11</f>
        <v>201326592</v>
      </c>
      <c r="D12" s="1"/>
      <c r="L12" s="5"/>
      <c r="M12" s="5"/>
      <c r="N12" s="5"/>
      <c r="O12" s="5"/>
    </row>
    <row r="13" spans="1:18" x14ac:dyDescent="0.25">
      <c r="A13" s="1" t="s">
        <v>14</v>
      </c>
      <c r="B13" s="2">
        <f>B11-B12</f>
        <v>89673408</v>
      </c>
      <c r="L13" s="5"/>
      <c r="M13" s="5"/>
      <c r="N13" s="5"/>
      <c r="O13" s="5"/>
    </row>
    <row r="14" spans="1:18" x14ac:dyDescent="0.25">
      <c r="A14" s="1" t="s">
        <v>18</v>
      </c>
      <c r="B14" s="2">
        <f>B13*0.9/2</f>
        <v>40353033.600000001</v>
      </c>
      <c r="M14" s="5"/>
      <c r="N14" s="5"/>
    </row>
    <row r="15" spans="1:18" x14ac:dyDescent="0.25">
      <c r="D15" s="1"/>
      <c r="E15" s="1"/>
      <c r="F15" s="1"/>
      <c r="G15" s="1"/>
    </row>
    <row r="16" spans="1:18" x14ac:dyDescent="0.25">
      <c r="D16" s="1"/>
      <c r="E16" s="2"/>
      <c r="F16" s="2"/>
    </row>
    <row r="18" spans="1:10" x14ac:dyDescent="0.25">
      <c r="A18" s="1" t="s">
        <v>21</v>
      </c>
    </row>
    <row r="19" spans="1:10" x14ac:dyDescent="0.25">
      <c r="B19" s="1" t="s">
        <v>0</v>
      </c>
      <c r="C19" s="1" t="s">
        <v>1</v>
      </c>
      <c r="D19" s="1" t="s">
        <v>6</v>
      </c>
      <c r="E19" s="1" t="s">
        <v>5</v>
      </c>
      <c r="F19" s="1" t="s">
        <v>17</v>
      </c>
      <c r="G19" s="1" t="s">
        <v>13</v>
      </c>
      <c r="H19" s="1" t="s">
        <v>19</v>
      </c>
      <c r="I19" s="1" t="s">
        <v>33</v>
      </c>
      <c r="J19" s="1" t="s">
        <v>27</v>
      </c>
    </row>
    <row r="20" spans="1:10" x14ac:dyDescent="0.25">
      <c r="A20" s="1" t="s">
        <v>18</v>
      </c>
      <c r="B20">
        <v>83</v>
      </c>
      <c r="C20">
        <v>261</v>
      </c>
      <c r="D20">
        <f t="shared" ref="D20:D25" si="0">B20*C20</f>
        <v>21663</v>
      </c>
      <c r="E20">
        <f t="shared" ref="E20:E25" si="1">D20/$D$8*$E$8</f>
        <v>7.8697898804216111</v>
      </c>
      <c r="F20">
        <f>SUM(E20:E25)</f>
        <v>29.45276945784525</v>
      </c>
      <c r="G20" s="2">
        <f>B14</f>
        <v>40353033.600000001</v>
      </c>
      <c r="H20" s="2">
        <f>F20/G20*1000000</f>
        <v>0.7298774548103677</v>
      </c>
      <c r="I20">
        <f>SQRT(H20)</f>
        <v>0.85432865737394514</v>
      </c>
      <c r="J20">
        <f>2*I20</f>
        <v>1.7086573147478903</v>
      </c>
    </row>
    <row r="21" spans="1:10" x14ac:dyDescent="0.25">
      <c r="B21">
        <v>102</v>
      </c>
      <c r="C21">
        <v>239</v>
      </c>
      <c r="D21">
        <f t="shared" si="0"/>
        <v>24378</v>
      </c>
      <c r="E21">
        <f t="shared" si="1"/>
        <v>8.8561020036429881</v>
      </c>
    </row>
    <row r="22" spans="1:10" x14ac:dyDescent="0.25">
      <c r="B22">
        <v>74</v>
      </c>
      <c r="C22">
        <v>223</v>
      </c>
      <c r="D22">
        <f t="shared" si="0"/>
        <v>16502</v>
      </c>
      <c r="E22">
        <f t="shared" si="1"/>
        <v>5.9948886399260219</v>
      </c>
    </row>
    <row r="23" spans="1:10" x14ac:dyDescent="0.25">
      <c r="B23">
        <v>33</v>
      </c>
      <c r="C23">
        <v>180</v>
      </c>
      <c r="D23">
        <f t="shared" si="0"/>
        <v>5940</v>
      </c>
      <c r="E23">
        <f t="shared" si="1"/>
        <v>2.1578983469373756</v>
      </c>
    </row>
    <row r="24" spans="1:10" x14ac:dyDescent="0.25">
      <c r="B24">
        <v>51</v>
      </c>
      <c r="C24">
        <v>161</v>
      </c>
      <c r="D24">
        <f t="shared" si="0"/>
        <v>8211</v>
      </c>
      <c r="E24">
        <f t="shared" si="1"/>
        <v>2.9829130179634329</v>
      </c>
    </row>
    <row r="25" spans="1:10" x14ac:dyDescent="0.25">
      <c r="B25">
        <v>30</v>
      </c>
      <c r="C25">
        <v>146</v>
      </c>
      <c r="D25">
        <f t="shared" si="0"/>
        <v>4380</v>
      </c>
      <c r="E25">
        <f t="shared" si="1"/>
        <v>1.5911775689538223</v>
      </c>
    </row>
    <row r="27" spans="1:10" x14ac:dyDescent="0.25">
      <c r="A27" s="4" t="s">
        <v>25</v>
      </c>
      <c r="B27" s="4" t="s">
        <v>22</v>
      </c>
      <c r="C27" s="4" t="s">
        <v>34</v>
      </c>
      <c r="D27" s="4" t="s">
        <v>24</v>
      </c>
      <c r="E27" s="1" t="s">
        <v>35</v>
      </c>
      <c r="F27" s="1" t="s">
        <v>36</v>
      </c>
    </row>
    <row r="28" spans="1:10" x14ac:dyDescent="0.25">
      <c r="A28" s="5">
        <v>1</v>
      </c>
      <c r="B28">
        <v>210</v>
      </c>
      <c r="C28" s="5">
        <v>170</v>
      </c>
      <c r="D28" s="5">
        <v>1.6</v>
      </c>
      <c r="E28">
        <f>C28/D28</f>
        <v>106.25</v>
      </c>
      <c r="F28">
        <f>E28/B28</f>
        <v>0.50595238095238093</v>
      </c>
    </row>
    <row r="29" spans="1:10" x14ac:dyDescent="0.25">
      <c r="A29" s="5">
        <v>2</v>
      </c>
      <c r="B29">
        <v>210</v>
      </c>
      <c r="C29" s="5">
        <v>190</v>
      </c>
      <c r="D29" s="5">
        <v>1.8</v>
      </c>
      <c r="E29">
        <f t="shared" ref="E29:E35" si="2">C29/D29</f>
        <v>105.55555555555556</v>
      </c>
      <c r="F29">
        <f t="shared" ref="F29:F35" si="3">E29/B29</f>
        <v>0.50264550264550267</v>
      </c>
    </row>
    <row r="30" spans="1:10" x14ac:dyDescent="0.25">
      <c r="A30" s="5">
        <v>3</v>
      </c>
      <c r="B30">
        <v>220</v>
      </c>
      <c r="C30" s="5">
        <v>200</v>
      </c>
      <c r="D30" s="5">
        <v>1.8</v>
      </c>
      <c r="E30">
        <f t="shared" si="2"/>
        <v>111.11111111111111</v>
      </c>
      <c r="F30">
        <f t="shared" si="3"/>
        <v>0.50505050505050508</v>
      </c>
    </row>
    <row r="31" spans="1:10" x14ac:dyDescent="0.25">
      <c r="A31" s="5">
        <v>4</v>
      </c>
      <c r="B31">
        <v>280</v>
      </c>
      <c r="C31" s="5">
        <v>250</v>
      </c>
      <c r="D31" s="5">
        <v>1.8</v>
      </c>
      <c r="E31">
        <f t="shared" si="2"/>
        <v>138.88888888888889</v>
      </c>
      <c r="F31">
        <f t="shared" si="3"/>
        <v>0.49603174603174605</v>
      </c>
    </row>
    <row r="32" spans="1:10" x14ac:dyDescent="0.25">
      <c r="A32" s="5">
        <v>5</v>
      </c>
      <c r="B32">
        <v>330</v>
      </c>
      <c r="C32" s="5">
        <v>300</v>
      </c>
      <c r="D32" s="5">
        <v>1.8</v>
      </c>
      <c r="E32">
        <f t="shared" si="2"/>
        <v>166.66666666666666</v>
      </c>
      <c r="F32">
        <f t="shared" si="3"/>
        <v>0.50505050505050497</v>
      </c>
    </row>
    <row r="33" spans="1:6" x14ac:dyDescent="0.25">
      <c r="A33" s="5">
        <v>6</v>
      </c>
      <c r="B33">
        <v>480</v>
      </c>
      <c r="C33" s="5">
        <v>430</v>
      </c>
      <c r="D33" s="5">
        <v>1.8</v>
      </c>
      <c r="E33">
        <f t="shared" si="2"/>
        <v>238.88888888888889</v>
      </c>
      <c r="F33">
        <f t="shared" si="3"/>
        <v>0.49768518518518517</v>
      </c>
    </row>
    <row r="34" spans="1:6" x14ac:dyDescent="0.25">
      <c r="A34" s="5">
        <v>7</v>
      </c>
      <c r="B34">
        <v>720</v>
      </c>
      <c r="C34" s="5">
        <v>650</v>
      </c>
      <c r="D34" s="5">
        <v>1.8</v>
      </c>
      <c r="E34">
        <f t="shared" si="2"/>
        <v>361.11111111111109</v>
      </c>
      <c r="F34">
        <f t="shared" si="3"/>
        <v>0.50154320987654322</v>
      </c>
    </row>
    <row r="35" spans="1:6" x14ac:dyDescent="0.25">
      <c r="A35" s="5">
        <v>8</v>
      </c>
      <c r="B35">
        <v>1080</v>
      </c>
      <c r="C35" s="5">
        <v>975</v>
      </c>
      <c r="D35" s="5">
        <v>1.8</v>
      </c>
      <c r="E35">
        <f t="shared" si="2"/>
        <v>541.66666666666663</v>
      </c>
      <c r="F35">
        <f t="shared" si="3"/>
        <v>0.50154320987654322</v>
      </c>
    </row>
    <row r="36" spans="1:6" x14ac:dyDescent="0.25">
      <c r="A36" s="5"/>
      <c r="C36" s="5"/>
      <c r="D36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F5" sqref="F5"/>
    </sheetView>
  </sheetViews>
  <sheetFormatPr defaultRowHeight="15" x14ac:dyDescent="0.25"/>
  <cols>
    <col min="3" max="3" width="14.140625" customWidth="1"/>
    <col min="6" max="6" width="10" bestFit="1" customWidth="1"/>
    <col min="11" max="11" width="8.28515625" bestFit="1" customWidth="1"/>
    <col min="12" max="12" width="10.5703125" bestFit="1" customWidth="1"/>
    <col min="13" max="13" width="8" bestFit="1" customWidth="1"/>
    <col min="14" max="14" width="10.85546875" bestFit="1" customWidth="1"/>
    <col min="15" max="15" width="11.140625" bestFit="1" customWidth="1"/>
  </cols>
  <sheetData>
    <row r="1" spans="1:18" x14ac:dyDescent="0.25">
      <c r="A1" t="s">
        <v>45</v>
      </c>
      <c r="K1" t="s">
        <v>47</v>
      </c>
    </row>
    <row r="4" spans="1:18" x14ac:dyDescent="0.25">
      <c r="B4" s="4" t="s">
        <v>0</v>
      </c>
      <c r="C4" s="4" t="s">
        <v>1</v>
      </c>
      <c r="D4" s="4" t="s">
        <v>6</v>
      </c>
      <c r="E4" s="4" t="s">
        <v>5</v>
      </c>
      <c r="F4" s="4" t="s">
        <v>13</v>
      </c>
      <c r="G4" s="4" t="s">
        <v>19</v>
      </c>
      <c r="H4" s="4" t="s">
        <v>33</v>
      </c>
      <c r="I4" s="4" t="s">
        <v>27</v>
      </c>
      <c r="M4" s="4" t="s">
        <v>37</v>
      </c>
      <c r="N4" s="4" t="s">
        <v>38</v>
      </c>
      <c r="O4" s="4" t="s">
        <v>39</v>
      </c>
      <c r="P4" s="4" t="s">
        <v>40</v>
      </c>
      <c r="Q4" s="4" t="s">
        <v>46</v>
      </c>
      <c r="R4" s="1" t="s">
        <v>52</v>
      </c>
    </row>
    <row r="5" spans="1:18" x14ac:dyDescent="0.25">
      <c r="A5" s="1" t="s">
        <v>2</v>
      </c>
      <c r="B5" s="5">
        <v>385</v>
      </c>
      <c r="C5" s="5">
        <v>237</v>
      </c>
      <c r="D5" s="5">
        <f>B5*C5</f>
        <v>91245</v>
      </c>
      <c r="E5" s="5">
        <f>D5*E7/D7</f>
        <v>21.676765097690943</v>
      </c>
      <c r="F5" s="6">
        <f>F7*E5/E7</f>
        <v>83060501.776198953</v>
      </c>
      <c r="G5" s="6">
        <f>E5/F5*1000000</f>
        <v>0.26097560975609752</v>
      </c>
      <c r="H5" s="5">
        <f>SQRT(G5)</f>
        <v>0.51085771967945981</v>
      </c>
      <c r="I5" s="5">
        <f>2*H5</f>
        <v>1.0217154393589196</v>
      </c>
      <c r="J5" t="s">
        <v>48</v>
      </c>
      <c r="M5" s="7">
        <v>65</v>
      </c>
      <c r="N5" s="5">
        <v>1333</v>
      </c>
      <c r="O5" s="5">
        <v>1.3625</v>
      </c>
      <c r="P5" s="5">
        <v>3.3</v>
      </c>
      <c r="Q5" s="5">
        <v>6</v>
      </c>
      <c r="R5" s="5">
        <v>2</v>
      </c>
    </row>
    <row r="6" spans="1:18" x14ac:dyDescent="0.25">
      <c r="A6" s="1" t="s">
        <v>3</v>
      </c>
      <c r="B6" s="5">
        <v>511</v>
      </c>
      <c r="C6" s="5">
        <v>512</v>
      </c>
      <c r="D6" s="5">
        <f t="shared" ref="D6" si="0">B6*C6</f>
        <v>261632</v>
      </c>
      <c r="E6" s="5">
        <f>D6/D7*E7</f>
        <v>62.155026642984019</v>
      </c>
      <c r="F6" s="5">
        <f>P11</f>
        <v>301989888</v>
      </c>
      <c r="G6" s="6">
        <f t="shared" ref="G6" si="1">E6/F6*1000000</f>
        <v>0.20581823800333349</v>
      </c>
      <c r="H6" s="5">
        <f t="shared" ref="H6" si="2">SQRT(G6)</f>
        <v>0.45367194976473196</v>
      </c>
      <c r="I6" s="5">
        <f>SQRT(6)*H6</f>
        <v>1.1112647875371562</v>
      </c>
      <c r="K6" s="1"/>
    </row>
    <row r="7" spans="1:18" x14ac:dyDescent="0.25">
      <c r="A7" s="1" t="s">
        <v>4</v>
      </c>
      <c r="B7" s="7">
        <v>800</v>
      </c>
      <c r="C7" s="7">
        <v>563</v>
      </c>
      <c r="D7" s="7">
        <f>B7*C7</f>
        <v>450400</v>
      </c>
      <c r="E7" s="5">
        <v>107</v>
      </c>
      <c r="F7" s="6">
        <v>410000000</v>
      </c>
      <c r="G7" s="6">
        <f>E7/F7*1000000</f>
        <v>0.26097560975609757</v>
      </c>
      <c r="H7" s="5">
        <f>SQRT(G7)</f>
        <v>0.51085771967945981</v>
      </c>
      <c r="I7" s="5">
        <f>2*H7</f>
        <v>1.0217154393589196</v>
      </c>
    </row>
    <row r="8" spans="1:18" x14ac:dyDescent="0.25">
      <c r="A8" s="1" t="s">
        <v>2</v>
      </c>
      <c r="B8" s="5">
        <v>385</v>
      </c>
      <c r="C8" s="5">
        <v>237</v>
      </c>
      <c r="D8" s="5">
        <f>B8*C8</f>
        <v>91245</v>
      </c>
      <c r="E8" s="5">
        <f>D8*E7/D7</f>
        <v>21.676765097690943</v>
      </c>
      <c r="F8" s="2">
        <f>0.9/2*(F7-F6)</f>
        <v>48604550.399999999</v>
      </c>
      <c r="G8" s="6">
        <f t="shared" ref="G8" si="3">E8/F8*1000000</f>
        <v>0.44598221605380683</v>
      </c>
      <c r="H8" s="5">
        <f t="shared" ref="H8" si="4">SQRT(G8)</f>
        <v>0.66781899947052037</v>
      </c>
      <c r="I8" s="5">
        <f t="shared" ref="I8" si="5">2*H8</f>
        <v>1.3356379989410407</v>
      </c>
      <c r="J8" t="s">
        <v>49</v>
      </c>
    </row>
    <row r="10" spans="1:18" x14ac:dyDescent="0.25">
      <c r="A10" s="4" t="s">
        <v>25</v>
      </c>
      <c r="B10" s="4" t="s">
        <v>22</v>
      </c>
      <c r="C10" s="4" t="s">
        <v>34</v>
      </c>
      <c r="D10" s="4" t="s">
        <v>24</v>
      </c>
      <c r="E10" s="1" t="s">
        <v>35</v>
      </c>
      <c r="F10" s="1" t="s">
        <v>36</v>
      </c>
      <c r="M10" s="1" t="s">
        <v>10</v>
      </c>
      <c r="N10" s="1" t="s">
        <v>11</v>
      </c>
      <c r="O10" s="1" t="s">
        <v>12</v>
      </c>
      <c r="P10" s="1" t="s">
        <v>13</v>
      </c>
      <c r="Q10" s="1" t="s">
        <v>15</v>
      </c>
      <c r="R10" s="1" t="s">
        <v>44</v>
      </c>
    </row>
    <row r="11" spans="1:18" x14ac:dyDescent="0.25">
      <c r="A11" s="5">
        <v>1</v>
      </c>
      <c r="B11">
        <v>160</v>
      </c>
      <c r="C11" s="5">
        <v>144</v>
      </c>
      <c r="D11" s="5">
        <v>1.8</v>
      </c>
      <c r="E11">
        <f>C11/D11</f>
        <v>80</v>
      </c>
      <c r="F11">
        <f>E11/B11</f>
        <v>0.5</v>
      </c>
      <c r="L11" s="1" t="s">
        <v>9</v>
      </c>
      <c r="M11">
        <v>6</v>
      </c>
      <c r="N11">
        <f>M11*POWER(2,20)*8</f>
        <v>50331648</v>
      </c>
      <c r="O11">
        <v>6</v>
      </c>
      <c r="P11">
        <f>O11*N11</f>
        <v>301989888</v>
      </c>
      <c r="Q11">
        <f>E6/N11*1000000</f>
        <v>1.2349094280200008</v>
      </c>
      <c r="R11">
        <f>SQRT(Q11)</f>
        <v>1.1112647875371562</v>
      </c>
    </row>
    <row r="12" spans="1:18" x14ac:dyDescent="0.25">
      <c r="A12" s="5">
        <v>2</v>
      </c>
      <c r="B12">
        <v>160</v>
      </c>
      <c r="C12" s="5">
        <v>144</v>
      </c>
      <c r="D12" s="5">
        <v>1.8</v>
      </c>
      <c r="E12">
        <f t="shared" ref="E12:E19" si="6">C12/D12</f>
        <v>80</v>
      </c>
      <c r="F12">
        <f t="shared" ref="F12:F19" si="7">E12/B12</f>
        <v>0.5</v>
      </c>
    </row>
    <row r="13" spans="1:18" x14ac:dyDescent="0.25">
      <c r="A13" s="5">
        <v>3</v>
      </c>
      <c r="B13">
        <v>160</v>
      </c>
      <c r="C13" s="5">
        <v>144</v>
      </c>
      <c r="D13" s="5">
        <v>1.8</v>
      </c>
      <c r="E13">
        <f t="shared" si="6"/>
        <v>80</v>
      </c>
      <c r="F13">
        <f t="shared" si="7"/>
        <v>0.5</v>
      </c>
    </row>
    <row r="14" spans="1:18" x14ac:dyDescent="0.25">
      <c r="A14" s="5">
        <v>4</v>
      </c>
      <c r="B14">
        <v>250</v>
      </c>
      <c r="C14" s="5">
        <v>216</v>
      </c>
      <c r="D14" s="5">
        <v>1.8</v>
      </c>
      <c r="E14">
        <f t="shared" si="6"/>
        <v>120</v>
      </c>
      <c r="F14">
        <f t="shared" si="7"/>
        <v>0.48</v>
      </c>
    </row>
    <row r="15" spans="1:18" x14ac:dyDescent="0.25">
      <c r="A15" s="5">
        <v>5</v>
      </c>
      <c r="B15">
        <v>280</v>
      </c>
      <c r="C15" s="5">
        <v>252</v>
      </c>
      <c r="D15" s="5">
        <v>1.8</v>
      </c>
      <c r="E15">
        <f t="shared" si="6"/>
        <v>140</v>
      </c>
      <c r="F15">
        <f t="shared" si="7"/>
        <v>0.5</v>
      </c>
    </row>
    <row r="16" spans="1:18" x14ac:dyDescent="0.25">
      <c r="A16" s="5">
        <v>6</v>
      </c>
      <c r="B16">
        <v>360</v>
      </c>
      <c r="C16" s="5">
        <v>324</v>
      </c>
      <c r="D16" s="5">
        <v>1.8</v>
      </c>
      <c r="E16">
        <f t="shared" si="6"/>
        <v>180</v>
      </c>
      <c r="F16">
        <f t="shared" si="7"/>
        <v>0.5</v>
      </c>
    </row>
    <row r="17" spans="1:6" x14ac:dyDescent="0.25">
      <c r="A17" s="5">
        <v>7</v>
      </c>
      <c r="B17">
        <v>560</v>
      </c>
      <c r="C17" s="5">
        <v>504</v>
      </c>
      <c r="D17" s="5">
        <v>1.8</v>
      </c>
      <c r="E17">
        <f t="shared" si="6"/>
        <v>280</v>
      </c>
      <c r="F17">
        <f t="shared" si="7"/>
        <v>0.5</v>
      </c>
    </row>
    <row r="18" spans="1:6" x14ac:dyDescent="0.25">
      <c r="A18" s="5">
        <v>8</v>
      </c>
      <c r="B18">
        <v>810</v>
      </c>
      <c r="C18" s="5">
        <v>720</v>
      </c>
      <c r="D18" s="5">
        <v>1.8</v>
      </c>
      <c r="E18">
        <f t="shared" si="6"/>
        <v>400</v>
      </c>
      <c r="F18">
        <f t="shared" si="7"/>
        <v>0.49382716049382713</v>
      </c>
    </row>
    <row r="19" spans="1:6" x14ac:dyDescent="0.25">
      <c r="A19" s="5">
        <v>9</v>
      </c>
      <c r="B19">
        <v>30500</v>
      </c>
      <c r="C19" s="5">
        <v>7000</v>
      </c>
      <c r="D19" s="5">
        <v>0.4</v>
      </c>
      <c r="E19">
        <f t="shared" si="6"/>
        <v>17500</v>
      </c>
      <c r="F19">
        <f t="shared" si="7"/>
        <v>0.57377049180327866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A13" sqref="A13"/>
    </sheetView>
  </sheetViews>
  <sheetFormatPr defaultRowHeight="15" x14ac:dyDescent="0.25"/>
  <cols>
    <col min="2" max="2" width="10" bestFit="1" customWidth="1"/>
    <col min="9" max="9" width="8.85546875" customWidth="1"/>
    <col min="13" max="13" width="10.5703125" bestFit="1" customWidth="1"/>
    <col min="15" max="15" width="10.85546875" bestFit="1" customWidth="1"/>
    <col min="16" max="16" width="11.140625" bestFit="1" customWidth="1"/>
  </cols>
  <sheetData>
    <row r="1" spans="1:17" x14ac:dyDescent="0.25">
      <c r="A1" s="1" t="s">
        <v>50</v>
      </c>
      <c r="B1" s="1"/>
      <c r="C1" s="1"/>
    </row>
    <row r="2" spans="1:17" x14ac:dyDescent="0.25">
      <c r="L2" s="4" t="s">
        <v>37</v>
      </c>
      <c r="M2" s="4" t="s">
        <v>51</v>
      </c>
      <c r="N2" s="4" t="s">
        <v>39</v>
      </c>
      <c r="O2" s="4" t="s">
        <v>40</v>
      </c>
      <c r="P2" s="4" t="s">
        <v>46</v>
      </c>
      <c r="Q2" s="4" t="s">
        <v>52</v>
      </c>
    </row>
    <row r="3" spans="1:17" x14ac:dyDescent="0.25">
      <c r="L3" s="7">
        <v>95</v>
      </c>
      <c r="M3" s="5">
        <v>10</v>
      </c>
      <c r="N3" s="5">
        <v>1.4</v>
      </c>
      <c r="O3" s="5">
        <v>3.07</v>
      </c>
      <c r="P3" s="5">
        <v>8</v>
      </c>
      <c r="Q3" s="5">
        <v>4</v>
      </c>
    </row>
    <row r="6" spans="1:17" x14ac:dyDescent="0.25">
      <c r="B6" s="4" t="s">
        <v>0</v>
      </c>
      <c r="C6" s="4" t="s">
        <v>1</v>
      </c>
      <c r="D6" s="4" t="s">
        <v>6</v>
      </c>
      <c r="E6" s="4" t="s">
        <v>5</v>
      </c>
      <c r="F6" s="4" t="s">
        <v>13</v>
      </c>
      <c r="G6" s="4" t="s">
        <v>19</v>
      </c>
      <c r="H6" s="4" t="s">
        <v>33</v>
      </c>
      <c r="I6" s="4" t="s">
        <v>27</v>
      </c>
      <c r="L6" s="4" t="s">
        <v>25</v>
      </c>
      <c r="M6" s="4" t="s">
        <v>22</v>
      </c>
      <c r="N6" s="4" t="s">
        <v>34</v>
      </c>
      <c r="O6" s="4" t="s">
        <v>24</v>
      </c>
      <c r="P6" s="1" t="s">
        <v>35</v>
      </c>
      <c r="Q6" s="1" t="s">
        <v>36</v>
      </c>
    </row>
    <row r="7" spans="1:17" x14ac:dyDescent="0.25">
      <c r="A7" s="1" t="s">
        <v>2</v>
      </c>
      <c r="B7" s="5">
        <v>112</v>
      </c>
      <c r="C7" s="5">
        <v>202</v>
      </c>
      <c r="D7" s="5">
        <f>B7*C7</f>
        <v>22624</v>
      </c>
      <c r="E7" s="5">
        <f t="shared" ref="E7" si="0">D7/$D$9*$E$9</f>
        <v>32.15457155752739</v>
      </c>
      <c r="F7" s="6">
        <f>B22</f>
        <v>33083477.357149027</v>
      </c>
      <c r="G7" s="6">
        <f>E7/F7*1000000</f>
        <v>0.97192236506478036</v>
      </c>
      <c r="H7" s="5">
        <f>SQRT(G7)</f>
        <v>0.98586123012560967</v>
      </c>
      <c r="I7" s="5">
        <f>2*H7</f>
        <v>1.9717224602512193</v>
      </c>
      <c r="L7" s="5">
        <v>1</v>
      </c>
      <c r="M7">
        <v>160</v>
      </c>
      <c r="N7" s="5">
        <v>144</v>
      </c>
      <c r="O7" s="5">
        <v>1.8</v>
      </c>
      <c r="P7">
        <f>N7/O7</f>
        <v>80</v>
      </c>
      <c r="Q7">
        <f>P7/M7</f>
        <v>0.5</v>
      </c>
    </row>
    <row r="8" spans="1:17" x14ac:dyDescent="0.25">
      <c r="A8" s="1" t="s">
        <v>3</v>
      </c>
      <c r="B8" s="5">
        <v>485</v>
      </c>
      <c r="C8" s="5">
        <v>123</v>
      </c>
      <c r="D8" s="5">
        <f>B8*C8</f>
        <v>59655</v>
      </c>
      <c r="E8" s="5">
        <f>D8/$D$9*$E$9</f>
        <v>84.785226585232351</v>
      </c>
      <c r="F8" s="6">
        <f>H18</f>
        <v>402653184</v>
      </c>
      <c r="G8" s="6">
        <f t="shared" ref="G8" si="1">E8/F8*1000000</f>
        <v>0.21056638803390748</v>
      </c>
      <c r="H8" s="5">
        <f t="shared" ref="H8" si="2">SQRT(G8)</f>
        <v>0.45887513337934044</v>
      </c>
      <c r="I8" s="5">
        <f>SQRT(G18)*H8</f>
        <v>1.1240099324309571</v>
      </c>
      <c r="L8" s="5">
        <v>2</v>
      </c>
      <c r="M8">
        <v>160</v>
      </c>
      <c r="N8" s="5">
        <v>144</v>
      </c>
      <c r="O8" s="5">
        <v>1.8</v>
      </c>
      <c r="P8">
        <f t="shared" ref="P8:P15" si="3">N8/O8</f>
        <v>80</v>
      </c>
      <c r="Q8">
        <f t="shared" ref="Q8:Q15" si="4">P8/M8</f>
        <v>0.5</v>
      </c>
    </row>
    <row r="9" spans="1:17" x14ac:dyDescent="0.25">
      <c r="A9" s="1" t="s">
        <v>4</v>
      </c>
      <c r="B9" s="4">
        <v>618</v>
      </c>
      <c r="C9" s="4">
        <v>337</v>
      </c>
      <c r="D9" s="4">
        <f>B9*C9</f>
        <v>208266</v>
      </c>
      <c r="E9" s="4">
        <v>296</v>
      </c>
      <c r="F9" s="9">
        <v>774000000</v>
      </c>
      <c r="G9" s="9">
        <f>E9/F9*1000000</f>
        <v>0.38242894056847543</v>
      </c>
      <c r="H9" s="4">
        <f>SQRT(G9)</f>
        <v>0.61840839302881023</v>
      </c>
      <c r="I9" s="4">
        <f>2*H9</f>
        <v>1.2368167860576205</v>
      </c>
      <c r="L9" s="5">
        <v>3</v>
      </c>
      <c r="M9">
        <v>160</v>
      </c>
      <c r="N9" s="5">
        <v>144</v>
      </c>
      <c r="O9" s="5">
        <v>1.8</v>
      </c>
      <c r="P9">
        <f t="shared" si="3"/>
        <v>80</v>
      </c>
      <c r="Q9">
        <f t="shared" si="4"/>
        <v>0.5</v>
      </c>
    </row>
    <row r="10" spans="1:17" x14ac:dyDescent="0.25">
      <c r="A10" s="1" t="s">
        <v>53</v>
      </c>
      <c r="B10" s="5">
        <v>104</v>
      </c>
      <c r="C10" s="5">
        <v>373</v>
      </c>
      <c r="D10" s="5">
        <f t="shared" ref="D10:D11" si="5">B10*C10</f>
        <v>38792</v>
      </c>
      <c r="E10" s="5">
        <f>D10/$D$9*$E$9</f>
        <v>55.133492744855133</v>
      </c>
      <c r="F10" s="6">
        <f>E10/$E$9*$F$9</f>
        <v>144166633.05580363</v>
      </c>
      <c r="G10" s="6">
        <f t="shared" ref="G10:G12" si="6">E10/F10*1000000</f>
        <v>0.38242894056847543</v>
      </c>
      <c r="H10" s="5">
        <f t="shared" ref="H10:H12" si="7">SQRT(G10)</f>
        <v>0.61840839302881023</v>
      </c>
      <c r="I10" s="5">
        <f t="shared" ref="I10:I12" si="8">2*H10</f>
        <v>1.2368167860576205</v>
      </c>
      <c r="L10" s="5">
        <v>4</v>
      </c>
      <c r="M10">
        <v>250</v>
      </c>
      <c r="N10" s="5">
        <v>216</v>
      </c>
      <c r="O10" s="5">
        <v>1.8</v>
      </c>
      <c r="P10">
        <f t="shared" si="3"/>
        <v>120</v>
      </c>
      <c r="Q10">
        <f t="shared" si="4"/>
        <v>0.48</v>
      </c>
    </row>
    <row r="11" spans="1:17" x14ac:dyDescent="0.25">
      <c r="A11" s="1" t="s">
        <v>54</v>
      </c>
      <c r="B11" s="5">
        <v>543</v>
      </c>
      <c r="C11" s="5">
        <v>47</v>
      </c>
      <c r="D11" s="5">
        <f t="shared" si="5"/>
        <v>25521</v>
      </c>
      <c r="E11" s="5">
        <f t="shared" ref="E11:E12" si="9">D11/$D$9*$E$9</f>
        <v>36.271959897438855</v>
      </c>
      <c r="F11" s="6">
        <f>E11/$E$9*$F$9</f>
        <v>94846273.515600249</v>
      </c>
      <c r="G11" s="6">
        <f t="shared" si="6"/>
        <v>0.38242894056847543</v>
      </c>
      <c r="H11" s="5">
        <f t="shared" si="7"/>
        <v>0.61840839302881023</v>
      </c>
      <c r="I11" s="5">
        <f t="shared" si="8"/>
        <v>1.2368167860576205</v>
      </c>
      <c r="L11" s="5">
        <v>5</v>
      </c>
      <c r="M11">
        <v>280</v>
      </c>
      <c r="N11" s="5">
        <v>252</v>
      </c>
      <c r="O11" s="5">
        <v>1.8</v>
      </c>
      <c r="P11">
        <f t="shared" si="3"/>
        <v>140</v>
      </c>
      <c r="Q11">
        <f t="shared" si="4"/>
        <v>0.5</v>
      </c>
    </row>
    <row r="12" spans="1:17" x14ac:dyDescent="0.25">
      <c r="A12" s="1" t="s">
        <v>55</v>
      </c>
      <c r="B12" s="5"/>
      <c r="C12" s="5"/>
      <c r="D12" s="5">
        <f>D10+D11</f>
        <v>64313</v>
      </c>
      <c r="E12" s="5">
        <f t="shared" si="9"/>
        <v>91.405452642293994</v>
      </c>
      <c r="F12" s="6">
        <f>E12/$E$9*$F$9</f>
        <v>239012906.57140389</v>
      </c>
      <c r="G12" s="6">
        <f t="shared" si="6"/>
        <v>0.38242894056847543</v>
      </c>
      <c r="H12" s="5">
        <f t="shared" si="7"/>
        <v>0.61840839302881023</v>
      </c>
      <c r="I12" s="5">
        <f t="shared" si="8"/>
        <v>1.2368167860576205</v>
      </c>
      <c r="L12" s="5">
        <v>6</v>
      </c>
      <c r="M12">
        <v>360</v>
      </c>
      <c r="N12" s="5">
        <v>324</v>
      </c>
      <c r="O12" s="5">
        <v>1.8</v>
      </c>
      <c r="P12">
        <f t="shared" si="3"/>
        <v>180</v>
      </c>
      <c r="Q12">
        <f t="shared" si="4"/>
        <v>0.5</v>
      </c>
    </row>
    <row r="13" spans="1:17" x14ac:dyDescent="0.25">
      <c r="L13" s="5">
        <v>7</v>
      </c>
      <c r="M13">
        <v>560</v>
      </c>
      <c r="N13" s="5">
        <v>504</v>
      </c>
      <c r="O13" s="5">
        <v>1.8</v>
      </c>
      <c r="P13">
        <f t="shared" si="3"/>
        <v>280</v>
      </c>
      <c r="Q13">
        <f t="shared" si="4"/>
        <v>0.5</v>
      </c>
    </row>
    <row r="14" spans="1:17" x14ac:dyDescent="0.25">
      <c r="L14" s="5">
        <v>8</v>
      </c>
      <c r="M14">
        <v>810</v>
      </c>
      <c r="N14" s="5">
        <v>720</v>
      </c>
      <c r="O14" s="5">
        <v>1.8</v>
      </c>
      <c r="P14">
        <f t="shared" si="3"/>
        <v>400</v>
      </c>
      <c r="Q14">
        <f t="shared" si="4"/>
        <v>0.49382716049382713</v>
      </c>
    </row>
    <row r="15" spans="1:17" x14ac:dyDescent="0.25">
      <c r="L15" s="5">
        <v>9</v>
      </c>
      <c r="M15">
        <v>30500</v>
      </c>
      <c r="N15" s="5">
        <v>7000</v>
      </c>
      <c r="O15" s="5">
        <v>0.4</v>
      </c>
      <c r="P15">
        <f t="shared" si="3"/>
        <v>17500</v>
      </c>
      <c r="Q15">
        <f t="shared" si="4"/>
        <v>0.57377049180327866</v>
      </c>
    </row>
    <row r="16" spans="1:17" x14ac:dyDescent="0.25">
      <c r="D16" s="1"/>
      <c r="E16" s="2"/>
      <c r="F16" s="2"/>
      <c r="L16" s="5"/>
      <c r="M16" s="6"/>
      <c r="N16" s="6"/>
      <c r="O16" s="5"/>
    </row>
    <row r="17" spans="1:10" x14ac:dyDescent="0.25">
      <c r="B17" s="1" t="s">
        <v>7</v>
      </c>
      <c r="C17" s="1"/>
      <c r="E17" s="1" t="s">
        <v>10</v>
      </c>
      <c r="F17" s="1" t="s">
        <v>11</v>
      </c>
      <c r="G17" s="1" t="s">
        <v>12</v>
      </c>
      <c r="H17" s="1" t="s">
        <v>13</v>
      </c>
      <c r="I17" s="1" t="s">
        <v>15</v>
      </c>
      <c r="J17" s="1" t="s">
        <v>56</v>
      </c>
    </row>
    <row r="18" spans="1:10" x14ac:dyDescent="0.25">
      <c r="A18" s="1" t="s">
        <v>8</v>
      </c>
      <c r="B18" s="2">
        <f>F9</f>
        <v>774000000</v>
      </c>
      <c r="D18" s="1" t="s">
        <v>9</v>
      </c>
      <c r="E18">
        <v>8</v>
      </c>
      <c r="F18">
        <f>E18*POWER(2,20)*8</f>
        <v>67108864</v>
      </c>
      <c r="G18">
        <v>6</v>
      </c>
      <c r="H18">
        <f>G18*F18</f>
        <v>402653184</v>
      </c>
      <c r="I18">
        <f>E8/F18*1000000</f>
        <v>1.2633983282034449</v>
      </c>
      <c r="J18">
        <f>SQRT(I18)</f>
        <v>1.1240099324309571</v>
      </c>
    </row>
    <row r="19" spans="1:10" x14ac:dyDescent="0.25">
      <c r="A19" s="1" t="s">
        <v>9</v>
      </c>
      <c r="B19">
        <f>H18</f>
        <v>402653184</v>
      </c>
      <c r="D19" s="1"/>
      <c r="G19" t="s">
        <v>58</v>
      </c>
    </row>
    <row r="20" spans="1:10" x14ac:dyDescent="0.25">
      <c r="A20" s="1" t="s">
        <v>14</v>
      </c>
      <c r="B20" s="2">
        <f>B18-B19</f>
        <v>371346816</v>
      </c>
    </row>
    <row r="21" spans="1:10" x14ac:dyDescent="0.25">
      <c r="A21" s="1" t="s">
        <v>57</v>
      </c>
      <c r="B21" s="2">
        <f>F12</f>
        <v>239012906.57140389</v>
      </c>
      <c r="E21" s="1"/>
      <c r="F21" s="1"/>
      <c r="G21" s="1"/>
    </row>
    <row r="22" spans="1:10" x14ac:dyDescent="0.25">
      <c r="A22" s="1" t="s">
        <v>18</v>
      </c>
      <c r="B22">
        <f>(B20-B21)/Q3</f>
        <v>33083477.357149027</v>
      </c>
      <c r="C22" s="2">
        <f>E7/E9*F9</f>
        <v>84079859.410561487</v>
      </c>
      <c r="F22" s="5"/>
      <c r="G22" s="5"/>
    </row>
    <row r="23" spans="1:10" x14ac:dyDescent="0.25">
      <c r="F23" s="5"/>
      <c r="G23" s="5"/>
    </row>
    <row r="24" spans="1:10" x14ac:dyDescent="0.25">
      <c r="F24" s="5"/>
      <c r="G24" s="5"/>
    </row>
    <row r="25" spans="1:10" x14ac:dyDescent="0.25">
      <c r="F25" s="5"/>
      <c r="G25" s="5"/>
    </row>
    <row r="26" spans="1:10" x14ac:dyDescent="0.25">
      <c r="F26" s="5"/>
      <c r="G26" s="5"/>
    </row>
    <row r="27" spans="1:10" x14ac:dyDescent="0.25">
      <c r="F27" s="5"/>
      <c r="G27" s="5"/>
    </row>
    <row r="28" spans="1:10" x14ac:dyDescent="0.25">
      <c r="F28" s="5"/>
      <c r="G28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F14" sqref="F14"/>
    </sheetView>
  </sheetViews>
  <sheetFormatPr defaultRowHeight="15" x14ac:dyDescent="0.25"/>
  <sheetData>
    <row r="1" spans="1:17" x14ac:dyDescent="0.25">
      <c r="A1" s="1" t="s">
        <v>61</v>
      </c>
      <c r="B1" s="1"/>
      <c r="C1" s="1"/>
    </row>
    <row r="2" spans="1:17" x14ac:dyDescent="0.25">
      <c r="L2" s="4" t="s">
        <v>37</v>
      </c>
      <c r="M2" s="4" t="s">
        <v>59</v>
      </c>
      <c r="N2" s="4" t="s">
        <v>39</v>
      </c>
      <c r="O2" s="4" t="s">
        <v>40</v>
      </c>
      <c r="P2" s="4" t="s">
        <v>46</v>
      </c>
      <c r="Q2" s="4" t="s">
        <v>52</v>
      </c>
    </row>
    <row r="3" spans="1:17" x14ac:dyDescent="0.25">
      <c r="L3" s="7">
        <v>73</v>
      </c>
      <c r="M3" s="5">
        <v>2.5</v>
      </c>
      <c r="N3" s="5">
        <v>1.4</v>
      </c>
      <c r="O3" s="5">
        <v>3.6</v>
      </c>
      <c r="P3" s="5">
        <v>4</v>
      </c>
      <c r="Q3" s="5">
        <v>2</v>
      </c>
    </row>
    <row r="4" spans="1:17" x14ac:dyDescent="0.25">
      <c r="M4" t="s">
        <v>60</v>
      </c>
    </row>
    <row r="6" spans="1:17" x14ac:dyDescent="0.25">
      <c r="B6" s="4" t="s">
        <v>0</v>
      </c>
      <c r="C6" s="4" t="s">
        <v>1</v>
      </c>
      <c r="D6" s="4" t="s">
        <v>6</v>
      </c>
      <c r="E6" s="4" t="s">
        <v>5</v>
      </c>
      <c r="F6" s="4" t="s">
        <v>13</v>
      </c>
      <c r="G6" s="4" t="s">
        <v>19</v>
      </c>
      <c r="H6" s="4" t="s">
        <v>33</v>
      </c>
      <c r="I6" s="4" t="s">
        <v>27</v>
      </c>
      <c r="L6" s="4" t="s">
        <v>25</v>
      </c>
      <c r="M6" s="4" t="s">
        <v>22</v>
      </c>
      <c r="N6" s="4" t="s">
        <v>23</v>
      </c>
      <c r="O6" s="4" t="s">
        <v>24</v>
      </c>
      <c r="P6" s="1" t="s">
        <v>35</v>
      </c>
      <c r="Q6" s="1" t="s">
        <v>36</v>
      </c>
    </row>
    <row r="7" spans="1:17" x14ac:dyDescent="0.25">
      <c r="A7" s="1" t="s">
        <v>2</v>
      </c>
      <c r="B7" s="5">
        <v>194</v>
      </c>
      <c r="C7" s="5">
        <v>377</v>
      </c>
      <c r="D7" s="5">
        <f>B7*C7</f>
        <v>73138</v>
      </c>
      <c r="E7" s="5">
        <f t="shared" ref="E7" si="0">D7/$D$9*$E$9</f>
        <v>18.264882163602056</v>
      </c>
      <c r="F7" s="6">
        <f>B22</f>
        <v>37956390.262902811</v>
      </c>
      <c r="G7" s="6">
        <f>E7/F7*1000000</f>
        <v>0.48120703884356153</v>
      </c>
      <c r="H7" s="5">
        <f>SQRT(G7)</f>
        <v>0.6936908813322844</v>
      </c>
      <c r="I7" s="5">
        <f>2*H7</f>
        <v>1.3873817626645688</v>
      </c>
      <c r="L7" s="5">
        <v>1</v>
      </c>
      <c r="M7" s="5">
        <v>112.5</v>
      </c>
      <c r="N7" s="5">
        <v>95</v>
      </c>
      <c r="O7" s="5">
        <v>1.7</v>
      </c>
      <c r="P7">
        <f>N7/O7</f>
        <v>55.882352941176471</v>
      </c>
      <c r="Q7">
        <f>P7/M7</f>
        <v>0.49673202614379086</v>
      </c>
    </row>
    <row r="8" spans="1:17" x14ac:dyDescent="0.25">
      <c r="A8" s="1" t="s">
        <v>3</v>
      </c>
      <c r="B8" s="5">
        <v>381</v>
      </c>
      <c r="C8" s="5">
        <v>219</v>
      </c>
      <c r="D8" s="5">
        <f>B8*C8</f>
        <v>83439</v>
      </c>
      <c r="E8" s="5">
        <f>D8/$D$9*$E$9</f>
        <v>20.837369122054088</v>
      </c>
      <c r="F8" s="6">
        <f>H18</f>
        <v>201326592</v>
      </c>
      <c r="G8" s="6">
        <f t="shared" ref="G8" si="1">E8/F8*1000000</f>
        <v>0.1035003320478106</v>
      </c>
      <c r="H8" s="5">
        <f t="shared" ref="H8" si="2">SQRT(G8)</f>
        <v>0.32171467490279426</v>
      </c>
      <c r="I8" s="5">
        <f>SQRT(G18)*H8</f>
        <v>0.78803679627721923</v>
      </c>
      <c r="L8" s="5">
        <v>2</v>
      </c>
      <c r="M8" s="5">
        <v>112.5</v>
      </c>
      <c r="N8" s="5">
        <v>95</v>
      </c>
      <c r="O8" s="5">
        <v>1.7</v>
      </c>
      <c r="P8">
        <f t="shared" ref="P8:P15" si="3">N8/O8</f>
        <v>55.882352941176471</v>
      </c>
      <c r="Q8">
        <f t="shared" ref="Q8:Q15" si="4">P8/M8</f>
        <v>0.49673202614379086</v>
      </c>
    </row>
    <row r="9" spans="1:17" x14ac:dyDescent="0.25">
      <c r="A9" s="1" t="s">
        <v>4</v>
      </c>
      <c r="B9" s="4">
        <v>537</v>
      </c>
      <c r="C9" s="4">
        <v>604</v>
      </c>
      <c r="D9" s="4">
        <f>B9*C9</f>
        <v>324348</v>
      </c>
      <c r="E9" s="4">
        <v>81</v>
      </c>
      <c r="F9" s="9">
        <v>382000000</v>
      </c>
      <c r="G9" s="9">
        <f>E9/F9*1000000</f>
        <v>0.21204188481675393</v>
      </c>
      <c r="H9" s="4">
        <f>SQRT(G9)</f>
        <v>0.4604800590869858</v>
      </c>
      <c r="I9" s="4">
        <f>2*H9</f>
        <v>0.92096011817397161</v>
      </c>
      <c r="L9" s="5">
        <v>3</v>
      </c>
      <c r="M9" s="5">
        <v>112.5</v>
      </c>
      <c r="N9" s="5">
        <v>95</v>
      </c>
      <c r="O9" s="5">
        <v>1.7</v>
      </c>
      <c r="P9">
        <f t="shared" si="3"/>
        <v>55.882352941176471</v>
      </c>
      <c r="Q9">
        <f t="shared" si="4"/>
        <v>0.49673202614379086</v>
      </c>
    </row>
    <row r="10" spans="1:17" x14ac:dyDescent="0.25">
      <c r="A10" s="1" t="s">
        <v>62</v>
      </c>
      <c r="B10" s="5">
        <v>89</v>
      </c>
      <c r="C10" s="5">
        <v>593</v>
      </c>
      <c r="D10" s="5">
        <f t="shared" ref="D10:D11" si="5">B10*C10</f>
        <v>52777</v>
      </c>
      <c r="E10" s="5">
        <f>D10/$D$9*$E$9</f>
        <v>13.18009360316697</v>
      </c>
      <c r="F10" s="6">
        <f>E10/$E$9*$F$9</f>
        <v>62157972.30135534</v>
      </c>
      <c r="G10" s="6">
        <f t="shared" ref="G10:G14" si="6">E10/F10*1000000</f>
        <v>0.21204188481675393</v>
      </c>
      <c r="H10" s="5">
        <f t="shared" ref="H10:H14" si="7">SQRT(G10)</f>
        <v>0.4604800590869858</v>
      </c>
      <c r="I10" s="5">
        <f t="shared" ref="I10:I14" si="8">2*H10</f>
        <v>0.92096011817397161</v>
      </c>
      <c r="L10" s="5">
        <v>4</v>
      </c>
      <c r="M10" s="5">
        <v>168.8</v>
      </c>
      <c r="N10" s="5">
        <v>151</v>
      </c>
      <c r="O10" s="5">
        <v>1.8</v>
      </c>
      <c r="P10">
        <f t="shared" si="3"/>
        <v>83.888888888888886</v>
      </c>
      <c r="Q10">
        <f t="shared" si="4"/>
        <v>0.49697209057398628</v>
      </c>
    </row>
    <row r="11" spans="1:17" x14ac:dyDescent="0.25">
      <c r="A11" s="1" t="s">
        <v>63</v>
      </c>
      <c r="B11" s="5">
        <v>61</v>
      </c>
      <c r="C11" s="5">
        <v>593</v>
      </c>
      <c r="D11" s="5">
        <f t="shared" si="5"/>
        <v>36173</v>
      </c>
      <c r="E11" s="5">
        <f t="shared" ref="E11:E12" si="9">D11/$D$9*$E$9</f>
        <v>9.0335473010470242</v>
      </c>
      <c r="F11" s="6">
        <f>E11/$E$9*$F$9</f>
        <v>42602655.172839053</v>
      </c>
      <c r="G11" s="6">
        <f t="shared" si="6"/>
        <v>0.21204188481675393</v>
      </c>
      <c r="H11" s="5">
        <f t="shared" si="7"/>
        <v>0.4604800590869858</v>
      </c>
      <c r="I11" s="5">
        <f t="shared" si="8"/>
        <v>0.92096011817397161</v>
      </c>
      <c r="L11" s="5">
        <v>5</v>
      </c>
      <c r="M11" s="5">
        <v>225</v>
      </c>
      <c r="N11" s="5">
        <v>204</v>
      </c>
      <c r="O11" s="5">
        <v>1.8</v>
      </c>
      <c r="P11">
        <f t="shared" si="3"/>
        <v>113.33333333333333</v>
      </c>
      <c r="Q11">
        <f t="shared" si="4"/>
        <v>0.50370370370370365</v>
      </c>
    </row>
    <row r="12" spans="1:17" x14ac:dyDescent="0.25">
      <c r="A12" s="1" t="s">
        <v>55</v>
      </c>
      <c r="B12" s="5"/>
      <c r="C12" s="5"/>
      <c r="D12" s="5">
        <f>D10+D11</f>
        <v>88950</v>
      </c>
      <c r="E12" s="5">
        <f t="shared" si="9"/>
        <v>22.213640904213992</v>
      </c>
      <c r="F12" s="6">
        <f>E12/$E$9*$F$9</f>
        <v>104760627.47419438</v>
      </c>
      <c r="G12" s="6">
        <f t="shared" si="6"/>
        <v>0.21204188481675396</v>
      </c>
      <c r="H12" s="5">
        <f t="shared" si="7"/>
        <v>0.4604800590869858</v>
      </c>
      <c r="I12" s="5">
        <f t="shared" si="8"/>
        <v>0.92096011817397161</v>
      </c>
      <c r="L12" s="5">
        <v>6</v>
      </c>
      <c r="M12" s="5">
        <v>337.6</v>
      </c>
      <c r="N12" s="5">
        <v>303</v>
      </c>
      <c r="O12" s="5">
        <v>1.8</v>
      </c>
      <c r="P12">
        <f t="shared" si="3"/>
        <v>168.33333333333334</v>
      </c>
      <c r="Q12">
        <f t="shared" si="4"/>
        <v>0.4986176935229068</v>
      </c>
    </row>
    <row r="13" spans="1:17" x14ac:dyDescent="0.25">
      <c r="A13" s="1" t="s">
        <v>64</v>
      </c>
      <c r="B13" s="5">
        <v>379</v>
      </c>
      <c r="C13" s="5">
        <v>512</v>
      </c>
      <c r="D13" s="5">
        <f t="shared" ref="D13" si="10">D11+D12</f>
        <v>125123</v>
      </c>
      <c r="E13">
        <v>114</v>
      </c>
      <c r="F13" s="2">
        <v>177000000</v>
      </c>
      <c r="G13" s="6">
        <f t="shared" si="6"/>
        <v>0.64406779661016944</v>
      </c>
      <c r="H13" s="5">
        <f t="shared" si="7"/>
        <v>0.8025383458814721</v>
      </c>
      <c r="I13" s="5">
        <f t="shared" si="8"/>
        <v>1.6050766917629442</v>
      </c>
      <c r="L13" s="5">
        <v>7</v>
      </c>
      <c r="M13" s="5">
        <v>450.1</v>
      </c>
      <c r="N13" s="5">
        <v>388</v>
      </c>
      <c r="O13" s="5">
        <v>1.7</v>
      </c>
      <c r="P13">
        <f t="shared" si="3"/>
        <v>228.23529411764707</v>
      </c>
      <c r="Q13">
        <f t="shared" si="4"/>
        <v>0.50707685873727404</v>
      </c>
    </row>
    <row r="14" spans="1:17" x14ac:dyDescent="0.25">
      <c r="A14" s="1" t="s">
        <v>65</v>
      </c>
      <c r="D14">
        <f>F30</f>
        <v>80429</v>
      </c>
      <c r="E14">
        <f>D14/D13*E13</f>
        <v>73.279141324936262</v>
      </c>
      <c r="F14" s="2">
        <f>E14/E13*F13</f>
        <v>113775508.89924315</v>
      </c>
      <c r="G14" s="6">
        <f t="shared" si="6"/>
        <v>0.64406779661016944</v>
      </c>
      <c r="H14" s="5">
        <f t="shared" si="7"/>
        <v>0.8025383458814721</v>
      </c>
      <c r="I14" s="5">
        <f t="shared" si="8"/>
        <v>1.6050766917629442</v>
      </c>
      <c r="L14" s="5">
        <v>8</v>
      </c>
      <c r="M14" s="5">
        <v>566.5</v>
      </c>
      <c r="N14" s="5">
        <v>504</v>
      </c>
      <c r="O14" s="5">
        <v>1.8</v>
      </c>
      <c r="P14">
        <f t="shared" si="3"/>
        <v>280</v>
      </c>
      <c r="Q14">
        <f t="shared" si="4"/>
        <v>0.49426301853486321</v>
      </c>
    </row>
    <row r="15" spans="1:17" x14ac:dyDescent="0.25">
      <c r="L15" s="5">
        <v>9</v>
      </c>
      <c r="M15" s="5">
        <v>19400</v>
      </c>
      <c r="N15" s="5">
        <v>8000</v>
      </c>
      <c r="O15" s="5">
        <v>1.5</v>
      </c>
      <c r="P15">
        <f t="shared" si="3"/>
        <v>5333.333333333333</v>
      </c>
      <c r="Q15">
        <f t="shared" si="4"/>
        <v>0.274914089347079</v>
      </c>
    </row>
    <row r="16" spans="1:17" x14ac:dyDescent="0.25">
      <c r="D16" s="1"/>
      <c r="E16" s="2"/>
      <c r="F16" s="2"/>
      <c r="L16" s="5" t="s">
        <v>26</v>
      </c>
      <c r="M16" s="6">
        <v>145900</v>
      </c>
      <c r="N16" s="6">
        <v>25500</v>
      </c>
      <c r="O16" s="5"/>
    </row>
    <row r="17" spans="1:10" x14ac:dyDescent="0.25">
      <c r="B17" s="1" t="s">
        <v>7</v>
      </c>
      <c r="C17" s="1"/>
      <c r="E17" s="1" t="s">
        <v>10</v>
      </c>
      <c r="F17" s="1" t="s">
        <v>11</v>
      </c>
      <c r="G17" s="1" t="s">
        <v>12</v>
      </c>
      <c r="H17" s="1" t="s">
        <v>13</v>
      </c>
      <c r="I17" s="1" t="s">
        <v>15</v>
      </c>
      <c r="J17" s="1" t="s">
        <v>56</v>
      </c>
    </row>
    <row r="18" spans="1:10" x14ac:dyDescent="0.25">
      <c r="A18" s="1" t="s">
        <v>8</v>
      </c>
      <c r="B18" s="2">
        <f>F9</f>
        <v>382000000</v>
      </c>
      <c r="D18" s="1" t="s">
        <v>9</v>
      </c>
      <c r="E18">
        <f>P3</f>
        <v>4</v>
      </c>
      <c r="F18">
        <f>E18*POWER(2,20)*8</f>
        <v>33554432</v>
      </c>
      <c r="G18">
        <v>6</v>
      </c>
      <c r="H18">
        <f>G18*F18</f>
        <v>201326592</v>
      </c>
      <c r="I18">
        <f>E8/F18*1000000</f>
        <v>0.62100199228686359</v>
      </c>
      <c r="J18">
        <f>SQRT(I18)</f>
        <v>0.78803679627721923</v>
      </c>
    </row>
    <row r="19" spans="1:10" x14ac:dyDescent="0.25">
      <c r="A19" s="1" t="s">
        <v>9</v>
      </c>
      <c r="B19">
        <f>H18</f>
        <v>201326592</v>
      </c>
      <c r="D19" s="1"/>
      <c r="G19" t="s">
        <v>58</v>
      </c>
    </row>
    <row r="20" spans="1:10" x14ac:dyDescent="0.25">
      <c r="A20" s="1" t="s">
        <v>14</v>
      </c>
      <c r="B20" s="2">
        <f>B18-B19</f>
        <v>180673408</v>
      </c>
    </row>
    <row r="21" spans="1:10" x14ac:dyDescent="0.25">
      <c r="A21" s="1" t="s">
        <v>57</v>
      </c>
      <c r="B21" s="2">
        <f>F12</f>
        <v>104760627.47419438</v>
      </c>
      <c r="E21" s="1"/>
      <c r="F21" s="1"/>
      <c r="G21" s="1"/>
    </row>
    <row r="22" spans="1:10" x14ac:dyDescent="0.25">
      <c r="A22" s="1" t="s">
        <v>18</v>
      </c>
      <c r="B22">
        <f>(B20-B21)/Q3</f>
        <v>37956390.262902811</v>
      </c>
      <c r="F22" s="5"/>
      <c r="G22" s="5"/>
    </row>
    <row r="23" spans="1:10" x14ac:dyDescent="0.25">
      <c r="D23" s="1" t="s">
        <v>66</v>
      </c>
    </row>
    <row r="24" spans="1:10" x14ac:dyDescent="0.25">
      <c r="D24" s="1" t="s">
        <v>0</v>
      </c>
      <c r="E24" s="1" t="s">
        <v>1</v>
      </c>
      <c r="F24" s="1" t="s">
        <v>6</v>
      </c>
    </row>
    <row r="25" spans="1:10" x14ac:dyDescent="0.25">
      <c r="D25">
        <v>31</v>
      </c>
      <c r="E25">
        <v>59</v>
      </c>
      <c r="F25">
        <f>D25*E25</f>
        <v>1829</v>
      </c>
    </row>
    <row r="26" spans="1:10" x14ac:dyDescent="0.25">
      <c r="D26">
        <v>270</v>
      </c>
      <c r="E26">
        <v>213</v>
      </c>
      <c r="F26">
        <f t="shared" ref="F26:F29" si="11">D26*E26</f>
        <v>57510</v>
      </c>
    </row>
    <row r="27" spans="1:10" x14ac:dyDescent="0.25">
      <c r="D27">
        <v>29</v>
      </c>
      <c r="E27">
        <v>44</v>
      </c>
      <c r="F27">
        <f t="shared" si="11"/>
        <v>1276</v>
      </c>
    </row>
    <row r="28" spans="1:10" x14ac:dyDescent="0.25">
      <c r="D28">
        <v>103</v>
      </c>
      <c r="E28">
        <v>179</v>
      </c>
      <c r="F28">
        <f t="shared" si="11"/>
        <v>18437</v>
      </c>
    </row>
    <row r="29" spans="1:10" x14ac:dyDescent="0.25">
      <c r="D29">
        <v>51</v>
      </c>
      <c r="E29">
        <v>27</v>
      </c>
      <c r="F29">
        <f t="shared" si="11"/>
        <v>1377</v>
      </c>
    </row>
    <row r="30" spans="1:10" x14ac:dyDescent="0.25">
      <c r="F30" s="1">
        <f>SUM(F25:F29)</f>
        <v>80429</v>
      </c>
      <c r="G30" s="1" t="s">
        <v>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L2" sqref="L2:O12"/>
    </sheetView>
  </sheetViews>
  <sheetFormatPr defaultRowHeight="15" x14ac:dyDescent="0.25"/>
  <cols>
    <col min="6" max="6" width="11" customWidth="1"/>
    <col min="7" max="7" width="12" bestFit="1" customWidth="1"/>
    <col min="9" max="9" width="12" bestFit="1" customWidth="1"/>
    <col min="10" max="10" width="12.140625" bestFit="1" customWidth="1"/>
    <col min="13" max="13" width="10.140625" bestFit="1" customWidth="1"/>
    <col min="14" max="14" width="10.28515625" bestFit="1" customWidth="1"/>
  </cols>
  <sheetData>
    <row r="1" spans="1:15" x14ac:dyDescent="0.25">
      <c r="L1" s="3"/>
    </row>
    <row r="2" spans="1:15" x14ac:dyDescent="0.25">
      <c r="B2" s="1" t="s">
        <v>0</v>
      </c>
      <c r="C2" s="1" t="s">
        <v>1</v>
      </c>
      <c r="D2" s="1" t="s">
        <v>6</v>
      </c>
      <c r="E2" s="1" t="s">
        <v>5</v>
      </c>
      <c r="F2" s="1" t="s">
        <v>13</v>
      </c>
      <c r="G2" s="1" t="s">
        <v>19</v>
      </c>
      <c r="H2" s="1" t="s">
        <v>33</v>
      </c>
      <c r="I2" s="1" t="s">
        <v>27</v>
      </c>
      <c r="L2" s="4" t="s">
        <v>25</v>
      </c>
      <c r="M2" s="4" t="s">
        <v>22</v>
      </c>
      <c r="N2" s="4" t="s">
        <v>23</v>
      </c>
      <c r="O2" s="4" t="s">
        <v>24</v>
      </c>
    </row>
    <row r="3" spans="1:15" x14ac:dyDescent="0.25">
      <c r="A3" s="1" t="s">
        <v>2</v>
      </c>
      <c r="B3">
        <v>174</v>
      </c>
      <c r="C3">
        <v>81</v>
      </c>
      <c r="D3">
        <f>B3*C3</f>
        <v>14094</v>
      </c>
      <c r="E3">
        <f>D3/$D$5*$E$5</f>
        <v>20.525242718446602</v>
      </c>
      <c r="F3" s="2">
        <f>E3/$E$5*$F$5</f>
        <v>107108737.86407767</v>
      </c>
      <c r="G3" s="2">
        <f>E3/F3*1000000</f>
        <v>0.19162995594713658</v>
      </c>
      <c r="H3">
        <f>SQRT(G3)</f>
        <v>0.43775558928143521</v>
      </c>
      <c r="I3">
        <f>2*H3</f>
        <v>0.87551117856287042</v>
      </c>
      <c r="L3" s="5">
        <v>1</v>
      </c>
      <c r="M3" s="5">
        <v>112.5</v>
      </c>
      <c r="N3" s="5">
        <v>95</v>
      </c>
      <c r="O3" s="5">
        <v>1.7</v>
      </c>
    </row>
    <row r="4" spans="1:15" x14ac:dyDescent="0.25">
      <c r="A4" s="1" t="s">
        <v>3</v>
      </c>
      <c r="B4">
        <v>228</v>
      </c>
      <c r="C4">
        <v>325</v>
      </c>
      <c r="D4">
        <f>B4*C4</f>
        <v>74100</v>
      </c>
      <c r="E4">
        <f>D4/$D$5*$E$5</f>
        <v>107.91262135922331</v>
      </c>
      <c r="F4">
        <f>B9</f>
        <v>1006632960</v>
      </c>
      <c r="G4" s="2">
        <f>E4/F4*1000000</f>
        <v>0.10720155771496227</v>
      </c>
      <c r="H4">
        <f>SQRT(G4)</f>
        <v>0.32741648968089904</v>
      </c>
      <c r="I4">
        <f>2*H4</f>
        <v>0.65483297936179807</v>
      </c>
      <c r="L4" s="5">
        <v>2</v>
      </c>
      <c r="M4" s="5">
        <v>112.5</v>
      </c>
      <c r="N4" s="5">
        <v>95</v>
      </c>
      <c r="O4" s="5">
        <v>1.7</v>
      </c>
    </row>
    <row r="5" spans="1:15" x14ac:dyDescent="0.25">
      <c r="A5" s="1" t="s">
        <v>4</v>
      </c>
      <c r="B5" s="1">
        <v>580</v>
      </c>
      <c r="C5" s="1">
        <v>515</v>
      </c>
      <c r="D5">
        <f>B5*C5</f>
        <v>298700</v>
      </c>
      <c r="E5">
        <v>435</v>
      </c>
      <c r="F5" s="2">
        <f>B8</f>
        <v>2270000000</v>
      </c>
      <c r="G5" s="2">
        <f>E5/F5*1000000</f>
        <v>0.19162995594713658</v>
      </c>
      <c r="H5">
        <f>SQRT(G5)</f>
        <v>0.43775558928143521</v>
      </c>
      <c r="I5">
        <f>2*H5</f>
        <v>0.87551117856287042</v>
      </c>
      <c r="L5" s="5">
        <v>3</v>
      </c>
      <c r="M5" s="5">
        <v>112.5</v>
      </c>
      <c r="N5" s="5">
        <v>95</v>
      </c>
      <c r="O5" s="5">
        <v>1.7</v>
      </c>
    </row>
    <row r="6" spans="1:15" x14ac:dyDescent="0.25">
      <c r="L6" s="5">
        <v>4</v>
      </c>
      <c r="M6" s="5">
        <v>168.8</v>
      </c>
      <c r="N6" s="5">
        <v>151</v>
      </c>
      <c r="O6" s="5">
        <v>1.8</v>
      </c>
    </row>
    <row r="7" spans="1:15" x14ac:dyDescent="0.25">
      <c r="B7" s="1" t="s">
        <v>7</v>
      </c>
      <c r="C7" s="1"/>
      <c r="E7" s="1" t="s">
        <v>10</v>
      </c>
      <c r="F7" s="1" t="s">
        <v>11</v>
      </c>
      <c r="G7" s="1" t="s">
        <v>12</v>
      </c>
      <c r="H7" s="1" t="s">
        <v>13</v>
      </c>
      <c r="I7" s="1" t="s">
        <v>15</v>
      </c>
      <c r="J7" s="1" t="s">
        <v>17</v>
      </c>
      <c r="L7" s="5">
        <v>5</v>
      </c>
      <c r="M7" s="5">
        <v>225</v>
      </c>
      <c r="N7" s="5">
        <v>204</v>
      </c>
      <c r="O7" s="5">
        <v>1.8</v>
      </c>
    </row>
    <row r="8" spans="1:15" x14ac:dyDescent="0.25">
      <c r="A8" s="1" t="s">
        <v>8</v>
      </c>
      <c r="B8" s="2">
        <v>2270000000</v>
      </c>
      <c r="D8" s="1" t="s">
        <v>9</v>
      </c>
      <c r="E8">
        <v>20</v>
      </c>
      <c r="F8">
        <f>E8*POWER(2,20)*8</f>
        <v>167772160</v>
      </c>
      <c r="G8">
        <v>6</v>
      </c>
      <c r="H8">
        <f>G8*F8</f>
        <v>1006632960</v>
      </c>
      <c r="I8">
        <f>E4/H8*1000000</f>
        <v>0.10720155771496227</v>
      </c>
      <c r="L8" s="5">
        <v>6</v>
      </c>
      <c r="M8" s="5">
        <v>337.6</v>
      </c>
      <c r="N8" s="5">
        <v>303</v>
      </c>
      <c r="O8" s="5">
        <v>1.8</v>
      </c>
    </row>
    <row r="9" spans="1:15" x14ac:dyDescent="0.25">
      <c r="A9" s="1" t="s">
        <v>9</v>
      </c>
      <c r="B9">
        <f>H8</f>
        <v>1006632960</v>
      </c>
      <c r="D9" s="1" t="s">
        <v>16</v>
      </c>
      <c r="I9">
        <v>0.56999999999999995</v>
      </c>
      <c r="J9">
        <f>I9*H8/1000000</f>
        <v>573.78078719999996</v>
      </c>
      <c r="L9" s="5">
        <v>7</v>
      </c>
      <c r="M9" s="5">
        <v>450.1</v>
      </c>
      <c r="N9" s="5">
        <v>388</v>
      </c>
      <c r="O9" s="5">
        <v>1.7</v>
      </c>
    </row>
    <row r="10" spans="1:15" x14ac:dyDescent="0.25">
      <c r="A10" s="1" t="s">
        <v>14</v>
      </c>
      <c r="B10" s="2">
        <f>B8-B9</f>
        <v>1263367040</v>
      </c>
      <c r="L10" s="5">
        <v>8</v>
      </c>
      <c r="M10" s="5">
        <v>566.5</v>
      </c>
      <c r="N10" s="5">
        <v>504</v>
      </c>
      <c r="O10" s="5">
        <v>1.8</v>
      </c>
    </row>
    <row r="11" spans="1:15" x14ac:dyDescent="0.25">
      <c r="A11" s="1" t="s">
        <v>18</v>
      </c>
      <c r="B11" s="2"/>
      <c r="E11" s="1"/>
      <c r="F11" s="1"/>
      <c r="G11" s="1"/>
      <c r="L11" s="5">
        <v>9</v>
      </c>
      <c r="M11" s="5">
        <v>19400</v>
      </c>
      <c r="N11" s="5">
        <v>8000</v>
      </c>
      <c r="O11" s="5">
        <v>1.5</v>
      </c>
    </row>
    <row r="12" spans="1:15" x14ac:dyDescent="0.25">
      <c r="D12" s="1"/>
      <c r="E12" s="2"/>
      <c r="F12" s="2"/>
      <c r="L12" s="5" t="s">
        <v>26</v>
      </c>
      <c r="M12" s="6">
        <v>145900</v>
      </c>
      <c r="N12" s="6">
        <v>25500</v>
      </c>
      <c r="O12" s="5"/>
    </row>
    <row r="14" spans="1:15" x14ac:dyDescent="0.25">
      <c r="F14" s="4" t="s">
        <v>25</v>
      </c>
      <c r="G14" s="4" t="s">
        <v>29</v>
      </c>
      <c r="H14" s="1" t="s">
        <v>28</v>
      </c>
      <c r="I14" s="1" t="s">
        <v>30</v>
      </c>
    </row>
    <row r="15" spans="1:15" x14ac:dyDescent="0.25">
      <c r="A15" s="1"/>
      <c r="D15">
        <v>0.1125</v>
      </c>
      <c r="F15" s="5">
        <v>1</v>
      </c>
      <c r="G15" s="5">
        <v>112.5</v>
      </c>
      <c r="H15">
        <v>112.5</v>
      </c>
      <c r="I15">
        <v>112.5</v>
      </c>
    </row>
    <row r="16" spans="1:15" x14ac:dyDescent="0.25">
      <c r="B16" s="1"/>
      <c r="C16" s="1"/>
      <c r="D16" s="3">
        <v>0.1993</v>
      </c>
      <c r="E16" s="1"/>
      <c r="F16" s="5">
        <v>2</v>
      </c>
      <c r="G16" s="5">
        <v>112.5</v>
      </c>
      <c r="H16">
        <v>112.5</v>
      </c>
      <c r="I16">
        <v>112.5</v>
      </c>
    </row>
    <row r="17" spans="1:9" x14ac:dyDescent="0.25">
      <c r="A17" s="1"/>
      <c r="D17">
        <v>0.42</v>
      </c>
      <c r="F17" s="5">
        <v>3</v>
      </c>
      <c r="G17" s="5">
        <v>112.5</v>
      </c>
      <c r="H17">
        <v>199.3</v>
      </c>
      <c r="I17">
        <v>131.49469999999999</v>
      </c>
    </row>
    <row r="18" spans="1:9" x14ac:dyDescent="0.25">
      <c r="D18">
        <v>0.71819999999999995</v>
      </c>
      <c r="F18" s="5">
        <v>4</v>
      </c>
      <c r="G18" s="5">
        <v>168.8</v>
      </c>
      <c r="H18">
        <v>199.3</v>
      </c>
      <c r="I18">
        <v>247.32849999999999</v>
      </c>
    </row>
    <row r="19" spans="1:9" x14ac:dyDescent="0.25">
      <c r="F19" s="5">
        <v>5</v>
      </c>
      <c r="G19" s="5">
        <v>225</v>
      </c>
      <c r="H19">
        <v>420</v>
      </c>
      <c r="I19">
        <v>374.14409999999998</v>
      </c>
    </row>
    <row r="20" spans="1:9" x14ac:dyDescent="0.25">
      <c r="F20" s="5">
        <v>6</v>
      </c>
      <c r="G20" s="5">
        <v>337.6</v>
      </c>
      <c r="H20">
        <v>420</v>
      </c>
      <c r="I20">
        <v>540.39850000000001</v>
      </c>
    </row>
    <row r="21" spans="1:9" x14ac:dyDescent="0.25">
      <c r="F21" s="5">
        <v>7</v>
      </c>
      <c r="G21" s="5">
        <v>450.1</v>
      </c>
      <c r="H21">
        <v>718.2</v>
      </c>
      <c r="I21">
        <v>718.20759999999996</v>
      </c>
    </row>
    <row r="22" spans="1:9" x14ac:dyDescent="0.25">
      <c r="F22" s="5">
        <v>8</v>
      </c>
      <c r="G22" s="5">
        <v>566.5</v>
      </c>
      <c r="H22">
        <v>718.2</v>
      </c>
    </row>
    <row r="23" spans="1:9" x14ac:dyDescent="0.25">
      <c r="F23" s="5">
        <v>9</v>
      </c>
      <c r="G23" s="5">
        <v>19400</v>
      </c>
    </row>
    <row r="24" spans="1:9" x14ac:dyDescent="0.25">
      <c r="F24" s="5" t="s">
        <v>26</v>
      </c>
      <c r="G24" s="6">
        <v>145900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G14" sqref="G14:G22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6</v>
      </c>
      <c r="E1" s="1" t="s">
        <v>5</v>
      </c>
      <c r="F1" s="1" t="s">
        <v>13</v>
      </c>
      <c r="G1" s="1" t="s">
        <v>19</v>
      </c>
      <c r="H1" s="1" t="s">
        <v>33</v>
      </c>
      <c r="I1" s="1" t="s">
        <v>27</v>
      </c>
    </row>
    <row r="2" spans="1:9" x14ac:dyDescent="0.25">
      <c r="A2" s="1" t="s">
        <v>2</v>
      </c>
      <c r="B2">
        <v>169</v>
      </c>
      <c r="C2">
        <v>287</v>
      </c>
      <c r="D2">
        <f>B2*C2</f>
        <v>48503</v>
      </c>
      <c r="E2">
        <f>D2/$D$4*$E$4</f>
        <v>18.546941608010311</v>
      </c>
      <c r="F2" s="2">
        <f>E2/$E$4*$F$4</f>
        <v>85436143.055417866</v>
      </c>
      <c r="G2" s="2">
        <f>E2/F2*1000000</f>
        <v>0.21708542713567841</v>
      </c>
      <c r="H2">
        <f>SQRT(G2)</f>
        <v>0.46592427188941166</v>
      </c>
      <c r="I2">
        <f>2*H2</f>
        <v>0.93184854377882331</v>
      </c>
    </row>
    <row r="3" spans="1:9" x14ac:dyDescent="0.25">
      <c r="A3" s="1" t="s">
        <v>3</v>
      </c>
      <c r="B3">
        <v>228</v>
      </c>
      <c r="C3">
        <v>325</v>
      </c>
      <c r="D3">
        <f>B3*C3</f>
        <v>74100</v>
      </c>
      <c r="F3">
        <f>B8</f>
        <v>1006632960</v>
      </c>
      <c r="G3" s="2">
        <f>E3/F3*1000000</f>
        <v>0</v>
      </c>
      <c r="H3">
        <f>SQRT(G3)</f>
        <v>0</v>
      </c>
      <c r="I3">
        <f>2*H3</f>
        <v>0</v>
      </c>
    </row>
    <row r="4" spans="1:9" x14ac:dyDescent="0.25">
      <c r="A4" s="1" t="s">
        <v>4</v>
      </c>
      <c r="B4" s="1">
        <v>1078</v>
      </c>
      <c r="C4" s="1">
        <v>524</v>
      </c>
      <c r="D4">
        <f>B4*C4</f>
        <v>564872</v>
      </c>
      <c r="E4">
        <v>216</v>
      </c>
      <c r="F4" s="2">
        <v>995000000</v>
      </c>
      <c r="G4" s="2">
        <f>E4/F4*1000000</f>
        <v>0.21708542713567841</v>
      </c>
      <c r="H4">
        <f>SQRT(G4)</f>
        <v>0.46592427188941166</v>
      </c>
      <c r="I4">
        <f>2*H4</f>
        <v>0.93184854377882331</v>
      </c>
    </row>
    <row r="6" spans="1:9" x14ac:dyDescent="0.25">
      <c r="B6" s="1" t="s">
        <v>7</v>
      </c>
      <c r="C6" s="1"/>
      <c r="E6" s="1" t="s">
        <v>10</v>
      </c>
      <c r="F6" s="1" t="s">
        <v>11</v>
      </c>
      <c r="G6" s="1" t="s">
        <v>12</v>
      </c>
      <c r="H6" s="1" t="s">
        <v>13</v>
      </c>
      <c r="I6" s="1" t="s">
        <v>15</v>
      </c>
    </row>
    <row r="7" spans="1:9" x14ac:dyDescent="0.25">
      <c r="A7" s="1" t="s">
        <v>8</v>
      </c>
      <c r="B7" s="2">
        <v>2270000000</v>
      </c>
      <c r="D7" s="1" t="s">
        <v>9</v>
      </c>
      <c r="E7">
        <v>20</v>
      </c>
      <c r="F7">
        <f>E7*POWER(2,20)*8</f>
        <v>167772160</v>
      </c>
      <c r="G7">
        <v>6</v>
      </c>
      <c r="H7">
        <f>G7*F7</f>
        <v>1006632960</v>
      </c>
      <c r="I7">
        <f>E3/H7*1000000</f>
        <v>0</v>
      </c>
    </row>
    <row r="8" spans="1:9" x14ac:dyDescent="0.25">
      <c r="A8" s="1" t="s">
        <v>9</v>
      </c>
      <c r="B8">
        <f>H7</f>
        <v>1006632960</v>
      </c>
      <c r="D8" s="1" t="s">
        <v>16</v>
      </c>
      <c r="I8">
        <v>0.56999999999999995</v>
      </c>
    </row>
    <row r="9" spans="1:9" x14ac:dyDescent="0.25">
      <c r="A9" s="1" t="s">
        <v>14</v>
      </c>
      <c r="B9" s="2">
        <f>B7-B8</f>
        <v>1263367040</v>
      </c>
    </row>
    <row r="10" spans="1:9" x14ac:dyDescent="0.25">
      <c r="A10" s="1" t="s">
        <v>18</v>
      </c>
      <c r="B10" s="2"/>
      <c r="E10" s="1"/>
      <c r="F10" s="1"/>
      <c r="G10" s="1"/>
    </row>
    <row r="11" spans="1:9" x14ac:dyDescent="0.25">
      <c r="D11" s="1"/>
      <c r="E11" s="2"/>
      <c r="F11" s="2"/>
    </row>
    <row r="13" spans="1:9" x14ac:dyDescent="0.25">
      <c r="F13" s="4" t="s">
        <v>25</v>
      </c>
      <c r="G13" s="4" t="s">
        <v>29</v>
      </c>
      <c r="H13" s="1" t="s">
        <v>28</v>
      </c>
      <c r="I13" s="1" t="s">
        <v>30</v>
      </c>
    </row>
    <row r="14" spans="1:9" x14ac:dyDescent="0.25">
      <c r="A14" s="1"/>
      <c r="D14">
        <v>0.1125</v>
      </c>
      <c r="F14" s="5">
        <v>1</v>
      </c>
      <c r="G14" s="5">
        <v>112.5</v>
      </c>
      <c r="H14">
        <v>112.5</v>
      </c>
      <c r="I14">
        <v>112.5</v>
      </c>
    </row>
    <row r="15" spans="1:9" x14ac:dyDescent="0.25">
      <c r="B15" s="1"/>
      <c r="C15" s="1"/>
      <c r="D15" s="3">
        <v>0.1993</v>
      </c>
      <c r="E15" s="1"/>
      <c r="F15" s="5">
        <v>2</v>
      </c>
      <c r="G15" s="5">
        <v>112.5</v>
      </c>
      <c r="H15">
        <v>112.5</v>
      </c>
      <c r="I15">
        <v>112.5</v>
      </c>
    </row>
    <row r="16" spans="1:9" x14ac:dyDescent="0.25">
      <c r="A16" s="1"/>
      <c r="D16">
        <v>0.42</v>
      </c>
      <c r="F16" s="5">
        <v>3</v>
      </c>
      <c r="G16" s="5">
        <v>112.5</v>
      </c>
      <c r="H16">
        <v>199.3</v>
      </c>
      <c r="I16">
        <v>131.49469999999999</v>
      </c>
    </row>
    <row r="17" spans="4:9" x14ac:dyDescent="0.25">
      <c r="D17">
        <v>0.71819999999999995</v>
      </c>
      <c r="F17" s="5">
        <v>4</v>
      </c>
      <c r="G17" s="5">
        <v>168.8</v>
      </c>
      <c r="H17">
        <v>199.3</v>
      </c>
      <c r="I17">
        <v>247.32849999999999</v>
      </c>
    </row>
    <row r="18" spans="4:9" x14ac:dyDescent="0.25">
      <c r="F18" s="5">
        <v>5</v>
      </c>
      <c r="G18" s="5">
        <v>225</v>
      </c>
      <c r="H18">
        <v>420</v>
      </c>
      <c r="I18">
        <v>374.14409999999998</v>
      </c>
    </row>
    <row r="19" spans="4:9" x14ac:dyDescent="0.25">
      <c r="F19" s="5">
        <v>6</v>
      </c>
      <c r="G19" s="5">
        <v>337.6</v>
      </c>
      <c r="H19">
        <v>420</v>
      </c>
      <c r="I19">
        <v>540.39850000000001</v>
      </c>
    </row>
    <row r="20" spans="4:9" x14ac:dyDescent="0.25">
      <c r="F20" s="5">
        <v>7</v>
      </c>
      <c r="G20" s="5">
        <v>450.1</v>
      </c>
      <c r="H20">
        <v>718.2</v>
      </c>
      <c r="I20">
        <v>718.20759999999996</v>
      </c>
    </row>
    <row r="21" spans="4:9" x14ac:dyDescent="0.25">
      <c r="F21" s="5">
        <v>8</v>
      </c>
      <c r="G21" s="5">
        <v>566.5</v>
      </c>
      <c r="H21">
        <v>718.2</v>
      </c>
    </row>
    <row r="22" spans="4:9" x14ac:dyDescent="0.25">
      <c r="F22" s="5">
        <v>9</v>
      </c>
      <c r="G22" s="5">
        <v>19400</v>
      </c>
    </row>
    <row r="23" spans="4:9" x14ac:dyDescent="0.25">
      <c r="F23" s="5" t="s">
        <v>26</v>
      </c>
      <c r="G23" s="6">
        <v>145900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workbookViewId="0">
      <selection sqref="A1:I17"/>
    </sheetView>
  </sheetViews>
  <sheetFormatPr defaultRowHeight="15" x14ac:dyDescent="0.25"/>
  <sheetData>
    <row r="2" spans="1:9" x14ac:dyDescent="0.25">
      <c r="B2" s="1" t="s">
        <v>0</v>
      </c>
      <c r="C2" s="1" t="s">
        <v>1</v>
      </c>
      <c r="D2" s="1" t="s">
        <v>6</v>
      </c>
      <c r="E2" s="1" t="s">
        <v>5</v>
      </c>
      <c r="F2" s="1" t="s">
        <v>13</v>
      </c>
      <c r="G2" s="1" t="s">
        <v>19</v>
      </c>
      <c r="H2" s="1" t="s">
        <v>33</v>
      </c>
      <c r="I2" s="1" t="s">
        <v>27</v>
      </c>
    </row>
    <row r="3" spans="1:9" x14ac:dyDescent="0.25">
      <c r="A3" s="1" t="s">
        <v>2</v>
      </c>
      <c r="B3">
        <v>79</v>
      </c>
      <c r="C3">
        <v>144</v>
      </c>
      <c r="D3">
        <f>B3*C3</f>
        <v>11376</v>
      </c>
      <c r="E3">
        <f>D3*E5/D5</f>
        <v>11.516760404949382</v>
      </c>
      <c r="F3" s="2">
        <f>F5*E3/E5</f>
        <v>95058974.771010771</v>
      </c>
      <c r="G3" s="2">
        <f>E3/F3</f>
        <v>1.2115384615384617E-7</v>
      </c>
    </row>
    <row r="4" spans="1:9" x14ac:dyDescent="0.25">
      <c r="A4" s="1" t="s">
        <v>3</v>
      </c>
      <c r="G4" s="2"/>
    </row>
    <row r="5" spans="1:9" x14ac:dyDescent="0.25">
      <c r="A5" s="1" t="s">
        <v>4</v>
      </c>
      <c r="B5" s="3">
        <v>635</v>
      </c>
      <c r="C5" s="3">
        <v>539</v>
      </c>
      <c r="D5" s="3">
        <f>B5*C5</f>
        <v>342265</v>
      </c>
      <c r="E5">
        <v>346.5</v>
      </c>
      <c r="F5" s="2">
        <v>2860000000</v>
      </c>
      <c r="G5" s="2">
        <f>E5/F5*1000000</f>
        <v>0.12115384615384614</v>
      </c>
      <c r="H5">
        <f>SQRT(G5)</f>
        <v>0.34807161066919279</v>
      </c>
      <c r="I5">
        <f>2*H5</f>
        <v>0.69614322133838558</v>
      </c>
    </row>
    <row r="8" spans="1:9" x14ac:dyDescent="0.25">
      <c r="A8" s="4" t="s">
        <v>25</v>
      </c>
      <c r="B8" s="4" t="s">
        <v>22</v>
      </c>
      <c r="C8" s="4" t="s">
        <v>31</v>
      </c>
      <c r="D8" s="4"/>
    </row>
    <row r="9" spans="1:9" x14ac:dyDescent="0.25">
      <c r="A9" s="5">
        <v>1</v>
      </c>
      <c r="B9">
        <v>90</v>
      </c>
      <c r="C9" s="5">
        <v>90</v>
      </c>
      <c r="D9" s="5"/>
    </row>
    <row r="10" spans="1:9" x14ac:dyDescent="0.25">
      <c r="A10" s="5">
        <v>2</v>
      </c>
      <c r="B10">
        <v>80</v>
      </c>
      <c r="C10" s="5">
        <v>90</v>
      </c>
      <c r="D10" s="5"/>
    </row>
    <row r="11" spans="1:9" x14ac:dyDescent="0.25">
      <c r="A11" s="5">
        <v>3</v>
      </c>
      <c r="B11">
        <v>80</v>
      </c>
      <c r="C11" s="5">
        <v>90</v>
      </c>
      <c r="D11" s="5"/>
    </row>
    <row r="12" spans="1:9" x14ac:dyDescent="0.25">
      <c r="A12" s="5">
        <v>4</v>
      </c>
      <c r="B12">
        <v>112</v>
      </c>
      <c r="C12" s="5">
        <v>115.836</v>
      </c>
      <c r="D12" s="5"/>
    </row>
    <row r="13" spans="1:9" x14ac:dyDescent="0.25">
      <c r="A13" s="5">
        <v>5</v>
      </c>
      <c r="B13">
        <v>160</v>
      </c>
      <c r="C13" s="5">
        <v>210.5411</v>
      </c>
      <c r="D13" s="5"/>
    </row>
    <row r="14" spans="1:9" x14ac:dyDescent="0.25">
      <c r="A14" s="5">
        <v>6</v>
      </c>
      <c r="B14">
        <v>240</v>
      </c>
      <c r="C14" s="5">
        <v>322.54140000000001</v>
      </c>
      <c r="D14" s="5"/>
    </row>
    <row r="15" spans="1:9" x14ac:dyDescent="0.25">
      <c r="A15" s="5">
        <v>7</v>
      </c>
      <c r="B15">
        <v>320</v>
      </c>
      <c r="C15" s="5">
        <v>493.471</v>
      </c>
      <c r="D15" s="5"/>
    </row>
    <row r="16" spans="1:9" x14ac:dyDescent="0.25">
      <c r="A16" s="5">
        <v>8</v>
      </c>
      <c r="B16">
        <v>360</v>
      </c>
      <c r="C16" s="5"/>
      <c r="D16" s="5"/>
    </row>
    <row r="17" spans="1:4" x14ac:dyDescent="0.25">
      <c r="A17" s="5">
        <v>9</v>
      </c>
      <c r="B17">
        <v>14000</v>
      </c>
      <c r="C17" s="5"/>
      <c r="D17" s="5"/>
    </row>
    <row r="18" spans="1:4" x14ac:dyDescent="0.25">
      <c r="A18" s="5"/>
      <c r="B18" s="6"/>
      <c r="C18" s="6"/>
      <c r="D18" s="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E5" sqref="E5"/>
    </sheetView>
  </sheetViews>
  <sheetFormatPr defaultRowHeight="15" x14ac:dyDescent="0.25"/>
  <sheetData>
    <row r="2" spans="1:9" x14ac:dyDescent="0.25">
      <c r="B2" s="1" t="s">
        <v>0</v>
      </c>
      <c r="C2" s="1" t="s">
        <v>1</v>
      </c>
      <c r="D2" s="1" t="s">
        <v>6</v>
      </c>
      <c r="E2" s="1" t="s">
        <v>5</v>
      </c>
      <c r="F2" s="1" t="s">
        <v>13</v>
      </c>
      <c r="G2" s="1" t="s">
        <v>19</v>
      </c>
      <c r="H2" s="1" t="s">
        <v>33</v>
      </c>
      <c r="I2" s="1" t="s">
        <v>27</v>
      </c>
    </row>
    <row r="3" spans="1:9" x14ac:dyDescent="0.25">
      <c r="A3" s="1" t="s">
        <v>2</v>
      </c>
      <c r="B3">
        <v>136</v>
      </c>
      <c r="C3">
        <v>238</v>
      </c>
      <c r="D3">
        <f>B3*C3</f>
        <v>32368</v>
      </c>
      <c r="E3">
        <f>D3*E5/D5</f>
        <v>11.951408632721634</v>
      </c>
      <c r="F3" s="2">
        <f>F5*E3/E5</f>
        <v>104574825.53631429</v>
      </c>
      <c r="G3" s="2">
        <f>E3/F3*1000000</f>
        <v>0.11428571428571428</v>
      </c>
      <c r="H3">
        <f>SQRT(G3)</f>
        <v>0.33806170189140661</v>
      </c>
      <c r="I3">
        <f>2*H3</f>
        <v>0.67612340378281321</v>
      </c>
    </row>
    <row r="4" spans="1:9" x14ac:dyDescent="0.25">
      <c r="A4" s="1" t="s">
        <v>3</v>
      </c>
      <c r="G4" s="2"/>
    </row>
    <row r="5" spans="1:9" x14ac:dyDescent="0.25">
      <c r="A5" s="1" t="s">
        <v>4</v>
      </c>
      <c r="B5" s="3">
        <v>1022</v>
      </c>
      <c r="C5" s="3">
        <v>424</v>
      </c>
      <c r="D5" s="3">
        <f>B5*C5</f>
        <v>433328</v>
      </c>
      <c r="E5">
        <v>160</v>
      </c>
      <c r="F5" s="2">
        <v>1400000000</v>
      </c>
      <c r="G5" s="2">
        <f>E5/F5*1000000</f>
        <v>0.11428571428571428</v>
      </c>
      <c r="H5">
        <f>SQRT(G5)</f>
        <v>0.33806170189140661</v>
      </c>
      <c r="I5">
        <f>2*H5</f>
        <v>0.67612340378281321</v>
      </c>
    </row>
    <row r="8" spans="1:9" x14ac:dyDescent="0.25">
      <c r="A8" s="4" t="s">
        <v>25</v>
      </c>
      <c r="B8" s="4" t="s">
        <v>22</v>
      </c>
      <c r="C8" s="4" t="s">
        <v>31</v>
      </c>
      <c r="D8" s="4"/>
    </row>
    <row r="9" spans="1:9" x14ac:dyDescent="0.25">
      <c r="A9" s="5">
        <v>1</v>
      </c>
      <c r="B9">
        <v>90</v>
      </c>
      <c r="C9" s="5">
        <v>90</v>
      </c>
      <c r="D9" s="5"/>
    </row>
    <row r="10" spans="1:9" x14ac:dyDescent="0.25">
      <c r="A10" s="5">
        <v>2</v>
      </c>
      <c r="B10">
        <v>80</v>
      </c>
      <c r="C10" s="5">
        <v>90</v>
      </c>
      <c r="D10" s="5"/>
    </row>
    <row r="11" spans="1:9" x14ac:dyDescent="0.25">
      <c r="A11" s="5">
        <v>3</v>
      </c>
      <c r="B11">
        <v>80</v>
      </c>
      <c r="C11" s="5">
        <v>90</v>
      </c>
      <c r="D11" s="5"/>
    </row>
    <row r="12" spans="1:9" x14ac:dyDescent="0.25">
      <c r="A12" s="5">
        <v>4</v>
      </c>
      <c r="B12">
        <v>112</v>
      </c>
      <c r="C12" s="5">
        <v>115.836</v>
      </c>
      <c r="D12" s="5"/>
    </row>
    <row r="13" spans="1:9" x14ac:dyDescent="0.25">
      <c r="A13" s="5">
        <v>5</v>
      </c>
      <c r="B13">
        <v>160</v>
      </c>
      <c r="C13" s="5">
        <v>210.5411</v>
      </c>
      <c r="D13" s="5"/>
    </row>
    <row r="14" spans="1:9" x14ac:dyDescent="0.25">
      <c r="A14" s="5">
        <v>6</v>
      </c>
      <c r="B14">
        <v>240</v>
      </c>
      <c r="C14" s="5">
        <v>322.54140000000001</v>
      </c>
      <c r="D14" s="5"/>
    </row>
    <row r="15" spans="1:9" x14ac:dyDescent="0.25">
      <c r="A15" s="5">
        <v>7</v>
      </c>
      <c r="B15">
        <v>320</v>
      </c>
      <c r="C15" s="5">
        <v>493.471</v>
      </c>
      <c r="D15" s="5"/>
    </row>
    <row r="16" spans="1:9" x14ac:dyDescent="0.25">
      <c r="A16" s="5">
        <v>8</v>
      </c>
      <c r="B16">
        <v>360</v>
      </c>
      <c r="C16" s="5"/>
      <c r="D16" s="5"/>
    </row>
    <row r="17" spans="1:4" x14ac:dyDescent="0.25">
      <c r="A17" s="5">
        <v>9</v>
      </c>
      <c r="B17">
        <v>14000</v>
      </c>
      <c r="C17" s="5"/>
      <c r="D1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65nm Merom</vt:lpstr>
      <vt:lpstr>45nm Penryn</vt:lpstr>
      <vt:lpstr>45nm Nehalem</vt:lpstr>
      <vt:lpstr>32nm Nehalem</vt:lpstr>
      <vt:lpstr>Sandy Bridge EP-4 32nm Data</vt:lpstr>
      <vt:lpstr>32nm Sandy Bridge (standard)</vt:lpstr>
      <vt:lpstr>22nm - Ivy Bridge EP10</vt:lpstr>
      <vt:lpstr>22nm Ivy Bridge (standard)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wsw</dc:creator>
  <cp:lastModifiedBy>wsw</cp:lastModifiedBy>
  <cp:lastPrinted>2013-11-22T15:45:24Z</cp:lastPrinted>
  <dcterms:created xsi:type="dcterms:W3CDTF">2013-11-22T15:26:19Z</dcterms:created>
  <dcterms:modified xsi:type="dcterms:W3CDTF">2014-02-06T22:04:44Z</dcterms:modified>
</cp:coreProperties>
</file>