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3" i="1" l="1"/>
  <c r="D39" i="1"/>
  <c r="F39" i="1"/>
  <c r="G39" i="1" l="1"/>
  <c r="D37" i="1"/>
  <c r="D38" i="1" l="1"/>
  <c r="D25" i="1"/>
  <c r="D3" i="1"/>
  <c r="D4" i="1"/>
  <c r="J5" i="1" s="1"/>
  <c r="K5" i="1" s="1"/>
  <c r="D5" i="1"/>
  <c r="D8" i="1"/>
  <c r="J9" i="1" s="1"/>
  <c r="K9" i="1" s="1"/>
  <c r="D9" i="1"/>
  <c r="D2" i="1"/>
  <c r="J3" i="1" s="1"/>
  <c r="K3" i="1" s="1"/>
  <c r="D23" i="1" l="1"/>
  <c r="D24" i="1" s="1"/>
  <c r="C24" i="1" s="1"/>
  <c r="I3" i="1"/>
  <c r="I4" i="1"/>
  <c r="I5" i="1"/>
  <c r="I6" i="1"/>
  <c r="I7" i="1"/>
  <c r="I8" i="1"/>
  <c r="I9" i="1"/>
  <c r="I10" i="1"/>
  <c r="I2" i="1"/>
  <c r="F37" i="1" l="1"/>
  <c r="G37" i="1" s="1"/>
  <c r="F38" i="1"/>
  <c r="G38" i="1" s="1"/>
  <c r="E21" i="1"/>
  <c r="E20" i="1"/>
  <c r="E19" i="1"/>
  <c r="E18" i="1"/>
  <c r="E17" i="1"/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<sst xmlns="http://schemas.openxmlformats.org/spreadsheetml/2006/main" count="37" uniqueCount="27">
  <si>
    <t>Value</t>
  </si>
  <si>
    <t>01</t>
  </si>
  <si>
    <t>10</t>
  </si>
  <si>
    <t>00</t>
  </si>
  <si>
    <t>11</t>
  </si>
  <si>
    <t>C-0</t>
  </si>
  <si>
    <t>C-1</t>
  </si>
  <si>
    <t>V-0</t>
  </si>
  <si>
    <t>V-1</t>
  </si>
  <si>
    <t>Box</t>
  </si>
  <si>
    <t>Corr</t>
  </si>
  <si>
    <t>Log Scale</t>
  </si>
  <si>
    <t>Error</t>
  </si>
  <si>
    <t>Count</t>
  </si>
  <si>
    <t>T</t>
  </si>
  <si>
    <t>Scale</t>
  </si>
  <si>
    <t>CR</t>
  </si>
  <si>
    <t>logCR</t>
  </si>
  <si>
    <t>exponent</t>
  </si>
  <si>
    <t>intercept</t>
  </si>
  <si>
    <t>Okamoto</t>
  </si>
  <si>
    <t>Si%</t>
  </si>
  <si>
    <t>K</t>
  </si>
  <si>
    <t>n</t>
  </si>
  <si>
    <t>m</t>
  </si>
  <si>
    <t>b</t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</si>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</sst>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Sheet1!$F$13:$F$14</c:f>
                <c:numCache>
                  <c:formatCode>General</c:formatCode>
                  <c:ptCount val="2"/>
                  <c:pt idx="0">
                    <c:v>1.7000000000000001E-2</c:v>
                  </c:pt>
                  <c:pt idx="1">
                    <c:v>5.0000000000000001E-3</c:v>
                  </c:pt>
                </c:numCache>
              </c:numRef>
            </c:plus>
            <c:minus>
              <c:numRef>
                <c:f>Sheet1!$F$13:$F$14</c:f>
                <c:numCache>
                  <c:formatCode>General</c:formatCode>
                  <c:ptCount val="2"/>
                  <c:pt idx="0">
                    <c:v>1.7000000000000001E-2</c:v>
                  </c:pt>
                  <c:pt idx="1">
                    <c:v>5.0000000000000001E-3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Sheet1!$F$2:$F$3</c:f>
              <c:numCache>
                <c:formatCode>0.000</c:formatCode>
                <c:ptCount val="2"/>
                <c:pt idx="0">
                  <c:v>1.891</c:v>
                </c:pt>
                <c:pt idx="1">
                  <c:v>1.89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F7-4314-9911-A4550131D98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Sheet1!$F$15:$F$16</c:f>
                <c:numCache>
                  <c:formatCode>General</c:formatCode>
                  <c:ptCount val="2"/>
                  <c:pt idx="0">
                    <c:v>3.3000000000000002E-2</c:v>
                  </c:pt>
                  <c:pt idx="1">
                    <c:v>8.9999999999999993E-3</c:v>
                  </c:pt>
                </c:numCache>
              </c:numRef>
            </c:plus>
            <c:minus>
              <c:numRef>
                <c:f>Sheet1!$F$15:$F$16</c:f>
                <c:numCache>
                  <c:formatCode>General</c:formatCode>
                  <c:ptCount val="2"/>
                  <c:pt idx="0">
                    <c:v>3.3000000000000002E-2</c:v>
                  </c:pt>
                  <c:pt idx="1">
                    <c:v>8.9999999999999993E-3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Sheet1!$F$4:$F$5</c:f>
              <c:numCache>
                <c:formatCode>0.000</c:formatCode>
                <c:ptCount val="2"/>
                <c:pt idx="0">
                  <c:v>1.8180000000000001</c:v>
                </c:pt>
                <c:pt idx="1">
                  <c:v>1.8340000000000001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F7-4314-9911-A4550131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0944"/>
        <c:axId val="396453296"/>
      </c:scatterChart>
      <c:valAx>
        <c:axId val="396450944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6453296"/>
        <c:crosses val="autoZero"/>
        <c:crossBetween val="midCat"/>
        <c:majorUnit val="0.2"/>
      </c:valAx>
      <c:valAx>
        <c:axId val="396453296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094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287029746281715"/>
                  <c:y val="-0.25670822397200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Sheet1!$C$28:$C$32</c:f>
              <c:numCache>
                <c:formatCode>General</c:formatCode>
                <c:ptCount val="5"/>
                <c:pt idx="0">
                  <c:v>2.8</c:v>
                </c:pt>
                <c:pt idx="1">
                  <c:v>4.3</c:v>
                </c:pt>
                <c:pt idx="2">
                  <c:v>5</c:v>
                </c:pt>
                <c:pt idx="3">
                  <c:v>6.9</c:v>
                </c:pt>
                <c:pt idx="4">
                  <c:v>8.4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51</c:v>
                </c:pt>
                <c:pt idx="1">
                  <c:v>42</c:v>
                </c:pt>
                <c:pt idx="2">
                  <c:v>40</c:v>
                </c:pt>
                <c:pt idx="3">
                  <c:v>32</c:v>
                </c:pt>
                <c:pt idx="4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9D-4BD7-9DC5-2E0CC36B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9280"/>
        <c:axId val="39731143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Sheet1!$C$28:$C$32</c:f>
              <c:numCache>
                <c:formatCode>General</c:formatCode>
                <c:ptCount val="5"/>
                <c:pt idx="0">
                  <c:v>2.8</c:v>
                </c:pt>
                <c:pt idx="1">
                  <c:v>4.3</c:v>
                </c:pt>
                <c:pt idx="2">
                  <c:v>5</c:v>
                </c:pt>
                <c:pt idx="3">
                  <c:v>6.9</c:v>
                </c:pt>
                <c:pt idx="4">
                  <c:v>8.4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0.26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0.26</c:v>
                </c:pt>
                <c:pt idx="4">
                  <c:v>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9D-4BD7-9DC5-2E0CC36B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14960"/>
        <c:axId val="397310648"/>
      </c:scatterChart>
      <c:valAx>
        <c:axId val="1668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1432"/>
        <c:crosses val="autoZero"/>
        <c:crossBetween val="midCat"/>
      </c:valAx>
      <c:valAx>
        <c:axId val="3973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9280"/>
        <c:crosses val="autoZero"/>
        <c:crossBetween val="midCat"/>
      </c:valAx>
      <c:valAx>
        <c:axId val="397310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14960"/>
        <c:crosses val="max"/>
        <c:crossBetween val="midCat"/>
      </c:valAx>
      <c:valAx>
        <c:axId val="39731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3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Sheet1!$G$13:$G$14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1.4E-2</c:v>
                  </c:pt>
                </c:numCache>
              </c:numRef>
            </c:plus>
            <c:minus>
              <c:numRef>
                <c:f>Sheet1!$G$13:$G$14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Sheet1!$G$2:$G$3</c:f>
              <c:numCache>
                <c:formatCode>0.000</c:formatCode>
                <c:ptCount val="2"/>
                <c:pt idx="0">
                  <c:v>1.44</c:v>
                </c:pt>
                <c:pt idx="1">
                  <c:v>1.4710000000000001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92-4173-A328-3B5465EE9611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Sheet1!$G$15:$G$16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7.0000000000000001E-3</c:v>
                  </c:pt>
                </c:numCache>
              </c:numRef>
            </c:plus>
            <c:minus>
              <c:numRef>
                <c:f>Sheet1!$G$15:$G$16</c:f>
                <c:numCache>
                  <c:formatCode>General</c:formatCode>
                  <c:ptCount val="2"/>
                  <c:pt idx="0">
                    <c:v>1.4E-2</c:v>
                  </c:pt>
                  <c:pt idx="1">
                    <c:v>7.0000000000000001E-3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Sheet1!$G$4:$G$5</c:f>
              <c:numCache>
                <c:formatCode>0.000</c:formatCode>
                <c:ptCount val="2"/>
                <c:pt idx="0">
                  <c:v>1.41</c:v>
                </c:pt>
                <c:pt idx="1">
                  <c:v>1.3939999999999999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92-4173-A328-3B5465EE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4472"/>
        <c:axId val="397495624"/>
      </c:scatterChart>
      <c:valAx>
        <c:axId val="396454472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7495624"/>
        <c:crosses val="autoZero"/>
        <c:crossBetween val="midCat"/>
        <c:majorUnit val="0.2"/>
      </c:valAx>
      <c:valAx>
        <c:axId val="397495624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5447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Sheet1!$F$17:$F$18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1.2E-2</c:v>
                  </c:pt>
                </c:numCache>
              </c:numRef>
            </c:plus>
            <c:minus>
              <c:numRef>
                <c:f>Sheet1!$F$17:$F$18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1.2E-2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Sheet1!$F$6:$F$7</c:f>
              <c:numCache>
                <c:formatCode>0.000</c:formatCode>
                <c:ptCount val="2"/>
                <c:pt idx="0">
                  <c:v>1.891</c:v>
                </c:pt>
                <c:pt idx="1">
                  <c:v>1.829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B-40AC-89CE-AE673446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7976"/>
        <c:axId val="397491704"/>
      </c:scatterChart>
      <c:valAx>
        <c:axId val="39749797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491704"/>
        <c:crosses val="autoZero"/>
        <c:crossBetween val="midCat"/>
        <c:majorUnit val="0.2"/>
      </c:valAx>
      <c:valAx>
        <c:axId val="397491704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9797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Sheet1!$G$17:$G$18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7.0000000000000001E-3</c:v>
                  </c:pt>
                </c:numCache>
              </c:numRef>
            </c:plus>
            <c:minus>
              <c:numRef>
                <c:f>Sheet1!$G$17:$G$18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7.0000000000000001E-3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Sheet1!$G$6:$G$7</c:f>
              <c:numCache>
                <c:formatCode>0.000</c:formatCode>
                <c:ptCount val="2"/>
                <c:pt idx="0">
                  <c:v>1.4530000000000001</c:v>
                </c:pt>
                <c:pt idx="1">
                  <c:v>1.399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8-490D-B8FA-89D7953B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3272"/>
        <c:axId val="397493664"/>
      </c:scatterChart>
      <c:valAx>
        <c:axId val="397493272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493664"/>
        <c:crosses val="autoZero"/>
        <c:crossBetween val="midCat"/>
        <c:majorUnit val="0.2"/>
      </c:valAx>
      <c:valAx>
        <c:axId val="397493664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9327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Sheet1!$F$19:$F$20</c:f>
                <c:numCache>
                  <c:formatCode>General</c:formatCode>
                  <c:ptCount val="2"/>
                  <c:pt idx="0">
                    <c:v>2.1999999999999999E-2</c:v>
                  </c:pt>
                  <c:pt idx="1">
                    <c:v>1.4999999999999999E-2</c:v>
                  </c:pt>
                </c:numCache>
              </c:numRef>
            </c:plus>
            <c:minus>
              <c:numRef>
                <c:f>Sheet1!$F$19:$F$20</c:f>
                <c:numCache>
                  <c:formatCode>General</c:formatCode>
                  <c:ptCount val="2"/>
                  <c:pt idx="0">
                    <c:v>2.1999999999999999E-2</c:v>
                  </c:pt>
                  <c:pt idx="1">
                    <c:v>1.4999999999999999E-2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Sheet1!$F$8:$F$9</c:f>
              <c:numCache>
                <c:formatCode>0.000</c:formatCode>
                <c:ptCount val="2"/>
                <c:pt idx="0">
                  <c:v>1.8660000000000001</c:v>
                </c:pt>
                <c:pt idx="1">
                  <c:v>1.855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A0-4079-91ED-C9A4CE8B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02680"/>
        <c:axId val="397499936"/>
      </c:scatterChart>
      <c:valAx>
        <c:axId val="397502680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499936"/>
        <c:crosses val="autoZero"/>
        <c:crossBetween val="midCat"/>
        <c:majorUnit val="0.2"/>
      </c:valAx>
      <c:valAx>
        <c:axId val="397499936"/>
        <c:scaling>
          <c:orientation val="minMax"/>
          <c:max val="1.95"/>
          <c:min val="1.7500000000000002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26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Sheet1!$G$19:$G$20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1.6E-2</c:v>
                  </c:pt>
                </c:numCache>
              </c:numRef>
            </c:plus>
            <c:minus>
              <c:numRef>
                <c:f>Sheet1!$G$19:$G$20</c:f>
                <c:numCache>
                  <c:formatCode>General</c:formatCode>
                  <c:ptCount val="2"/>
                  <c:pt idx="0">
                    <c:v>1.0999999999999999E-2</c:v>
                  </c:pt>
                  <c:pt idx="1">
                    <c:v>1.6E-2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Sheet1!$G$8:$G$9</c:f>
              <c:numCache>
                <c:formatCode>0.000</c:formatCode>
                <c:ptCount val="2"/>
                <c:pt idx="0">
                  <c:v>1.43</c:v>
                </c:pt>
                <c:pt idx="1">
                  <c:v>1.423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36-49B1-89A4-D70CBAAD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06600"/>
        <c:axId val="397503464"/>
      </c:scatterChart>
      <c:valAx>
        <c:axId val="397506600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503464"/>
        <c:crosses val="autoZero"/>
        <c:crossBetween val="midCat"/>
        <c:majorUnit val="0.2"/>
      </c:valAx>
      <c:valAx>
        <c:axId val="397503464"/>
        <c:scaling>
          <c:orientation val="minMax"/>
          <c:max val="1.5"/>
          <c:min val="1.3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660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Sheet1!$H$13:$H$14</c:f>
                <c:numCache>
                  <c:formatCode>General</c:formatCode>
                  <c:ptCount val="2"/>
                  <c:pt idx="0">
                    <c:v>2.1000000000000001E-2</c:v>
                  </c:pt>
                  <c:pt idx="1">
                    <c:v>4.1000000000000002E-2</c:v>
                  </c:pt>
                </c:numCache>
              </c:numRef>
            </c:plus>
            <c:minus>
              <c:numRef>
                <c:f>Sheet1!$H$13:$H$14</c:f>
                <c:numCache>
                  <c:formatCode>General</c:formatCode>
                  <c:ptCount val="2"/>
                  <c:pt idx="0">
                    <c:v>2.1000000000000001E-2</c:v>
                  </c:pt>
                  <c:pt idx="1">
                    <c:v>4.1000000000000002E-2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Sheet1!$B$2:$B$3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Sheet1!$H$2:$H$3</c:f>
              <c:numCache>
                <c:formatCode>0.000</c:formatCode>
                <c:ptCount val="2"/>
                <c:pt idx="0">
                  <c:v>2.0470000000000002</c:v>
                </c:pt>
                <c:pt idx="1">
                  <c:v>1.915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9-4929-AC20-CDE68717E5EE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Sheet1!$H$15:$H$16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2.3E-2</c:v>
                  </c:pt>
                </c:numCache>
              </c:numRef>
            </c:plus>
            <c:minus>
              <c:numRef>
                <c:f>Sheet1!$H$15:$H$16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2.3E-2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Sheet1!$B$4:$B$5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Sheet1!$H$4:$H$5</c:f>
              <c:numCache>
                <c:formatCode>0.000</c:formatCode>
                <c:ptCount val="2"/>
                <c:pt idx="0">
                  <c:v>1.7250000000000001</c:v>
                </c:pt>
                <c:pt idx="1">
                  <c:v>1.6830000000000001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E9-4929-AC20-CDE68717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03856"/>
        <c:axId val="397505816"/>
      </c:scatterChart>
      <c:valAx>
        <c:axId val="39750385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7505816"/>
        <c:crosses val="autoZero"/>
        <c:crossBetween val="midCat"/>
        <c:majorUnit val="0.2"/>
      </c:valAx>
      <c:valAx>
        <c:axId val="397505816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3856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Sheet1!$H$17:$H$18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0.02</c:v>
                  </c:pt>
                </c:numCache>
              </c:numRef>
            </c:plus>
            <c:minus>
              <c:numRef>
                <c:f>Sheet1!$H$17:$H$18</c:f>
                <c:numCache>
                  <c:formatCode>General</c:formatCode>
                  <c:ptCount val="2"/>
                  <c:pt idx="0">
                    <c:v>3.4000000000000002E-2</c:v>
                  </c:pt>
                  <c:pt idx="1">
                    <c:v>0.02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Sheet1!$B$6:$B$7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Sheet1!$H$6:$H$7</c:f>
              <c:numCache>
                <c:formatCode>0.000</c:formatCode>
                <c:ptCount val="2"/>
                <c:pt idx="0">
                  <c:v>1.9910000000000001</c:v>
                </c:pt>
                <c:pt idx="1">
                  <c:v>1.696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43-4C35-8C9E-7D1243DE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05032"/>
        <c:axId val="397506208"/>
      </c:scatterChart>
      <c:valAx>
        <c:axId val="397505032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506208"/>
        <c:crosses val="autoZero"/>
        <c:crossBetween val="midCat"/>
        <c:majorUnit val="0.2"/>
      </c:valAx>
      <c:valAx>
        <c:axId val="397506208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05032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Sheet1!$H$19:$H$20</c:f>
                <c:numCache>
                  <c:formatCode>General</c:formatCode>
                  <c:ptCount val="2"/>
                  <c:pt idx="0">
                    <c:v>7.1999999999999995E-2</c:v>
                  </c:pt>
                  <c:pt idx="1">
                    <c:v>4.9000000000000002E-2</c:v>
                  </c:pt>
                </c:numCache>
              </c:numRef>
            </c:plus>
            <c:minus>
              <c:numRef>
                <c:f>Sheet1!$H$19:$H$20</c:f>
                <c:numCache>
                  <c:formatCode>General</c:formatCode>
                  <c:ptCount val="2"/>
                  <c:pt idx="0">
                    <c:v>7.1999999999999995E-2</c:v>
                  </c:pt>
                  <c:pt idx="1">
                    <c:v>4.9000000000000002E-2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Sheet1!$B$8:$B$9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Sheet1!$H$8:$H$9</c:f>
              <c:numCache>
                <c:formatCode>0.000</c:formatCode>
                <c:ptCount val="2"/>
                <c:pt idx="0">
                  <c:v>1.9339999999999999</c:v>
                </c:pt>
                <c:pt idx="1">
                  <c:v>1.772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2D-491C-9C5F-627039DE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4576"/>
        <c:axId val="166886144"/>
      </c:scatterChart>
      <c:valAx>
        <c:axId val="166884576"/>
        <c:scaling>
          <c:orientation val="minMax"/>
          <c:max val="1"/>
          <c:min val="0"/>
        </c:scaling>
        <c:delete val="1"/>
        <c:axPos val="b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886144"/>
        <c:crosses val="autoZero"/>
        <c:crossBetween val="midCat"/>
        <c:majorUnit val="0.2"/>
      </c:valAx>
      <c:valAx>
        <c:axId val="166886144"/>
        <c:scaling>
          <c:orientation val="minMax"/>
          <c:max val="2.15"/>
          <c:min val="1.55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4576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0</xdr:row>
      <xdr:rowOff>142875</xdr:rowOff>
    </xdr:from>
    <xdr:to>
      <xdr:col>19</xdr:col>
      <xdr:colOff>195262</xdr:colOff>
      <xdr:row>17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17</xdr:row>
      <xdr:rowOff>180975</xdr:rowOff>
    </xdr:from>
    <xdr:to>
      <xdr:col>19</xdr:col>
      <xdr:colOff>180975</xdr:colOff>
      <xdr:row>34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323850</xdr:colOff>
      <xdr:row>0</xdr:row>
      <xdr:rowOff>152400</xdr:rowOff>
    </xdr:from>
    <xdr:to>
      <xdr:col>27</xdr:col>
      <xdr:colOff>19050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17</xdr:row>
      <xdr:rowOff>180975</xdr:rowOff>
    </xdr:from>
    <xdr:to>
      <xdr:col>26</xdr:col>
      <xdr:colOff>590550</xdr:colOff>
      <xdr:row>34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142875</xdr:colOff>
      <xdr:row>0</xdr:row>
      <xdr:rowOff>180975</xdr:rowOff>
    </xdr:from>
    <xdr:to>
      <xdr:col>34</xdr:col>
      <xdr:colOff>447675</xdr:colOff>
      <xdr:row>17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142875</xdr:colOff>
      <xdr:row>17</xdr:row>
      <xdr:rowOff>180975</xdr:rowOff>
    </xdr:from>
    <xdr:to>
      <xdr:col>34</xdr:col>
      <xdr:colOff>447675</xdr:colOff>
      <xdr:row>34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485775</xdr:colOff>
      <xdr:row>35</xdr:row>
      <xdr:rowOff>28575</xdr:rowOff>
    </xdr:from>
    <xdr:to>
      <xdr:col>19</xdr:col>
      <xdr:colOff>180975</xdr:colOff>
      <xdr:row>51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276225</xdr:colOff>
      <xdr:row>35</xdr:row>
      <xdr:rowOff>19050</xdr:rowOff>
    </xdr:from>
    <xdr:to>
      <xdr:col>26</xdr:col>
      <xdr:colOff>581025</xdr:colOff>
      <xdr:row>51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133350</xdr:colOff>
      <xdr:row>35</xdr:row>
      <xdr:rowOff>19050</xdr:rowOff>
    </xdr:from>
    <xdr:to>
      <xdr:col>34</xdr:col>
      <xdr:colOff>438150</xdr:colOff>
      <xdr:row>51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484414</xdr:colOff>
      <xdr:row>52</xdr:row>
      <xdr:rowOff>92529</xdr:rowOff>
    </xdr:from>
    <xdr:to>
      <xdr:col>19</xdr:col>
      <xdr:colOff>171449</xdr:colOff>
      <xdr:row>66</xdr:row>
      <xdr:rowOff>168729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5" zoomScaleNormal="100" workbookViewId="0">
      <selection activeCell="E39" sqref="E39"/>
    </sheetView>
  </sheetViews>
  <sheetFormatPr defaultRowHeight="15" x14ac:dyDescent="0.25"/>
  <cols>
    <col min="9" max="9" width="6.85546875" bestFit="1" customWidth="1"/>
    <col min="10" max="10" width="10.28515625" bestFit="1" customWidth="1"/>
    <col min="11" max="11" width="10.28515625" customWidth="1"/>
  </cols>
  <sheetData>
    <row r="1" spans="1:11" x14ac:dyDescent="0.25">
      <c r="A1" t="s">
        <v>0</v>
      </c>
      <c r="C1" t="s">
        <v>16</v>
      </c>
      <c r="D1" t="s">
        <v>17</v>
      </c>
      <c r="E1" t="s">
        <v>13</v>
      </c>
      <c r="F1" t="s">
        <v>9</v>
      </c>
      <c r="G1" t="s">
        <v>10</v>
      </c>
      <c r="H1" t="s">
        <v>11</v>
      </c>
      <c r="I1" t="s">
        <v>15</v>
      </c>
      <c r="J1" t="s">
        <v>18</v>
      </c>
      <c r="K1" t="s">
        <v>19</v>
      </c>
    </row>
    <row r="2" spans="1:11" x14ac:dyDescent="0.25">
      <c r="A2" s="1" t="s">
        <v>3</v>
      </c>
      <c r="B2" s="1">
        <v>0.2</v>
      </c>
      <c r="C2" s="1">
        <v>0.09</v>
      </c>
      <c r="D2" s="1">
        <f>LOG10(C2)</f>
        <v>-1.0457574905606752</v>
      </c>
      <c r="E2" s="1">
        <v>24</v>
      </c>
      <c r="F2" s="2">
        <v>1.891</v>
      </c>
      <c r="G2" s="2">
        <v>1.44</v>
      </c>
      <c r="H2" s="2">
        <v>2.0470000000000002</v>
      </c>
      <c r="I2" s="3">
        <f>10^H2</f>
        <v>111.42945335917305</v>
      </c>
      <c r="J2" s="2"/>
      <c r="K2" s="2"/>
    </row>
    <row r="3" spans="1:11" x14ac:dyDescent="0.25">
      <c r="A3" s="1" t="s">
        <v>1</v>
      </c>
      <c r="B3" s="1">
        <v>0.8</v>
      </c>
      <c r="C3" s="1">
        <v>0.36</v>
      </c>
      <c r="D3" s="1">
        <f t="shared" ref="D3:D9" si="0">LOG10(C3)</f>
        <v>-0.44369749923271273</v>
      </c>
      <c r="E3" s="1">
        <v>18</v>
      </c>
      <c r="F3" s="2">
        <v>1.89</v>
      </c>
      <c r="G3" s="2">
        <v>1.4710000000000001</v>
      </c>
      <c r="H3" s="2">
        <v>1.915</v>
      </c>
      <c r="I3" s="3">
        <f t="shared" ref="I3:I10" si="1">10^H3</f>
        <v>82.224264994707141</v>
      </c>
      <c r="J3" s="2">
        <f>(H2-H3)/(D2-D3)</f>
        <v>-0.21924725426256605</v>
      </c>
      <c r="K3" s="2">
        <f>10^(H3-J3*D3)</f>
        <v>65.72347859114474</v>
      </c>
    </row>
    <row r="4" spans="1:11" x14ac:dyDescent="0.25">
      <c r="A4" s="1" t="s">
        <v>2</v>
      </c>
      <c r="B4" s="1">
        <v>0.2</v>
      </c>
      <c r="C4" s="1">
        <v>0.09</v>
      </c>
      <c r="D4" s="1">
        <f t="shared" si="0"/>
        <v>-1.0457574905606752</v>
      </c>
      <c r="E4" s="1">
        <v>13</v>
      </c>
      <c r="F4" s="2">
        <v>1.8180000000000001</v>
      </c>
      <c r="G4" s="2">
        <v>1.41</v>
      </c>
      <c r="H4" s="2">
        <v>1.7250000000000001</v>
      </c>
      <c r="I4" s="3">
        <f t="shared" si="1"/>
        <v>53.088444423098856</v>
      </c>
      <c r="J4" s="2"/>
      <c r="K4" s="2"/>
    </row>
    <row r="5" spans="1:11" x14ac:dyDescent="0.25">
      <c r="A5" s="1" t="s">
        <v>4</v>
      </c>
      <c r="B5" s="1">
        <v>0.8</v>
      </c>
      <c r="C5" s="1">
        <v>0.36</v>
      </c>
      <c r="D5" s="1">
        <f t="shared" si="0"/>
        <v>-0.44369749923271273</v>
      </c>
      <c r="E5" s="1">
        <v>29</v>
      </c>
      <c r="F5" s="2">
        <v>1.8340000000000001</v>
      </c>
      <c r="G5" s="2">
        <v>1.3939999999999999</v>
      </c>
      <c r="H5" s="2">
        <v>1.6830000000000001</v>
      </c>
      <c r="I5" s="3">
        <f t="shared" si="1"/>
        <v>48.194779762512745</v>
      </c>
      <c r="J5" s="2">
        <f>(H4-H5)/(D4-D5)</f>
        <v>-6.9760489992634664E-2</v>
      </c>
      <c r="K5" s="2">
        <f>10^(H5-J5*D5)</f>
        <v>44.879441636364021</v>
      </c>
    </row>
    <row r="6" spans="1:11" x14ac:dyDescent="0.25">
      <c r="A6" t="s">
        <v>5</v>
      </c>
      <c r="B6">
        <v>0.2</v>
      </c>
      <c r="C6" s="1"/>
      <c r="D6" s="1"/>
      <c r="E6">
        <f>E2+E3</f>
        <v>42</v>
      </c>
      <c r="F6" s="2">
        <v>1.891</v>
      </c>
      <c r="G6" s="2">
        <v>1.4530000000000001</v>
      </c>
      <c r="H6" s="2">
        <v>1.9910000000000001</v>
      </c>
      <c r="I6" s="3">
        <f t="shared" si="1"/>
        <v>97.948998540869923</v>
      </c>
      <c r="J6" s="2"/>
      <c r="K6" s="2"/>
    </row>
    <row r="7" spans="1:11" x14ac:dyDescent="0.25">
      <c r="A7" t="s">
        <v>6</v>
      </c>
      <c r="B7">
        <v>0.8</v>
      </c>
      <c r="C7" s="1"/>
      <c r="D7" s="1"/>
      <c r="E7">
        <f>E4+E5</f>
        <v>42</v>
      </c>
      <c r="F7" s="2">
        <v>1.829</v>
      </c>
      <c r="G7" s="2">
        <v>1.399</v>
      </c>
      <c r="H7" s="2">
        <v>1.696</v>
      </c>
      <c r="I7" s="3">
        <f t="shared" si="1"/>
        <v>49.659232145033613</v>
      </c>
      <c r="J7" s="2"/>
      <c r="K7" s="2"/>
    </row>
    <row r="8" spans="1:11" x14ac:dyDescent="0.25">
      <c r="A8" t="s">
        <v>7</v>
      </c>
      <c r="B8">
        <v>0.2</v>
      </c>
      <c r="C8" s="1">
        <v>0.09</v>
      </c>
      <c r="D8" s="1">
        <f t="shared" si="0"/>
        <v>-1.0457574905606752</v>
      </c>
      <c r="E8">
        <f>E2+E4</f>
        <v>37</v>
      </c>
      <c r="F8" s="2">
        <v>1.8660000000000001</v>
      </c>
      <c r="G8" s="2">
        <v>1.43</v>
      </c>
      <c r="H8" s="2">
        <v>1.9339999999999999</v>
      </c>
      <c r="I8" s="3">
        <f t="shared" si="1"/>
        <v>85.901352150539608</v>
      </c>
      <c r="J8" s="2"/>
      <c r="K8" s="2"/>
    </row>
    <row r="9" spans="1:11" x14ac:dyDescent="0.25">
      <c r="A9" t="s">
        <v>8</v>
      </c>
      <c r="B9">
        <v>0.8</v>
      </c>
      <c r="C9" s="1">
        <v>0.36</v>
      </c>
      <c r="D9" s="1">
        <f t="shared" si="0"/>
        <v>-0.44369749923271273</v>
      </c>
      <c r="E9">
        <f>E3+E5</f>
        <v>47</v>
      </c>
      <c r="F9" s="2">
        <v>1.855</v>
      </c>
      <c r="G9" s="2">
        <v>1.423</v>
      </c>
      <c r="H9" s="2">
        <v>1.772</v>
      </c>
      <c r="I9" s="3">
        <f t="shared" si="1"/>
        <v>59.156163417547425</v>
      </c>
      <c r="J9" s="2">
        <f>(H8-H9)/(D8-D9)</f>
        <v>-0.26907617568587616</v>
      </c>
      <c r="K9" s="2">
        <f>10^(H9-J9*D9)</f>
        <v>44.93777586018669</v>
      </c>
    </row>
    <row r="10" spans="1:11" x14ac:dyDescent="0.25">
      <c r="A10" t="s">
        <v>14</v>
      </c>
      <c r="E10">
        <f>SUM(E2:E5)</f>
        <v>84</v>
      </c>
      <c r="F10" s="2">
        <v>1.86</v>
      </c>
      <c r="G10" s="2">
        <v>1.4259999999999999</v>
      </c>
      <c r="H10" s="2">
        <v>1.843</v>
      </c>
      <c r="I10" s="3">
        <f t="shared" si="1"/>
        <v>69.662651411076908</v>
      </c>
      <c r="J10" s="2"/>
      <c r="K10" s="2"/>
    </row>
    <row r="12" spans="1:11" x14ac:dyDescent="0.25">
      <c r="A12" t="s">
        <v>12</v>
      </c>
    </row>
    <row r="13" spans="1:11" x14ac:dyDescent="0.25">
      <c r="A13" s="1" t="s">
        <v>3</v>
      </c>
      <c r="B13" s="1"/>
      <c r="C13" s="1"/>
      <c r="D13" s="1"/>
      <c r="E13" s="1">
        <v>24</v>
      </c>
      <c r="F13" s="2">
        <v>1.7000000000000001E-2</v>
      </c>
      <c r="G13" s="2">
        <v>1.0999999999999999E-2</v>
      </c>
      <c r="H13" s="2">
        <v>2.1000000000000001E-2</v>
      </c>
      <c r="I13" s="2"/>
      <c r="J13" s="2"/>
      <c r="K13" s="2"/>
    </row>
    <row r="14" spans="1:11" x14ac:dyDescent="0.25">
      <c r="A14" s="1" t="s">
        <v>1</v>
      </c>
      <c r="B14" s="1"/>
      <c r="C14" s="1"/>
      <c r="D14" s="1"/>
      <c r="E14" s="1">
        <v>18</v>
      </c>
      <c r="F14" s="2">
        <v>5.0000000000000001E-3</v>
      </c>
      <c r="G14" s="2">
        <v>1.4E-2</v>
      </c>
      <c r="H14" s="2">
        <v>4.1000000000000002E-2</v>
      </c>
      <c r="I14" s="2"/>
      <c r="J14" s="2"/>
      <c r="K14" s="2"/>
    </row>
    <row r="15" spans="1:11" x14ac:dyDescent="0.25">
      <c r="A15" s="1" t="s">
        <v>2</v>
      </c>
      <c r="B15" s="1"/>
      <c r="C15" s="1"/>
      <c r="D15" s="1"/>
      <c r="E15" s="1">
        <v>13</v>
      </c>
      <c r="F15" s="2">
        <v>3.3000000000000002E-2</v>
      </c>
      <c r="G15" s="2">
        <v>1.4E-2</v>
      </c>
      <c r="H15" s="2">
        <v>3.4000000000000002E-2</v>
      </c>
      <c r="I15" s="2"/>
      <c r="J15" s="2"/>
      <c r="K15" s="2"/>
    </row>
    <row r="16" spans="1:11" x14ac:dyDescent="0.25">
      <c r="A16" s="1" t="s">
        <v>4</v>
      </c>
      <c r="B16" s="1"/>
      <c r="C16" s="1"/>
      <c r="D16" s="1"/>
      <c r="E16" s="1">
        <v>29</v>
      </c>
      <c r="F16" s="2">
        <v>8.9999999999999993E-3</v>
      </c>
      <c r="G16" s="2">
        <v>7.0000000000000001E-3</v>
      </c>
      <c r="H16" s="2">
        <v>2.3E-2</v>
      </c>
      <c r="I16" s="2"/>
      <c r="J16" s="2"/>
      <c r="K16" s="2"/>
    </row>
    <row r="17" spans="1:11" x14ac:dyDescent="0.25">
      <c r="A17" t="s">
        <v>5</v>
      </c>
      <c r="E17">
        <f>E13+E14</f>
        <v>42</v>
      </c>
      <c r="F17" s="2">
        <v>0.01</v>
      </c>
      <c r="G17" s="2">
        <v>1.0999999999999999E-2</v>
      </c>
      <c r="H17" s="2">
        <v>3.4000000000000002E-2</v>
      </c>
      <c r="I17" s="2"/>
      <c r="J17" s="2"/>
      <c r="K17" s="2"/>
    </row>
    <row r="18" spans="1:11" x14ac:dyDescent="0.25">
      <c r="A18" t="s">
        <v>6</v>
      </c>
      <c r="E18">
        <f>E15+E16</f>
        <v>42</v>
      </c>
      <c r="F18" s="2">
        <v>1.2E-2</v>
      </c>
      <c r="G18" s="2">
        <v>7.0000000000000001E-3</v>
      </c>
      <c r="H18" s="2">
        <v>0.02</v>
      </c>
      <c r="I18" s="2"/>
      <c r="J18" s="2"/>
      <c r="K18" s="2"/>
    </row>
    <row r="19" spans="1:11" x14ac:dyDescent="0.25">
      <c r="A19" t="s">
        <v>7</v>
      </c>
      <c r="E19">
        <f>E13+E15</f>
        <v>37</v>
      </c>
      <c r="F19" s="2">
        <v>2.1999999999999999E-2</v>
      </c>
      <c r="G19" s="2">
        <v>1.0999999999999999E-2</v>
      </c>
      <c r="H19" s="2">
        <v>7.1999999999999995E-2</v>
      </c>
      <c r="I19" s="2"/>
      <c r="J19" s="2"/>
      <c r="K19" s="2"/>
    </row>
    <row r="20" spans="1:11" x14ac:dyDescent="0.25">
      <c r="A20" t="s">
        <v>8</v>
      </c>
      <c r="E20">
        <f>E14+E16</f>
        <v>47</v>
      </c>
      <c r="F20" s="2">
        <v>1.4999999999999999E-2</v>
      </c>
      <c r="G20" s="2">
        <v>1.6E-2</v>
      </c>
      <c r="H20" s="2">
        <v>4.9000000000000002E-2</v>
      </c>
      <c r="I20" s="2"/>
      <c r="J20" s="2"/>
      <c r="K20" s="2"/>
    </row>
    <row r="21" spans="1:11" x14ac:dyDescent="0.25">
      <c r="A21" t="s">
        <v>14</v>
      </c>
      <c r="E21">
        <f>SUM(E13:E16)</f>
        <v>84</v>
      </c>
      <c r="F21" s="2">
        <v>1.2E-2</v>
      </c>
      <c r="G21" s="2">
        <v>0.01</v>
      </c>
      <c r="H21" s="2">
        <v>4.7E-2</v>
      </c>
      <c r="I21" s="2"/>
      <c r="J21" s="2"/>
      <c r="K21" s="2"/>
    </row>
    <row r="23" spans="1:11" x14ac:dyDescent="0.25">
      <c r="D23">
        <f>D2</f>
        <v>-1.0457574905606752</v>
      </c>
    </row>
    <row r="24" spans="1:11" x14ac:dyDescent="0.25">
      <c r="C24">
        <f>10^D24</f>
        <v>0.17999999999999991</v>
      </c>
      <c r="D24">
        <f>AVERAGE(D23,D25)</f>
        <v>-0.74472749489669399</v>
      </c>
    </row>
    <row r="25" spans="1:11" x14ac:dyDescent="0.25">
      <c r="D25">
        <f>D3</f>
        <v>-0.44369749923271273</v>
      </c>
    </row>
    <row r="27" spans="1:11" x14ac:dyDescent="0.25">
      <c r="B27" t="s">
        <v>20</v>
      </c>
      <c r="C27" s="4" t="s">
        <v>21</v>
      </c>
      <c r="D27" t="s">
        <v>22</v>
      </c>
      <c r="E27" t="s">
        <v>23</v>
      </c>
    </row>
    <row r="28" spans="1:11" x14ac:dyDescent="0.25">
      <c r="C28">
        <v>2.8</v>
      </c>
      <c r="D28">
        <v>51</v>
      </c>
      <c r="E28">
        <v>0.26</v>
      </c>
    </row>
    <row r="29" spans="1:11" x14ac:dyDescent="0.25">
      <c r="C29">
        <v>4.3</v>
      </c>
      <c r="D29">
        <v>42</v>
      </c>
      <c r="E29">
        <v>0.28000000000000003</v>
      </c>
    </row>
    <row r="30" spans="1:11" x14ac:dyDescent="0.25">
      <c r="C30">
        <v>5</v>
      </c>
      <c r="D30">
        <v>40</v>
      </c>
      <c r="E30">
        <v>0.27</v>
      </c>
    </row>
    <row r="31" spans="1:11" x14ac:dyDescent="0.25">
      <c r="C31">
        <v>6.9</v>
      </c>
      <c r="D31">
        <v>32</v>
      </c>
      <c r="E31">
        <v>0.26</v>
      </c>
    </row>
    <row r="32" spans="1:11" x14ac:dyDescent="0.25">
      <c r="C32">
        <v>8.4</v>
      </c>
      <c r="D32">
        <v>27</v>
      </c>
      <c r="E32">
        <v>0.25</v>
      </c>
    </row>
    <row r="33" spans="3:7" x14ac:dyDescent="0.25">
      <c r="E33">
        <f>AVERAGE(E28:E32)</f>
        <v>0.26400000000000001</v>
      </c>
    </row>
    <row r="34" spans="3:7" x14ac:dyDescent="0.25">
      <c r="C34" t="s">
        <v>24</v>
      </c>
      <c r="D34">
        <v>-4.1947000000000001</v>
      </c>
      <c r="E34">
        <v>3.0000000000000001E-3</v>
      </c>
    </row>
    <row r="35" spans="3:7" x14ac:dyDescent="0.25">
      <c r="C35" t="s">
        <v>25</v>
      </c>
      <c r="D35">
        <v>61.387</v>
      </c>
      <c r="E35">
        <v>0.28029999999999999</v>
      </c>
    </row>
    <row r="36" spans="3:7" x14ac:dyDescent="0.25">
      <c r="F36" t="s">
        <v>16</v>
      </c>
      <c r="G36" t="s">
        <v>26</v>
      </c>
    </row>
    <row r="37" spans="3:7" x14ac:dyDescent="0.25">
      <c r="C37">
        <v>5</v>
      </c>
      <c r="D37">
        <f>D$34*$C37+D$35</f>
        <v>40.413499999999999</v>
      </c>
      <c r="E37">
        <v>0.27</v>
      </c>
      <c r="F37">
        <f>C$24</f>
        <v>0.17999999999999991</v>
      </c>
      <c r="G37">
        <f>D37*(F37^-E37)</f>
        <v>64.21003219126267</v>
      </c>
    </row>
    <row r="38" spans="3:7" x14ac:dyDescent="0.25">
      <c r="C38">
        <v>9</v>
      </c>
      <c r="D38">
        <f>D$34*$C38+D$35</f>
        <v>23.634700000000002</v>
      </c>
      <c r="E38">
        <v>0.26400000000000001</v>
      </c>
      <c r="F38">
        <f>C$24</f>
        <v>0.17999999999999991</v>
      </c>
      <c r="G38">
        <f>D38*(F38^-E38)</f>
        <v>37.167055205643663</v>
      </c>
    </row>
    <row r="39" spans="3:7" x14ac:dyDescent="0.25">
      <c r="C39">
        <v>7</v>
      </c>
      <c r="D39">
        <f>D$34*$C39+D$35</f>
        <v>32.024100000000004</v>
      </c>
      <c r="E39">
        <v>0.26400000000000001</v>
      </c>
      <c r="F39">
        <f>C$24</f>
        <v>0.17999999999999991</v>
      </c>
      <c r="G39">
        <f>D39*(F39^-E39)</f>
        <v>50.359915404513423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2017-03-19T20:52:13Z</dcterms:modified>
</cp:coreProperties>
</file>