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wwoel\Dropbox\Thesis\Thesis\DataAnalysis\Data\chla_extraction\"/>
    </mc:Choice>
  </mc:AlternateContent>
  <xr:revisionPtr revIDLastSave="0" documentId="13_ncr:1_{0B872785-8F5A-4857-BB95-8738718F242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lculations" sheetId="2" r:id="rId1"/>
    <sheet name="rolling QA chart" sheetId="6" r:id="rId2"/>
    <sheet name="raw 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3" i="2" l="1"/>
  <c r="AH11" i="2" l="1"/>
  <c r="AH10" i="2"/>
  <c r="Y25" i="6" l="1"/>
  <c r="Z25" i="6"/>
  <c r="AD25" i="6" s="1"/>
  <c r="AJ25" i="6"/>
  <c r="AO25" i="6"/>
  <c r="AT25" i="6" s="1"/>
  <c r="AW25" i="6" s="1"/>
  <c r="AP25" i="6"/>
  <c r="AU25" i="6" s="1"/>
  <c r="AY25" i="6" s="1"/>
  <c r="AQ25" i="6"/>
  <c r="BA25" i="6"/>
  <c r="Y26" i="6"/>
  <c r="AJ26" i="6" s="1"/>
  <c r="Z26" i="6"/>
  <c r="AO26" i="6"/>
  <c r="AP26" i="6"/>
  <c r="AQ26" i="6"/>
  <c r="BA26" i="6"/>
  <c r="Y27" i="6"/>
  <c r="Z27" i="6"/>
  <c r="AO27" i="6"/>
  <c r="AP27" i="6"/>
  <c r="AQ27" i="6"/>
  <c r="BA27" i="6"/>
  <c r="Y28" i="6"/>
  <c r="Z28" i="6"/>
  <c r="AD28" i="6" s="1"/>
  <c r="AO28" i="6"/>
  <c r="AS28" i="6" s="1"/>
  <c r="AX28" i="6" s="1"/>
  <c r="AP28" i="6"/>
  <c r="AU28" i="6" s="1"/>
  <c r="AY28" i="6" s="1"/>
  <c r="AQ28" i="6"/>
  <c r="BA28" i="6"/>
  <c r="Y29" i="6"/>
  <c r="Z29" i="6"/>
  <c r="AO29" i="6"/>
  <c r="AP29" i="6"/>
  <c r="AQ29" i="6"/>
  <c r="BA29" i="6"/>
  <c r="Y30" i="6"/>
  <c r="Z30" i="6"/>
  <c r="AO30" i="6"/>
  <c r="AP30" i="6"/>
  <c r="AQ30" i="6"/>
  <c r="BA30" i="6"/>
  <c r="Y31" i="6"/>
  <c r="Z31" i="6"/>
  <c r="AD31" i="6" s="1"/>
  <c r="AO31" i="6"/>
  <c r="AP31" i="6"/>
  <c r="AQ31" i="6"/>
  <c r="AT31" i="6"/>
  <c r="AW31" i="6" s="1"/>
  <c r="BA31" i="6"/>
  <c r="Y32" i="6"/>
  <c r="Z32" i="6"/>
  <c r="AO32" i="6"/>
  <c r="AP32" i="6"/>
  <c r="AQ32" i="6"/>
  <c r="BA32" i="6"/>
  <c r="Y33" i="6"/>
  <c r="Z33" i="6"/>
  <c r="AD33" i="6" s="1"/>
  <c r="AO33" i="6"/>
  <c r="AP33" i="6"/>
  <c r="AQ33" i="6"/>
  <c r="BA33" i="6"/>
  <c r="Y34" i="6"/>
  <c r="AA34" i="6" s="1"/>
  <c r="AG34" i="6" s="1"/>
  <c r="Z34" i="6"/>
  <c r="AO34" i="6"/>
  <c r="AP34" i="6"/>
  <c r="AQ34" i="6"/>
  <c r="BA34" i="6"/>
  <c r="Y35" i="6"/>
  <c r="AA35" i="6" s="1"/>
  <c r="Z35" i="6"/>
  <c r="AO35" i="6"/>
  <c r="AP35" i="6"/>
  <c r="AQ35" i="6"/>
  <c r="BA35" i="6"/>
  <c r="AD11" i="2"/>
  <c r="AD10" i="2"/>
  <c r="AS29" i="6" l="1"/>
  <c r="AX29" i="6" s="1"/>
  <c r="AT33" i="6"/>
  <c r="AW33" i="6" s="1"/>
  <c r="AU30" i="6"/>
  <c r="AY30" i="6" s="1"/>
  <c r="AD29" i="6"/>
  <c r="AJ28" i="6"/>
  <c r="AU29" i="6"/>
  <c r="AY29" i="6" s="1"/>
  <c r="AS34" i="6"/>
  <c r="AX34" i="6" s="1"/>
  <c r="AU31" i="6"/>
  <c r="AY31" i="6" s="1"/>
  <c r="AJ34" i="6"/>
  <c r="AH33" i="6"/>
  <c r="AS32" i="6"/>
  <c r="AX32" i="6" s="1"/>
  <c r="AE31" i="6"/>
  <c r="AS26" i="6"/>
  <c r="AX26" i="6" s="1"/>
  <c r="AE33" i="6"/>
  <c r="AD32" i="6"/>
  <c r="AA30" i="6"/>
  <c r="AC30" i="6" s="1"/>
  <c r="AH25" i="6"/>
  <c r="AE34" i="6"/>
  <c r="AH31" i="6"/>
  <c r="AT28" i="6"/>
  <c r="AW28" i="6" s="1"/>
  <c r="AE25" i="6"/>
  <c r="AA27" i="6"/>
  <c r="AC27" i="6" s="1"/>
  <c r="AS30" i="6"/>
  <c r="AX30" i="6" s="1"/>
  <c r="AA28" i="6"/>
  <c r="AA26" i="6"/>
  <c r="AG26" i="6" s="1"/>
  <c r="AT34" i="6"/>
  <c r="AW34" i="6" s="1"/>
  <c r="AU34" i="6"/>
  <c r="AY34" i="6" s="1"/>
  <c r="AA32" i="6"/>
  <c r="AC32" i="6" s="1"/>
  <c r="AE26" i="6"/>
  <c r="AJ32" i="6"/>
  <c r="AT30" i="6"/>
  <c r="AW30" i="6" s="1"/>
  <c r="AU33" i="6"/>
  <c r="AY33" i="6" s="1"/>
  <c r="AS35" i="6"/>
  <c r="AX35" i="6" s="1"/>
  <c r="AT26" i="6"/>
  <c r="AW26" i="6" s="1"/>
  <c r="AE35" i="6"/>
  <c r="AD34" i="6"/>
  <c r="AS33" i="6"/>
  <c r="AX33" i="6" s="1"/>
  <c r="AA33" i="6"/>
  <c r="AE30" i="6"/>
  <c r="AH28" i="6"/>
  <c r="AU26" i="6"/>
  <c r="AY26" i="6" s="1"/>
  <c r="AT32" i="6"/>
  <c r="AW32" i="6" s="1"/>
  <c r="AS31" i="6"/>
  <c r="AX31" i="6" s="1"/>
  <c r="AE28" i="6"/>
  <c r="AS27" i="6"/>
  <c r="AX27" i="6" s="1"/>
  <c r="AJ33" i="6"/>
  <c r="AU32" i="6"/>
  <c r="AY32" i="6" s="1"/>
  <c r="AT29" i="6"/>
  <c r="AW29" i="6" s="1"/>
  <c r="AD27" i="6"/>
  <c r="AD26" i="6"/>
  <c r="AS25" i="6"/>
  <c r="AX25" i="6" s="1"/>
  <c r="AA25" i="6"/>
  <c r="AG27" i="6"/>
  <c r="AC33" i="6"/>
  <c r="AG33" i="6"/>
  <c r="AC35" i="6"/>
  <c r="AG35" i="6"/>
  <c r="AC25" i="6"/>
  <c r="AG25" i="6"/>
  <c r="AJ35" i="6"/>
  <c r="AC34" i="6"/>
  <c r="AH30" i="6"/>
  <c r="AA29" i="6"/>
  <c r="AJ27" i="6"/>
  <c r="AH27" i="6"/>
  <c r="AH35" i="6"/>
  <c r="AU35" i="6"/>
  <c r="AY35" i="6" s="1"/>
  <c r="AH32" i="6"/>
  <c r="AA31" i="6"/>
  <c r="AJ29" i="6"/>
  <c r="AU27" i="6"/>
  <c r="AY27" i="6" s="1"/>
  <c r="AT35" i="6"/>
  <c r="AW35" i="6" s="1"/>
  <c r="AG32" i="6"/>
  <c r="AD30" i="6"/>
  <c r="AH29" i="6"/>
  <c r="AT27" i="6"/>
  <c r="AW27" i="6" s="1"/>
  <c r="AE27" i="6"/>
  <c r="AD35" i="6"/>
  <c r="AH34" i="6"/>
  <c r="AE32" i="6"/>
  <c r="AJ31" i="6"/>
  <c r="AH26" i="6"/>
  <c r="AJ30" i="6"/>
  <c r="AE29" i="6"/>
  <c r="AG30" i="6" l="1"/>
  <c r="AC28" i="6"/>
  <c r="AG28" i="6"/>
  <c r="AC26" i="6"/>
  <c r="AG29" i="6"/>
  <c r="AC29" i="6"/>
  <c r="AG31" i="6"/>
  <c r="AC31" i="6"/>
  <c r="AA10" i="2"/>
  <c r="AQ5" i="2"/>
  <c r="AQ6" i="2"/>
  <c r="AQ4" i="2"/>
  <c r="AP5" i="2"/>
  <c r="AP6" i="2"/>
  <c r="AP4" i="2"/>
  <c r="AO5" i="2"/>
  <c r="AO6" i="2"/>
  <c r="AO4" i="2"/>
  <c r="AQ11" i="2"/>
  <c r="AP11" i="2"/>
  <c r="AO11" i="2"/>
  <c r="AQ10" i="2"/>
  <c r="AP10" i="2"/>
  <c r="AO10" i="2"/>
  <c r="AO14" i="2"/>
  <c r="AP14" i="2"/>
  <c r="AQ14" i="2"/>
  <c r="AO15" i="2"/>
  <c r="AP15" i="2"/>
  <c r="AQ15" i="2"/>
  <c r="AO16" i="2"/>
  <c r="AP16" i="2"/>
  <c r="AQ16" i="2"/>
  <c r="AO17" i="2"/>
  <c r="AP17" i="2"/>
  <c r="AQ17" i="2"/>
  <c r="AO18" i="2"/>
  <c r="AP18" i="2"/>
  <c r="AQ18" i="2"/>
  <c r="AO19" i="2"/>
  <c r="AP19" i="2"/>
  <c r="AQ19" i="2"/>
  <c r="AO20" i="2"/>
  <c r="AP20" i="2"/>
  <c r="AQ20" i="2"/>
  <c r="AO21" i="2"/>
  <c r="AP21" i="2"/>
  <c r="AQ21" i="2"/>
  <c r="AO22" i="2"/>
  <c r="AP22" i="2"/>
  <c r="AQ22" i="2"/>
  <c r="AO23" i="2"/>
  <c r="AP23" i="2"/>
  <c r="AQ23" i="2"/>
  <c r="AO24" i="2"/>
  <c r="AP24" i="2"/>
  <c r="AQ24" i="2"/>
  <c r="AO25" i="2"/>
  <c r="AP25" i="2"/>
  <c r="AQ25" i="2"/>
  <c r="AO26" i="2"/>
  <c r="AP26" i="2"/>
  <c r="AQ26" i="2"/>
  <c r="AO27" i="2"/>
  <c r="AP27" i="2"/>
  <c r="AQ27" i="2"/>
  <c r="AO28" i="2"/>
  <c r="AP28" i="2"/>
  <c r="AQ28" i="2"/>
  <c r="AO29" i="2"/>
  <c r="AP29" i="2"/>
  <c r="AQ29" i="2"/>
  <c r="AO30" i="2"/>
  <c r="AP30" i="2"/>
  <c r="AQ30" i="2"/>
  <c r="AO31" i="2"/>
  <c r="AP31" i="2"/>
  <c r="AQ31" i="2"/>
  <c r="AO32" i="2"/>
  <c r="AP32" i="2"/>
  <c r="AQ32" i="2"/>
  <c r="AO33" i="2"/>
  <c r="AP33" i="2"/>
  <c r="AQ33" i="2"/>
  <c r="AO34" i="2"/>
  <c r="AP34" i="2"/>
  <c r="AQ34" i="2"/>
  <c r="AO35" i="2"/>
  <c r="AP35" i="2"/>
  <c r="AQ35" i="2"/>
  <c r="AO36" i="2"/>
  <c r="AP36" i="2"/>
  <c r="AQ36" i="2"/>
  <c r="AO37" i="2"/>
  <c r="AP37" i="2"/>
  <c r="AQ37" i="2"/>
  <c r="AQ13" i="2"/>
  <c r="AP13" i="2"/>
  <c r="AO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13" i="2"/>
  <c r="Z5" i="2"/>
  <c r="Z6" i="2"/>
  <c r="Z4" i="2"/>
  <c r="Z8" i="2" s="1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5" i="2"/>
  <c r="Y6" i="2"/>
  <c r="Y4" i="2"/>
  <c r="Y8" i="2" l="1"/>
  <c r="AE17" i="2" s="1"/>
  <c r="AJ6" i="2"/>
  <c r="AJ5" i="2"/>
  <c r="AH5" i="2"/>
  <c r="AE5" i="2"/>
  <c r="AD5" i="2"/>
  <c r="AH17" i="2"/>
  <c r="AD17" i="2"/>
  <c r="AG10" i="2"/>
  <c r="AC10" i="2"/>
  <c r="AH16" i="2"/>
  <c r="AE16" i="2"/>
  <c r="AD16" i="2"/>
  <c r="AH18" i="2"/>
  <c r="AE18" i="2"/>
  <c r="AD18" i="2"/>
  <c r="AH13" i="2"/>
  <c r="AD13" i="2"/>
  <c r="AE13" i="2"/>
  <c r="AH24" i="2"/>
  <c r="AE24" i="2"/>
  <c r="AD24" i="2"/>
  <c r="AH31" i="2"/>
  <c r="AE31" i="2"/>
  <c r="AD31" i="2"/>
  <c r="AH23" i="2"/>
  <c r="AE23" i="2"/>
  <c r="AD23" i="2"/>
  <c r="AH15" i="2"/>
  <c r="AE15" i="2"/>
  <c r="AD15" i="2"/>
  <c r="AH34" i="2"/>
  <c r="AE34" i="2"/>
  <c r="AD34" i="2"/>
  <c r="AH33" i="2"/>
  <c r="AE33" i="2"/>
  <c r="AD33" i="2"/>
  <c r="AH32" i="2"/>
  <c r="AE32" i="2"/>
  <c r="AD32" i="2"/>
  <c r="AH30" i="2"/>
  <c r="AE30" i="2"/>
  <c r="AD30" i="2"/>
  <c r="AH22" i="2"/>
  <c r="AE22" i="2"/>
  <c r="AD22" i="2"/>
  <c r="AH14" i="2"/>
  <c r="AE14" i="2"/>
  <c r="AD14" i="2"/>
  <c r="AE11" i="2"/>
  <c r="AE10" i="2"/>
  <c r="AH26" i="2"/>
  <c r="AE26" i="2"/>
  <c r="AD26" i="2"/>
  <c r="AH25" i="2"/>
  <c r="AE25" i="2"/>
  <c r="AD25" i="2"/>
  <c r="AH37" i="2"/>
  <c r="AE37" i="2"/>
  <c r="AD37" i="2"/>
  <c r="AH29" i="2"/>
  <c r="AE29" i="2"/>
  <c r="AD29" i="2"/>
  <c r="AH21" i="2"/>
  <c r="AE21" i="2"/>
  <c r="AD21" i="2"/>
  <c r="AH4" i="2"/>
  <c r="AE4" i="2"/>
  <c r="AD4" i="2"/>
  <c r="AH36" i="2"/>
  <c r="AD36" i="2"/>
  <c r="AE36" i="2"/>
  <c r="AH28" i="2"/>
  <c r="AD28" i="2"/>
  <c r="AE28" i="2"/>
  <c r="AH20" i="2"/>
  <c r="AE20" i="2"/>
  <c r="AD20" i="2"/>
  <c r="AH6" i="2"/>
  <c r="AD6" i="2"/>
  <c r="AE6" i="2"/>
  <c r="AH35" i="2"/>
  <c r="AD35" i="2"/>
  <c r="AE35" i="2"/>
  <c r="AH27" i="2"/>
  <c r="AD27" i="2"/>
  <c r="AE27" i="2"/>
  <c r="AH19" i="2"/>
  <c r="AD19" i="2"/>
  <c r="AE19" i="2"/>
  <c r="AD50" i="6"/>
  <c r="AD51" i="6"/>
  <c r="AT10" i="2"/>
  <c r="AW10" i="2" s="1"/>
  <c r="BA10" i="2"/>
  <c r="BA11" i="2"/>
  <c r="BA13" i="2"/>
  <c r="AU13" i="2" l="1"/>
  <c r="AY13" i="2" s="1"/>
  <c r="AJ13" i="2"/>
  <c r="AA11" i="2"/>
  <c r="AS13" i="2"/>
  <c r="AX13" i="2" s="1"/>
  <c r="AT13" i="2"/>
  <c r="AW13" i="2" s="1"/>
  <c r="AJ10" i="2"/>
  <c r="AS10" i="2"/>
  <c r="AX10" i="2" s="1"/>
  <c r="AS11" i="2"/>
  <c r="AX11" i="2" s="1"/>
  <c r="AU11" i="2"/>
  <c r="AY11" i="2" s="1"/>
  <c r="AJ11" i="2"/>
  <c r="AU10" i="2"/>
  <c r="AY10" i="2" s="1"/>
  <c r="AT11" i="2"/>
  <c r="AW11" i="2" s="1"/>
  <c r="AA13" i="2"/>
  <c r="B51" i="6"/>
  <c r="B50" i="6"/>
  <c r="AD53" i="6"/>
  <c r="AD57" i="6"/>
  <c r="AC51" i="6"/>
  <c r="AC58" i="6" s="1"/>
  <c r="AC50" i="6"/>
  <c r="AG13" i="2" l="1"/>
  <c r="AC13" i="2"/>
  <c r="AG11" i="2"/>
  <c r="AC11" i="2"/>
  <c r="AC54" i="6"/>
  <c r="AD55" i="6"/>
  <c r="AD58" i="6"/>
  <c r="AD56" i="6"/>
  <c r="AD54" i="6"/>
  <c r="AC56" i="6"/>
  <c r="AC52" i="6"/>
  <c r="AC55" i="6"/>
  <c r="AD52" i="6"/>
  <c r="AC57" i="6"/>
  <c r="AC53" i="6"/>
  <c r="BA6" i="2" l="1"/>
  <c r="AA4" i="2" l="1"/>
  <c r="AU6" i="2"/>
  <c r="AY6" i="2" s="1"/>
  <c r="AS6" i="2"/>
  <c r="AX6" i="2" s="1"/>
  <c r="AA6" i="2"/>
  <c r="AT6" i="2"/>
  <c r="AW6" i="2" s="1"/>
  <c r="BA4" i="2"/>
  <c r="BA14" i="2"/>
  <c r="AA15" i="2"/>
  <c r="BA15" i="2"/>
  <c r="BA16" i="2"/>
  <c r="BA17" i="2"/>
  <c r="BA18" i="2"/>
  <c r="AJ19" i="2"/>
  <c r="BA19" i="2"/>
  <c r="BA20" i="2"/>
  <c r="BA21" i="2"/>
  <c r="BA5" i="2"/>
  <c r="BA22" i="2"/>
  <c r="BA23" i="2"/>
  <c r="BA24" i="2"/>
  <c r="BA25" i="2"/>
  <c r="BA26" i="2"/>
  <c r="AA27" i="2"/>
  <c r="BA27" i="2"/>
  <c r="BA28" i="2"/>
  <c r="BA29" i="2"/>
  <c r="BA30" i="2"/>
  <c r="BA31" i="2"/>
  <c r="AJ32" i="2"/>
  <c r="BA32" i="2"/>
  <c r="AA33" i="2"/>
  <c r="BA33" i="2"/>
  <c r="BA34" i="2"/>
  <c r="AA35" i="2"/>
  <c r="BA35" i="2"/>
  <c r="BA36" i="2"/>
  <c r="BA37" i="2"/>
  <c r="AG6" i="2" l="1"/>
  <c r="AC6" i="2"/>
  <c r="AG35" i="2"/>
  <c r="AC35" i="2"/>
  <c r="AG15" i="2"/>
  <c r="AC15" i="2"/>
  <c r="AG33" i="2"/>
  <c r="AC33" i="2"/>
  <c r="AG27" i="2"/>
  <c r="AC27" i="2"/>
  <c r="AG4" i="2"/>
  <c r="AC4" i="2"/>
  <c r="AJ21" i="2"/>
  <c r="AA19" i="2"/>
  <c r="AJ37" i="2"/>
  <c r="AJ29" i="2"/>
  <c r="AA22" i="2"/>
  <c r="AJ36" i="2"/>
  <c r="AA37" i="2"/>
  <c r="AA31" i="2"/>
  <c r="AJ17" i="2"/>
  <c r="AJ28" i="2"/>
  <c r="AA29" i="2"/>
  <c r="AJ25" i="2"/>
  <c r="AJ22" i="2"/>
  <c r="AJ33" i="2"/>
  <c r="AJ24" i="2"/>
  <c r="AA25" i="2"/>
  <c r="AA21" i="2"/>
  <c r="AJ15" i="2"/>
  <c r="AA17" i="2"/>
  <c r="AA36" i="2"/>
  <c r="AA34" i="2"/>
  <c r="AJ34" i="2"/>
  <c r="AA32" i="2"/>
  <c r="AA30" i="2"/>
  <c r="AJ30" i="2"/>
  <c r="AA28" i="2"/>
  <c r="AA26" i="2"/>
  <c r="AJ26" i="2"/>
  <c r="AA24" i="2"/>
  <c r="AA23" i="2"/>
  <c r="AJ23" i="2"/>
  <c r="AJ14" i="2"/>
  <c r="AA14" i="2"/>
  <c r="AJ18" i="2"/>
  <c r="AA18" i="2"/>
  <c r="AJ4" i="2"/>
  <c r="AJ35" i="2"/>
  <c r="AJ31" i="2"/>
  <c r="AJ27" i="2"/>
  <c r="AA20" i="2"/>
  <c r="AJ20" i="2"/>
  <c r="AA5" i="2"/>
  <c r="AA16" i="2"/>
  <c r="AJ16" i="2"/>
  <c r="AG36" i="2" l="1"/>
  <c r="AC36" i="2"/>
  <c r="AG23" i="2"/>
  <c r="AC23" i="2"/>
  <c r="AG25" i="2"/>
  <c r="AC25" i="2"/>
  <c r="AG31" i="2"/>
  <c r="AC31" i="2"/>
  <c r="AG24" i="2"/>
  <c r="AC24" i="2"/>
  <c r="AG34" i="2"/>
  <c r="AC34" i="2"/>
  <c r="AG37" i="2"/>
  <c r="AC37" i="2"/>
  <c r="AG18" i="2"/>
  <c r="AC18" i="2"/>
  <c r="AA8" i="2"/>
  <c r="AG5" i="2"/>
  <c r="AC5" i="2"/>
  <c r="AG28" i="2"/>
  <c r="AC28" i="2"/>
  <c r="AG26" i="2"/>
  <c r="AC26" i="2"/>
  <c r="AG22" i="2"/>
  <c r="AC22" i="2"/>
  <c r="AG14" i="2"/>
  <c r="AC14" i="2"/>
  <c r="AG17" i="2"/>
  <c r="AC17" i="2"/>
  <c r="AG29" i="2"/>
  <c r="AC29" i="2"/>
  <c r="AG16" i="2"/>
  <c r="AC16" i="2"/>
  <c r="AG20" i="2"/>
  <c r="AC20" i="2"/>
  <c r="AG30" i="2"/>
  <c r="AC30" i="2"/>
  <c r="AG19" i="2"/>
  <c r="AC19" i="2"/>
  <c r="AG32" i="2"/>
  <c r="AC32" i="2"/>
  <c r="AG21" i="2"/>
  <c r="AC21" i="2"/>
  <c r="AU28" i="2"/>
  <c r="AY28" i="2" s="1"/>
  <c r="AT24" i="2"/>
  <c r="AW24" i="2" s="1"/>
  <c r="AU29" i="2"/>
  <c r="AY29" i="2" s="1"/>
  <c r="AS14" i="2"/>
  <c r="AX14" i="2" s="1"/>
  <c r="AU36" i="2"/>
  <c r="AY36" i="2" s="1"/>
  <c r="AT28" i="2"/>
  <c r="AW28" i="2" s="1"/>
  <c r="AT36" i="2"/>
  <c r="AW36" i="2" s="1"/>
  <c r="AS33" i="2"/>
  <c r="AX33" i="2" s="1"/>
  <c r="AS29" i="2"/>
  <c r="AX29" i="2" s="1"/>
  <c r="AT18" i="2"/>
  <c r="AW18" i="2" s="1"/>
  <c r="AS4" i="2"/>
  <c r="AX4" i="2" s="1"/>
  <c r="AU34" i="2"/>
  <c r="AY34" i="2" s="1"/>
  <c r="AS22" i="2"/>
  <c r="AX22" i="2" s="1"/>
  <c r="AT35" i="2"/>
  <c r="AW35" i="2" s="1"/>
  <c r="AT23" i="2"/>
  <c r="AW23" i="2" s="1"/>
  <c r="AS37" i="2"/>
  <c r="AX37" i="2" s="1"/>
  <c r="AS15" i="2"/>
  <c r="AX15" i="2" s="1"/>
  <c r="AU18" i="2"/>
  <c r="AY18" i="2" s="1"/>
  <c r="AT14" i="2"/>
  <c r="AW14" i="2" s="1"/>
  <c r="AS21" i="2"/>
  <c r="AX21" i="2" s="1"/>
  <c r="AS19" i="2"/>
  <c r="AX19" i="2" s="1"/>
  <c r="AT15" i="2"/>
  <c r="AW15" i="2" s="1"/>
  <c r="AU15" i="2"/>
  <c r="AY15" i="2" s="1"/>
  <c r="AS28" i="2"/>
  <c r="AX28" i="2" s="1"/>
  <c r="AT30" i="2"/>
  <c r="AW30" i="2" s="1"/>
  <c r="AU21" i="2"/>
  <c r="AY21" i="2" s="1"/>
  <c r="AT31" i="2"/>
  <c r="AW31" i="2" s="1"/>
  <c r="AU27" i="2"/>
  <c r="AY27" i="2" s="1"/>
  <c r="AT25" i="2"/>
  <c r="AW25" i="2" s="1"/>
  <c r="AT33" i="2"/>
  <c r="AW33" i="2" s="1"/>
  <c r="AU20" i="2"/>
  <c r="AY20" i="2" s="1"/>
  <c r="AT37" i="2"/>
  <c r="AW37" i="2" s="1"/>
  <c r="AS24" i="2"/>
  <c r="AX24" i="2" s="1"/>
  <c r="AT5" i="2"/>
  <c r="AW5" i="2" s="1"/>
  <c r="AS32" i="2"/>
  <c r="AX32" i="2" s="1"/>
  <c r="AS16" i="2"/>
  <c r="AX16" i="2" s="1"/>
  <c r="AU26" i="2"/>
  <c r="AY26" i="2" s="1"/>
  <c r="AS35" i="2"/>
  <c r="AX35" i="2" s="1"/>
  <c r="AU25" i="2"/>
  <c r="AY25" i="2" s="1"/>
  <c r="AT19" i="2"/>
  <c r="AW19" i="2" s="1"/>
  <c r="AU22" i="2"/>
  <c r="AY22" i="2" s="1"/>
  <c r="AU5" i="2"/>
  <c r="AY5" i="2" s="1"/>
  <c r="AS17" i="2"/>
  <c r="AX17" i="2" s="1"/>
  <c r="AS25" i="2"/>
  <c r="AX25" i="2" s="1"/>
  <c r="AS27" i="2"/>
  <c r="AX27" i="2" s="1"/>
  <c r="AT20" i="2"/>
  <c r="AW20" i="2" s="1"/>
  <c r="AU33" i="2"/>
  <c r="AY33" i="2" s="1"/>
  <c r="AT34" i="2"/>
  <c r="AW34" i="2" s="1"/>
  <c r="AT26" i="2"/>
  <c r="AW26" i="2" s="1"/>
  <c r="AS34" i="2"/>
  <c r="AX34" i="2" s="1"/>
  <c r="AU35" i="2"/>
  <c r="AY35" i="2" s="1"/>
  <c r="AU37" i="2"/>
  <c r="AY37" i="2" s="1"/>
  <c r="AU24" i="2"/>
  <c r="AY24" i="2" s="1"/>
  <c r="AU19" i="2"/>
  <c r="AY19" i="2" s="1"/>
  <c r="AS5" i="2"/>
  <c r="AX5" i="2" s="1"/>
  <c r="AT17" i="2"/>
  <c r="AW17" i="2" s="1"/>
  <c r="AU23" i="2"/>
  <c r="AY23" i="2" s="1"/>
  <c r="AS36" i="2"/>
  <c r="AX36" i="2" s="1"/>
  <c r="AS26" i="2"/>
  <c r="AX26" i="2" s="1"/>
  <c r="AS20" i="2"/>
  <c r="AX20" i="2" s="1"/>
  <c r="AU16" i="2"/>
  <c r="AY16" i="2" s="1"/>
  <c r="AT29" i="2"/>
  <c r="AW29" i="2" s="1"/>
  <c r="AU14" i="2"/>
  <c r="AY14" i="2" s="1"/>
  <c r="AU32" i="2"/>
  <c r="AY32" i="2" s="1"/>
  <c r="AT4" i="2"/>
  <c r="AW4" i="2" s="1"/>
  <c r="AS23" i="2"/>
  <c r="AX23" i="2" s="1"/>
  <c r="AU4" i="2"/>
  <c r="AY4" i="2" s="1"/>
  <c r="AT21" i="2"/>
  <c r="AW21" i="2" s="1"/>
  <c r="AU31" i="2"/>
  <c r="AY31" i="2" s="1"/>
  <c r="AU17" i="2"/>
  <c r="AY17" i="2" s="1"/>
  <c r="AS31" i="2"/>
  <c r="AX31" i="2" s="1"/>
  <c r="AT16" i="2"/>
  <c r="AW16" i="2" s="1"/>
  <c r="AT27" i="2"/>
  <c r="AW27" i="2" s="1"/>
  <c r="AT32" i="2"/>
  <c r="AW32" i="2" s="1"/>
  <c r="AS30" i="2"/>
  <c r="AX30" i="2" s="1"/>
  <c r="AU30" i="2"/>
  <c r="AY30" i="2" s="1"/>
  <c r="AT22" i="2"/>
  <c r="AW22" i="2" s="1"/>
  <c r="AS18" i="2"/>
  <c r="AX18" i="2" s="1"/>
</calcChain>
</file>

<file path=xl/sharedStrings.xml><?xml version="1.0" encoding="utf-8"?>
<sst xmlns="http://schemas.openxmlformats.org/spreadsheetml/2006/main" count="323" uniqueCount="152">
  <si>
    <t>Sample ID</t>
  </si>
  <si>
    <t>Type</t>
  </si>
  <si>
    <t>Ex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</si>
  <si>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</si>
  <si>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</si>
  <si>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</si>
  <si>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</si>
  <si>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</si>
  <si>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</si>
  <si>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</si>
  <si>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</si>
  <si>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</si>
  <si>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machineblank</t>
  </si>
  <si>
    <t>Unknown</t>
  </si>
  <si>
    <t>ethanolblank</t>
  </si>
  <si>
    <t>ethanol_blank_acidified</t>
  </si>
  <si>
    <t>8a</t>
  </si>
  <si>
    <t>7a</t>
  </si>
  <si>
    <t>17a</t>
  </si>
  <si>
    <t>I lifted lid during oops</t>
  </si>
  <si>
    <t>14a</t>
  </si>
  <si>
    <t>9a</t>
  </si>
  <si>
    <t>Unsettled filter turbidity</t>
  </si>
  <si>
    <t>2a</t>
  </si>
  <si>
    <t>25a</t>
  </si>
  <si>
    <t>16a</t>
  </si>
  <si>
    <t>11a</t>
  </si>
  <si>
    <t>ethanol</t>
  </si>
  <si>
    <t>ethanol_a</t>
  </si>
  <si>
    <t>23a</t>
  </si>
  <si>
    <t>6a</t>
  </si>
  <si>
    <t>oops dumped it before acid</t>
  </si>
  <si>
    <t>24_again</t>
  </si>
  <si>
    <t>24_remains_again</t>
  </si>
  <si>
    <t>24_remains_diluted</t>
  </si>
  <si>
    <t>2ml sample 1 ml etoh</t>
  </si>
  <si>
    <t>24_remains_diluted_a</t>
  </si>
  <si>
    <t>cuvette not in yet</t>
  </si>
  <si>
    <t>5_again</t>
  </si>
  <si>
    <t>5_again_a</t>
  </si>
  <si>
    <t>ID is 20 not 26</t>
  </si>
  <si>
    <t>26a</t>
  </si>
  <si>
    <t>resuspended glass fibers</t>
  </si>
  <si>
    <t>12a</t>
  </si>
  <si>
    <t>13a</t>
  </si>
  <si>
    <t>15a</t>
  </si>
  <si>
    <t>10a</t>
  </si>
  <si>
    <t>19a</t>
  </si>
  <si>
    <t>18a</t>
  </si>
  <si>
    <t>3a</t>
  </si>
  <si>
    <t>21a</t>
  </si>
  <si>
    <t>26_real_one</t>
  </si>
  <si>
    <t>26_real_one_a</t>
  </si>
  <si>
    <t>4a</t>
  </si>
  <si>
    <t>1a</t>
  </si>
  <si>
    <t>22a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</si>
  <si>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</si>
  <si>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</si>
  <si>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</si>
  <si>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</si>
  <si>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</si>
  <si>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</si>
  <si>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</si>
  <si>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</si>
  <si>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</si>
  <si>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</si>
  <si>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</si>
  <si>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Known chla in extract ug/L</t>
  </si>
  <si>
    <t>Known Pheopigment in extract ug/L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</si>
  <si>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</si>
  <si>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</si>
  <si>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</si>
  <si>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</si>
  <si>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</si>
  <si>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</si>
  <si>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</si>
  <si>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</si>
  <si>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</si>
  <si>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</si>
  <si>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</si>
  <si>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</si>
  <si>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Chlorella reference material upstairs 29aug18</t>
  </si>
  <si>
    <t>ethanol_blank</t>
  </si>
  <si>
    <t>CV</t>
  </si>
  <si>
    <t>Mean</t>
  </si>
  <si>
    <t>Std</t>
  </si>
  <si>
    <t>Warning Limit</t>
  </si>
  <si>
    <t>Xbar - 2SD</t>
  </si>
  <si>
    <t>Xbar + 2SD</t>
  </si>
  <si>
    <t>Control Limit</t>
  </si>
  <si>
    <t>Xbar - 3SD</t>
  </si>
  <si>
    <t>Xbar + 3SD</t>
  </si>
  <si>
    <t>MDL</t>
  </si>
  <si>
    <t>STD x 3.14</t>
  </si>
  <si>
    <t>LOQ</t>
  </si>
  <si>
    <t>STD x 10</t>
  </si>
  <si>
    <t>Min</t>
  </si>
  <si>
    <t>Max</t>
  </si>
  <si>
    <t>theoretical min signal chla</t>
  </si>
  <si>
    <t>theoretical min signal pheo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</si>
  <si>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</si>
  <si>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</si>
  <si>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</si>
  <si>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</si>
  <si>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</si>
  <si>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</si>
  <si>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</si>
  <si>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</si>
  <si>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before_2</t>
  </si>
  <si>
    <t>before_3</t>
  </si>
  <si>
    <t>before_4</t>
  </si>
  <si>
    <t>before_5</t>
  </si>
  <si>
    <t>before_7</t>
  </si>
  <si>
    <t>before_8</t>
  </si>
  <si>
    <t>before_9</t>
  </si>
  <si>
    <t>before_10</t>
  </si>
  <si>
    <t>before_11</t>
  </si>
  <si>
    <t>before_12</t>
  </si>
  <si>
    <t>before_13</t>
  </si>
  <si>
    <t>before_14</t>
  </si>
  <si>
    <t>before_15</t>
  </si>
  <si>
    <t>before_17</t>
  </si>
  <si>
    <t>before_18</t>
  </si>
  <si>
    <t>before_19</t>
  </si>
  <si>
    <t>before_20</t>
  </si>
  <si>
    <t>before_21</t>
  </si>
  <si>
    <t>before_22</t>
  </si>
  <si>
    <t>before_23</t>
  </si>
  <si>
    <t>before_24</t>
  </si>
  <si>
    <t>before_chlorella_ref</t>
  </si>
  <si>
    <t>acid_2</t>
  </si>
  <si>
    <t>acid_3</t>
  </si>
  <si>
    <t>acid_4</t>
  </si>
  <si>
    <t>acid_5</t>
  </si>
  <si>
    <t>acid_7</t>
  </si>
  <si>
    <t>acid_8</t>
  </si>
  <si>
    <t>acid_9</t>
  </si>
  <si>
    <t>acid_10</t>
  </si>
  <si>
    <t>acid_11</t>
  </si>
  <si>
    <t>acid_12</t>
  </si>
  <si>
    <t>acid_13</t>
  </si>
  <si>
    <t>acid_14</t>
  </si>
  <si>
    <t>acid_15</t>
  </si>
  <si>
    <t>acid_17</t>
  </si>
  <si>
    <t>acid_18</t>
  </si>
  <si>
    <t>acid_19</t>
  </si>
  <si>
    <t>acid_20</t>
  </si>
  <si>
    <t>acid_21</t>
  </si>
  <si>
    <t>acid_22</t>
  </si>
  <si>
    <t>acid_23</t>
  </si>
  <si>
    <t>acid_24</t>
  </si>
  <si>
    <t>acid_chlorella_ref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</si>
</sst>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"/>
    <numFmt numFmtId="166" formatCode="0.000"/>
    <numFmt numFmtId="167" formatCode="#,##0.000"/>
    <numFmt numFmtId="168" formatCode="0.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8"/>
      <name val="MS Sans 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/>
    <xf numFmtId="166" fontId="0" fillId="0" borderId="0" xfId="0" applyNumberFormat="1" applyFont="1"/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66" fontId="1" fillId="0" borderId="0" xfId="1" applyNumberFormat="1" applyFill="1"/>
    <xf numFmtId="166" fontId="0" fillId="0" borderId="0" xfId="0" applyNumberFormat="1" applyFon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2" fontId="1" fillId="2" borderId="0" xfId="1" applyNumberFormat="1" applyFill="1"/>
    <xf numFmtId="15" fontId="0" fillId="2" borderId="0" xfId="0" applyNumberFormat="1" applyFont="1" applyFill="1"/>
    <xf numFmtId="0" fontId="0" fillId="2" borderId="0" xfId="0" applyFont="1" applyFill="1"/>
    <xf numFmtId="166" fontId="0" fillId="2" borderId="0" xfId="0" applyNumberFormat="1" applyFont="1" applyFill="1"/>
    <xf numFmtId="15" fontId="1" fillId="0" borderId="0" xfId="1" applyNumberFormat="1"/>
    <xf numFmtId="167" fontId="1" fillId="0" borderId="0" xfId="1" applyNumberFormat="1"/>
    <xf numFmtId="166" fontId="3" fillId="0" borderId="0" xfId="2" applyNumberFormat="1" applyFont="1" applyFill="1" applyAlignment="1" applyProtection="1">
      <alignment vertical="top"/>
    </xf>
    <xf numFmtId="0" fontId="4" fillId="0" borderId="0" xfId="0" applyFont="1" applyFill="1"/>
    <xf numFmtId="0" fontId="1" fillId="0" borderId="0" xfId="3" applyFont="1"/>
    <xf numFmtId="0" fontId="0" fillId="0" borderId="0" xfId="0" applyFill="1"/>
    <xf numFmtId="0" fontId="1" fillId="0" borderId="0" xfId="1" applyFill="1"/>
    <xf numFmtId="1" fontId="1" fillId="0" borderId="0" xfId="1" applyNumberFormat="1" applyFill="1"/>
    <xf numFmtId="164" fontId="1" fillId="0" borderId="0" xfId="1" applyNumberFormat="1" applyFill="1"/>
    <xf numFmtId="2" fontId="1" fillId="0" borderId="0" xfId="1" applyNumberFormat="1" applyFill="1"/>
    <xf numFmtId="168" fontId="1" fillId="0" borderId="0" xfId="1" applyNumberFormat="1" applyFill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chla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chart'!$AC$25:$AC$40</c:f>
              <c:numCache>
                <c:formatCode>0</c:formatCode>
                <c:ptCount val="16"/>
                <c:pt idx="0">
                  <c:v>429.59999999999997</c:v>
                </c:pt>
                <c:pt idx="1">
                  <c:v>486.88000000000005</c:v>
                </c:pt>
                <c:pt idx="2">
                  <c:v>458.23999999999984</c:v>
                </c:pt>
                <c:pt idx="3">
                  <c:v>544.15999999999985</c:v>
                </c:pt>
                <c:pt idx="4">
                  <c:v>486.87999999999982</c:v>
                </c:pt>
                <c:pt idx="5">
                  <c:v>429.60000000000019</c:v>
                </c:pt>
                <c:pt idx="6">
                  <c:v>658.72</c:v>
                </c:pt>
                <c:pt idx="7">
                  <c:v>544.16000000000008</c:v>
                </c:pt>
                <c:pt idx="8">
                  <c:v>572.80000000000007</c:v>
                </c:pt>
                <c:pt idx="9">
                  <c:v>572.80000000000007</c:v>
                </c:pt>
                <c:pt idx="10">
                  <c:v>572.80000000000007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F-4EB3-AB1B-0EAFAD1C43E1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chart'!$AC$54,'rolling QA chart'!$AC$54)</c:f>
              <c:numCache>
                <c:formatCode>General</c:formatCode>
                <c:ptCount val="2"/>
                <c:pt idx="0">
                  <c:v>666.16593489467834</c:v>
                </c:pt>
                <c:pt idx="1">
                  <c:v>666.16593489467834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F-4EB3-AB1B-0EAFAD1C43E1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chart'!$AC$53,'rolling QA chart'!$AC$53)</c:f>
              <c:numCache>
                <c:formatCode>General</c:formatCode>
                <c:ptCount val="2"/>
                <c:pt idx="0">
                  <c:v>380.49588328713992</c:v>
                </c:pt>
                <c:pt idx="1">
                  <c:v>380.49588328713992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F-4EB3-AB1B-0EAFAD1C43E1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chart'!$AC$56,'rolling QA chart'!$AC$56)</c:f>
              <c:numCache>
                <c:formatCode>General</c:formatCode>
                <c:ptCount val="2"/>
                <c:pt idx="0">
                  <c:v>737.58344779656295</c:v>
                </c:pt>
                <c:pt idx="1">
                  <c:v>737.58344779656295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F-4EB3-AB1B-0EAFAD1C43E1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chart'!$AC$55,'rolling QA chart'!$AC$55)</c:f>
              <c:numCache>
                <c:formatCode>General</c:formatCode>
                <c:ptCount val="2"/>
                <c:pt idx="0">
                  <c:v>309.07837038525531</c:v>
                </c:pt>
                <c:pt idx="1">
                  <c:v>309.07837038525531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9F-4EB3-AB1B-0EAFAD1C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pheopigment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'rolling QA chart'!$B$25:$B$40</c:f>
              <c:numCache>
                <c:formatCode>d\-mmm\-yy</c:formatCode>
                <c:ptCount val="16"/>
                <c:pt idx="0">
                  <c:v>42759</c:v>
                </c:pt>
                <c:pt idx="1">
                  <c:v>42767</c:v>
                </c:pt>
                <c:pt idx="2">
                  <c:v>42864</c:v>
                </c:pt>
                <c:pt idx="3">
                  <c:v>43046</c:v>
                </c:pt>
                <c:pt idx="4">
                  <c:v>43151</c:v>
                </c:pt>
                <c:pt idx="5">
                  <c:v>43238</c:v>
                </c:pt>
                <c:pt idx="6">
                  <c:v>43340</c:v>
                </c:pt>
                <c:pt idx="7">
                  <c:v>43340</c:v>
                </c:pt>
                <c:pt idx="8">
                  <c:v>43341</c:v>
                </c:pt>
                <c:pt idx="9">
                  <c:v>43341</c:v>
                </c:pt>
                <c:pt idx="10">
                  <c:v>43341</c:v>
                </c:pt>
              </c:numCache>
            </c:numRef>
          </c:xVal>
          <c:yVal>
            <c:numRef>
              <c:f>'rolling QA chart'!$AD$25:$AD$49</c:f>
              <c:numCache>
                <c:formatCode>0</c:formatCode>
                <c:ptCount val="25"/>
                <c:pt idx="0">
                  <c:v>848.88959999999997</c:v>
                </c:pt>
                <c:pt idx="1">
                  <c:v>791.60959999999989</c:v>
                </c:pt>
                <c:pt idx="2">
                  <c:v>758.38720000000012</c:v>
                </c:pt>
                <c:pt idx="3">
                  <c:v>610.60480000000018</c:v>
                </c:pt>
                <c:pt idx="4">
                  <c:v>709.1264000000001</c:v>
                </c:pt>
                <c:pt idx="5">
                  <c:v>766.40639999999973</c:v>
                </c:pt>
                <c:pt idx="6">
                  <c:v>496.04480000000007</c:v>
                </c:pt>
                <c:pt idx="7">
                  <c:v>383.77599999999984</c:v>
                </c:pt>
                <c:pt idx="8">
                  <c:v>375.75679999999977</c:v>
                </c:pt>
                <c:pt idx="9">
                  <c:v>375.75679999999977</c:v>
                </c:pt>
                <c:pt idx="10">
                  <c:v>375.75679999999977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1-4E28-84A0-3126CADCEC36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chart'!$AD$54,'rolling QA chart'!$AD$54)</c:f>
              <c:numCache>
                <c:formatCode>General</c:formatCode>
                <c:ptCount val="2"/>
                <c:pt idx="0">
                  <c:v>975.32361247779897</c:v>
                </c:pt>
                <c:pt idx="1">
                  <c:v>975.32361247779897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1-4E28-84A0-3126CADCEC36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chart'!$AD$53,'rolling QA chart'!$AD$53)</c:f>
              <c:numCache>
                <c:formatCode>General</c:formatCode>
                <c:ptCount val="2"/>
                <c:pt idx="0">
                  <c:v>205.06096934038271</c:v>
                </c:pt>
                <c:pt idx="1">
                  <c:v>205.06096934038271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1-4E28-84A0-3126CADCEC36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chart'!$AD$56,'rolling QA chart'!$AD$56)</c:f>
              <c:numCache>
                <c:formatCode>General</c:formatCode>
                <c:ptCount val="2"/>
                <c:pt idx="0">
                  <c:v>1167.889273262153</c:v>
                </c:pt>
                <c:pt idx="1">
                  <c:v>1167.889273262153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C1-4E28-84A0-3126CADCEC36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'rolling QA chart'!$B$50:$B$51</c:f>
              <c:numCache>
                <c:formatCode>d\-mmm\-yy</c:formatCode>
                <c:ptCount val="2"/>
                <c:pt idx="0">
                  <c:v>42759</c:v>
                </c:pt>
                <c:pt idx="1">
                  <c:v>43341</c:v>
                </c:pt>
              </c:numCache>
            </c:numRef>
          </c:xVal>
          <c:yVal>
            <c:numRef>
              <c:f>('rolling QA chart'!$AD$55,'rolling QA chart'!$AD$55)</c:f>
              <c:numCache>
                <c:formatCode>General</c:formatCode>
                <c:ptCount val="2"/>
                <c:pt idx="0">
                  <c:v>12.495308556028704</c:v>
                </c:pt>
                <c:pt idx="1">
                  <c:v>12.495308556028704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C1-4E28-84A0-3126CADC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82550</xdr:rowOff>
    </xdr:from>
    <xdr:to>
      <xdr:col>6</xdr:col>
      <xdr:colOff>298450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495300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4"/>
  <sheetViews>
    <sheetView tabSelected="1" workbookViewId="0">
      <pane ySplit="1" topLeftCell="A25" activePane="bottomLeft" state="frozen"/>
      <selection pane="bottomLeft" activeCell="AC35" sqref="AC35"/>
    </sheetView>
  </sheetViews>
  <sheetFormatPr defaultRowHeight="12.5" x14ac:dyDescent="0.25"/>
  <cols>
    <col min="1" max="1" width="27" style="4" customWidth="1"/>
    <col min="2" max="2" width="12" style="4" customWidth="1"/>
    <col min="3" max="13" width="10.7265625" style="4" customWidth="1"/>
    <col min="14" max="14" width="22.453125" style="4" customWidth="1"/>
    <col min="15" max="15" width="23.6328125" style="4" customWidth="1"/>
    <col min="16" max="32" width="10.7265625" style="4" customWidth="1"/>
    <col min="33" max="33" width="14.1796875" style="5" customWidth="1"/>
    <col min="34" max="34" width="10.7265625" style="5" customWidth="1"/>
    <col min="35" max="36" width="10.7265625" style="4" customWidth="1"/>
    <col min="37" max="48" width="8.7265625" style="4"/>
    <col min="49" max="49" width="12.08984375" style="4" bestFit="1" customWidth="1"/>
    <col min="50" max="251" width="8.7265625" style="4"/>
    <col min="252" max="253" width="18.54296875" style="4" customWidth="1"/>
    <col min="254" max="269" width="8.7265625" style="4"/>
    <col min="270" max="270" width="13.81640625" style="4" customWidth="1"/>
    <col min="271" max="271" width="16.81640625" style="4" customWidth="1"/>
    <col min="272" max="507" width="8.7265625" style="4"/>
    <col min="508" max="509" width="18.54296875" style="4" customWidth="1"/>
    <col min="510" max="525" width="8.7265625" style="4"/>
    <col min="526" max="526" width="13.81640625" style="4" customWidth="1"/>
    <col min="527" max="527" width="16.81640625" style="4" customWidth="1"/>
    <col min="528" max="763" width="8.7265625" style="4"/>
    <col min="764" max="765" width="18.54296875" style="4" customWidth="1"/>
    <col min="766" max="781" width="8.7265625" style="4"/>
    <col min="782" max="782" width="13.81640625" style="4" customWidth="1"/>
    <col min="783" max="783" width="16.81640625" style="4" customWidth="1"/>
    <col min="784" max="1019" width="8.7265625" style="4"/>
    <col min="1020" max="1021" width="18.54296875" style="4" customWidth="1"/>
    <col min="1022" max="1037" width="8.7265625" style="4"/>
    <col min="1038" max="1038" width="13.81640625" style="4" customWidth="1"/>
    <col min="1039" max="1039" width="16.81640625" style="4" customWidth="1"/>
    <col min="1040" max="1275" width="8.7265625" style="4"/>
    <col min="1276" max="1277" width="18.54296875" style="4" customWidth="1"/>
    <col min="1278" max="1293" width="8.7265625" style="4"/>
    <col min="1294" max="1294" width="13.81640625" style="4" customWidth="1"/>
    <col min="1295" max="1295" width="16.81640625" style="4" customWidth="1"/>
    <col min="1296" max="1531" width="8.7265625" style="4"/>
    <col min="1532" max="1533" width="18.54296875" style="4" customWidth="1"/>
    <col min="1534" max="1549" width="8.7265625" style="4"/>
    <col min="1550" max="1550" width="13.81640625" style="4" customWidth="1"/>
    <col min="1551" max="1551" width="16.81640625" style="4" customWidth="1"/>
    <col min="1552" max="1787" width="8.7265625" style="4"/>
    <col min="1788" max="1789" width="18.54296875" style="4" customWidth="1"/>
    <col min="1790" max="1805" width="8.7265625" style="4"/>
    <col min="1806" max="1806" width="13.81640625" style="4" customWidth="1"/>
    <col min="1807" max="1807" width="16.81640625" style="4" customWidth="1"/>
    <col min="1808" max="2043" width="8.7265625" style="4"/>
    <col min="2044" max="2045" width="18.54296875" style="4" customWidth="1"/>
    <col min="2046" max="2061" width="8.7265625" style="4"/>
    <col min="2062" max="2062" width="13.81640625" style="4" customWidth="1"/>
    <col min="2063" max="2063" width="16.81640625" style="4" customWidth="1"/>
    <col min="2064" max="2299" width="8.7265625" style="4"/>
    <col min="2300" max="2301" width="18.54296875" style="4" customWidth="1"/>
    <col min="2302" max="2317" width="8.7265625" style="4"/>
    <col min="2318" max="2318" width="13.81640625" style="4" customWidth="1"/>
    <col min="2319" max="2319" width="16.81640625" style="4" customWidth="1"/>
    <col min="2320" max="2555" width="8.7265625" style="4"/>
    <col min="2556" max="2557" width="18.54296875" style="4" customWidth="1"/>
    <col min="2558" max="2573" width="8.7265625" style="4"/>
    <col min="2574" max="2574" width="13.81640625" style="4" customWidth="1"/>
    <col min="2575" max="2575" width="16.81640625" style="4" customWidth="1"/>
    <col min="2576" max="2811" width="8.7265625" style="4"/>
    <col min="2812" max="2813" width="18.54296875" style="4" customWidth="1"/>
    <col min="2814" max="2829" width="8.7265625" style="4"/>
    <col min="2830" max="2830" width="13.81640625" style="4" customWidth="1"/>
    <col min="2831" max="2831" width="16.81640625" style="4" customWidth="1"/>
    <col min="2832" max="3067" width="8.7265625" style="4"/>
    <col min="3068" max="3069" width="18.54296875" style="4" customWidth="1"/>
    <col min="3070" max="3085" width="8.7265625" style="4"/>
    <col min="3086" max="3086" width="13.81640625" style="4" customWidth="1"/>
    <col min="3087" max="3087" width="16.81640625" style="4" customWidth="1"/>
    <col min="3088" max="3323" width="8.7265625" style="4"/>
    <col min="3324" max="3325" width="18.54296875" style="4" customWidth="1"/>
    <col min="3326" max="3341" width="8.7265625" style="4"/>
    <col min="3342" max="3342" width="13.81640625" style="4" customWidth="1"/>
    <col min="3343" max="3343" width="16.81640625" style="4" customWidth="1"/>
    <col min="3344" max="3579" width="8.7265625" style="4"/>
    <col min="3580" max="3581" width="18.54296875" style="4" customWidth="1"/>
    <col min="3582" max="3597" width="8.7265625" style="4"/>
    <col min="3598" max="3598" width="13.81640625" style="4" customWidth="1"/>
    <col min="3599" max="3599" width="16.81640625" style="4" customWidth="1"/>
    <col min="3600" max="3835" width="8.7265625" style="4"/>
    <col min="3836" max="3837" width="18.54296875" style="4" customWidth="1"/>
    <col min="3838" max="3853" width="8.7265625" style="4"/>
    <col min="3854" max="3854" width="13.81640625" style="4" customWidth="1"/>
    <col min="3855" max="3855" width="16.81640625" style="4" customWidth="1"/>
    <col min="3856" max="4091" width="8.7265625" style="4"/>
    <col min="4092" max="4093" width="18.54296875" style="4" customWidth="1"/>
    <col min="4094" max="4109" width="8.7265625" style="4"/>
    <col min="4110" max="4110" width="13.81640625" style="4" customWidth="1"/>
    <col min="4111" max="4111" width="16.81640625" style="4" customWidth="1"/>
    <col min="4112" max="4347" width="8.7265625" style="4"/>
    <col min="4348" max="4349" width="18.54296875" style="4" customWidth="1"/>
    <col min="4350" max="4365" width="8.7265625" style="4"/>
    <col min="4366" max="4366" width="13.81640625" style="4" customWidth="1"/>
    <col min="4367" max="4367" width="16.81640625" style="4" customWidth="1"/>
    <col min="4368" max="4603" width="8.7265625" style="4"/>
    <col min="4604" max="4605" width="18.54296875" style="4" customWidth="1"/>
    <col min="4606" max="4621" width="8.7265625" style="4"/>
    <col min="4622" max="4622" width="13.81640625" style="4" customWidth="1"/>
    <col min="4623" max="4623" width="16.81640625" style="4" customWidth="1"/>
    <col min="4624" max="4859" width="8.7265625" style="4"/>
    <col min="4860" max="4861" width="18.54296875" style="4" customWidth="1"/>
    <col min="4862" max="4877" width="8.7265625" style="4"/>
    <col min="4878" max="4878" width="13.81640625" style="4" customWidth="1"/>
    <col min="4879" max="4879" width="16.81640625" style="4" customWidth="1"/>
    <col min="4880" max="5115" width="8.7265625" style="4"/>
    <col min="5116" max="5117" width="18.54296875" style="4" customWidth="1"/>
    <col min="5118" max="5133" width="8.7265625" style="4"/>
    <col min="5134" max="5134" width="13.81640625" style="4" customWidth="1"/>
    <col min="5135" max="5135" width="16.81640625" style="4" customWidth="1"/>
    <col min="5136" max="5371" width="8.7265625" style="4"/>
    <col min="5372" max="5373" width="18.54296875" style="4" customWidth="1"/>
    <col min="5374" max="5389" width="8.7265625" style="4"/>
    <col min="5390" max="5390" width="13.81640625" style="4" customWidth="1"/>
    <col min="5391" max="5391" width="16.81640625" style="4" customWidth="1"/>
    <col min="5392" max="5627" width="8.7265625" style="4"/>
    <col min="5628" max="5629" width="18.54296875" style="4" customWidth="1"/>
    <col min="5630" max="5645" width="8.7265625" style="4"/>
    <col min="5646" max="5646" width="13.81640625" style="4" customWidth="1"/>
    <col min="5647" max="5647" width="16.81640625" style="4" customWidth="1"/>
    <col min="5648" max="5883" width="8.7265625" style="4"/>
    <col min="5884" max="5885" width="18.54296875" style="4" customWidth="1"/>
    <col min="5886" max="5901" width="8.7265625" style="4"/>
    <col min="5902" max="5902" width="13.81640625" style="4" customWidth="1"/>
    <col min="5903" max="5903" width="16.81640625" style="4" customWidth="1"/>
    <col min="5904" max="6139" width="8.7265625" style="4"/>
    <col min="6140" max="6141" width="18.54296875" style="4" customWidth="1"/>
    <col min="6142" max="6157" width="8.7265625" style="4"/>
    <col min="6158" max="6158" width="13.81640625" style="4" customWidth="1"/>
    <col min="6159" max="6159" width="16.81640625" style="4" customWidth="1"/>
    <col min="6160" max="6395" width="8.7265625" style="4"/>
    <col min="6396" max="6397" width="18.54296875" style="4" customWidth="1"/>
    <col min="6398" max="6413" width="8.7265625" style="4"/>
    <col min="6414" max="6414" width="13.81640625" style="4" customWidth="1"/>
    <col min="6415" max="6415" width="16.81640625" style="4" customWidth="1"/>
    <col min="6416" max="6651" width="8.7265625" style="4"/>
    <col min="6652" max="6653" width="18.54296875" style="4" customWidth="1"/>
    <col min="6654" max="6669" width="8.7265625" style="4"/>
    <col min="6670" max="6670" width="13.81640625" style="4" customWidth="1"/>
    <col min="6671" max="6671" width="16.81640625" style="4" customWidth="1"/>
    <col min="6672" max="6907" width="8.7265625" style="4"/>
    <col min="6908" max="6909" width="18.54296875" style="4" customWidth="1"/>
    <col min="6910" max="6925" width="8.7265625" style="4"/>
    <col min="6926" max="6926" width="13.81640625" style="4" customWidth="1"/>
    <col min="6927" max="6927" width="16.81640625" style="4" customWidth="1"/>
    <col min="6928" max="7163" width="8.7265625" style="4"/>
    <col min="7164" max="7165" width="18.54296875" style="4" customWidth="1"/>
    <col min="7166" max="7181" width="8.7265625" style="4"/>
    <col min="7182" max="7182" width="13.81640625" style="4" customWidth="1"/>
    <col min="7183" max="7183" width="16.81640625" style="4" customWidth="1"/>
    <col min="7184" max="7419" width="8.7265625" style="4"/>
    <col min="7420" max="7421" width="18.54296875" style="4" customWidth="1"/>
    <col min="7422" max="7437" width="8.7265625" style="4"/>
    <col min="7438" max="7438" width="13.81640625" style="4" customWidth="1"/>
    <col min="7439" max="7439" width="16.81640625" style="4" customWidth="1"/>
    <col min="7440" max="7675" width="8.7265625" style="4"/>
    <col min="7676" max="7677" width="18.54296875" style="4" customWidth="1"/>
    <col min="7678" max="7693" width="8.7265625" style="4"/>
    <col min="7694" max="7694" width="13.81640625" style="4" customWidth="1"/>
    <col min="7695" max="7695" width="16.81640625" style="4" customWidth="1"/>
    <col min="7696" max="7931" width="8.7265625" style="4"/>
    <col min="7932" max="7933" width="18.54296875" style="4" customWidth="1"/>
    <col min="7934" max="7949" width="8.7265625" style="4"/>
    <col min="7950" max="7950" width="13.81640625" style="4" customWidth="1"/>
    <col min="7951" max="7951" width="16.81640625" style="4" customWidth="1"/>
    <col min="7952" max="8187" width="8.7265625" style="4"/>
    <col min="8188" max="8189" width="18.54296875" style="4" customWidth="1"/>
    <col min="8190" max="8205" width="8.7265625" style="4"/>
    <col min="8206" max="8206" width="13.81640625" style="4" customWidth="1"/>
    <col min="8207" max="8207" width="16.81640625" style="4" customWidth="1"/>
    <col min="8208" max="8443" width="8.7265625" style="4"/>
    <col min="8444" max="8445" width="18.54296875" style="4" customWidth="1"/>
    <col min="8446" max="8461" width="8.7265625" style="4"/>
    <col min="8462" max="8462" width="13.81640625" style="4" customWidth="1"/>
    <col min="8463" max="8463" width="16.81640625" style="4" customWidth="1"/>
    <col min="8464" max="8699" width="8.7265625" style="4"/>
    <col min="8700" max="8701" width="18.54296875" style="4" customWidth="1"/>
    <col min="8702" max="8717" width="8.7265625" style="4"/>
    <col min="8718" max="8718" width="13.81640625" style="4" customWidth="1"/>
    <col min="8719" max="8719" width="16.81640625" style="4" customWidth="1"/>
    <col min="8720" max="8955" width="8.7265625" style="4"/>
    <col min="8956" max="8957" width="18.54296875" style="4" customWidth="1"/>
    <col min="8958" max="8973" width="8.7265625" style="4"/>
    <col min="8974" max="8974" width="13.81640625" style="4" customWidth="1"/>
    <col min="8975" max="8975" width="16.81640625" style="4" customWidth="1"/>
    <col min="8976" max="9211" width="8.7265625" style="4"/>
    <col min="9212" max="9213" width="18.54296875" style="4" customWidth="1"/>
    <col min="9214" max="9229" width="8.7265625" style="4"/>
    <col min="9230" max="9230" width="13.81640625" style="4" customWidth="1"/>
    <col min="9231" max="9231" width="16.81640625" style="4" customWidth="1"/>
    <col min="9232" max="9467" width="8.7265625" style="4"/>
    <col min="9468" max="9469" width="18.54296875" style="4" customWidth="1"/>
    <col min="9470" max="9485" width="8.7265625" style="4"/>
    <col min="9486" max="9486" width="13.81640625" style="4" customWidth="1"/>
    <col min="9487" max="9487" width="16.81640625" style="4" customWidth="1"/>
    <col min="9488" max="9723" width="8.7265625" style="4"/>
    <col min="9724" max="9725" width="18.54296875" style="4" customWidth="1"/>
    <col min="9726" max="9741" width="8.7265625" style="4"/>
    <col min="9742" max="9742" width="13.81640625" style="4" customWidth="1"/>
    <col min="9743" max="9743" width="16.81640625" style="4" customWidth="1"/>
    <col min="9744" max="9979" width="8.7265625" style="4"/>
    <col min="9980" max="9981" width="18.54296875" style="4" customWidth="1"/>
    <col min="9982" max="9997" width="8.7265625" style="4"/>
    <col min="9998" max="9998" width="13.81640625" style="4" customWidth="1"/>
    <col min="9999" max="9999" width="16.81640625" style="4" customWidth="1"/>
    <col min="10000" max="10235" width="8.7265625" style="4"/>
    <col min="10236" max="10237" width="18.54296875" style="4" customWidth="1"/>
    <col min="10238" max="10253" width="8.7265625" style="4"/>
    <col min="10254" max="10254" width="13.81640625" style="4" customWidth="1"/>
    <col min="10255" max="10255" width="16.81640625" style="4" customWidth="1"/>
    <col min="10256" max="10491" width="8.7265625" style="4"/>
    <col min="10492" max="10493" width="18.54296875" style="4" customWidth="1"/>
    <col min="10494" max="10509" width="8.7265625" style="4"/>
    <col min="10510" max="10510" width="13.81640625" style="4" customWidth="1"/>
    <col min="10511" max="10511" width="16.81640625" style="4" customWidth="1"/>
    <col min="10512" max="10747" width="8.7265625" style="4"/>
    <col min="10748" max="10749" width="18.54296875" style="4" customWidth="1"/>
    <col min="10750" max="10765" width="8.7265625" style="4"/>
    <col min="10766" max="10766" width="13.81640625" style="4" customWidth="1"/>
    <col min="10767" max="10767" width="16.81640625" style="4" customWidth="1"/>
    <col min="10768" max="11003" width="8.7265625" style="4"/>
    <col min="11004" max="11005" width="18.54296875" style="4" customWidth="1"/>
    <col min="11006" max="11021" width="8.7265625" style="4"/>
    <col min="11022" max="11022" width="13.81640625" style="4" customWidth="1"/>
    <col min="11023" max="11023" width="16.81640625" style="4" customWidth="1"/>
    <col min="11024" max="11259" width="8.7265625" style="4"/>
    <col min="11260" max="11261" width="18.54296875" style="4" customWidth="1"/>
    <col min="11262" max="11277" width="8.7265625" style="4"/>
    <col min="11278" max="11278" width="13.81640625" style="4" customWidth="1"/>
    <col min="11279" max="11279" width="16.81640625" style="4" customWidth="1"/>
    <col min="11280" max="11515" width="8.7265625" style="4"/>
    <col min="11516" max="11517" width="18.54296875" style="4" customWidth="1"/>
    <col min="11518" max="11533" width="8.7265625" style="4"/>
    <col min="11534" max="11534" width="13.81640625" style="4" customWidth="1"/>
    <col min="11535" max="11535" width="16.81640625" style="4" customWidth="1"/>
    <col min="11536" max="11771" width="8.7265625" style="4"/>
    <col min="11772" max="11773" width="18.54296875" style="4" customWidth="1"/>
    <col min="11774" max="11789" width="8.7265625" style="4"/>
    <col min="11790" max="11790" width="13.81640625" style="4" customWidth="1"/>
    <col min="11791" max="11791" width="16.81640625" style="4" customWidth="1"/>
    <col min="11792" max="12027" width="8.7265625" style="4"/>
    <col min="12028" max="12029" width="18.54296875" style="4" customWidth="1"/>
    <col min="12030" max="12045" width="8.7265625" style="4"/>
    <col min="12046" max="12046" width="13.81640625" style="4" customWidth="1"/>
    <col min="12047" max="12047" width="16.81640625" style="4" customWidth="1"/>
    <col min="12048" max="12283" width="8.7265625" style="4"/>
    <col min="12284" max="12285" width="18.54296875" style="4" customWidth="1"/>
    <col min="12286" max="12301" width="8.7265625" style="4"/>
    <col min="12302" max="12302" width="13.81640625" style="4" customWidth="1"/>
    <col min="12303" max="12303" width="16.81640625" style="4" customWidth="1"/>
    <col min="12304" max="12539" width="8.7265625" style="4"/>
    <col min="12540" max="12541" width="18.54296875" style="4" customWidth="1"/>
    <col min="12542" max="12557" width="8.7265625" style="4"/>
    <col min="12558" max="12558" width="13.81640625" style="4" customWidth="1"/>
    <col min="12559" max="12559" width="16.81640625" style="4" customWidth="1"/>
    <col min="12560" max="12795" width="8.7265625" style="4"/>
    <col min="12796" max="12797" width="18.54296875" style="4" customWidth="1"/>
    <col min="12798" max="12813" width="8.7265625" style="4"/>
    <col min="12814" max="12814" width="13.81640625" style="4" customWidth="1"/>
    <col min="12815" max="12815" width="16.81640625" style="4" customWidth="1"/>
    <col min="12816" max="13051" width="8.7265625" style="4"/>
    <col min="13052" max="13053" width="18.54296875" style="4" customWidth="1"/>
    <col min="13054" max="13069" width="8.7265625" style="4"/>
    <col min="13070" max="13070" width="13.81640625" style="4" customWidth="1"/>
    <col min="13071" max="13071" width="16.81640625" style="4" customWidth="1"/>
    <col min="13072" max="13307" width="8.7265625" style="4"/>
    <col min="13308" max="13309" width="18.54296875" style="4" customWidth="1"/>
    <col min="13310" max="13325" width="8.7265625" style="4"/>
    <col min="13326" max="13326" width="13.81640625" style="4" customWidth="1"/>
    <col min="13327" max="13327" width="16.81640625" style="4" customWidth="1"/>
    <col min="13328" max="13563" width="8.7265625" style="4"/>
    <col min="13564" max="13565" width="18.54296875" style="4" customWidth="1"/>
    <col min="13566" max="13581" width="8.7265625" style="4"/>
    <col min="13582" max="13582" width="13.81640625" style="4" customWidth="1"/>
    <col min="13583" max="13583" width="16.81640625" style="4" customWidth="1"/>
    <col min="13584" max="13819" width="8.7265625" style="4"/>
    <col min="13820" max="13821" width="18.54296875" style="4" customWidth="1"/>
    <col min="13822" max="13837" width="8.7265625" style="4"/>
    <col min="13838" max="13838" width="13.81640625" style="4" customWidth="1"/>
    <col min="13839" max="13839" width="16.81640625" style="4" customWidth="1"/>
    <col min="13840" max="14075" width="8.7265625" style="4"/>
    <col min="14076" max="14077" width="18.54296875" style="4" customWidth="1"/>
    <col min="14078" max="14093" width="8.7265625" style="4"/>
    <col min="14094" max="14094" width="13.81640625" style="4" customWidth="1"/>
    <col min="14095" max="14095" width="16.81640625" style="4" customWidth="1"/>
    <col min="14096" max="14331" width="8.7265625" style="4"/>
    <col min="14332" max="14333" width="18.54296875" style="4" customWidth="1"/>
    <col min="14334" max="14349" width="8.7265625" style="4"/>
    <col min="14350" max="14350" width="13.81640625" style="4" customWidth="1"/>
    <col min="14351" max="14351" width="16.81640625" style="4" customWidth="1"/>
    <col min="14352" max="14587" width="8.7265625" style="4"/>
    <col min="14588" max="14589" width="18.54296875" style="4" customWidth="1"/>
    <col min="14590" max="14605" width="8.7265625" style="4"/>
    <col min="14606" max="14606" width="13.81640625" style="4" customWidth="1"/>
    <col min="14607" max="14607" width="16.81640625" style="4" customWidth="1"/>
    <col min="14608" max="14843" width="8.7265625" style="4"/>
    <col min="14844" max="14845" width="18.54296875" style="4" customWidth="1"/>
    <col min="14846" max="14861" width="8.7265625" style="4"/>
    <col min="14862" max="14862" width="13.81640625" style="4" customWidth="1"/>
    <col min="14863" max="14863" width="16.81640625" style="4" customWidth="1"/>
    <col min="14864" max="15099" width="8.7265625" style="4"/>
    <col min="15100" max="15101" width="18.54296875" style="4" customWidth="1"/>
    <col min="15102" max="15117" width="8.7265625" style="4"/>
    <col min="15118" max="15118" width="13.81640625" style="4" customWidth="1"/>
    <col min="15119" max="15119" width="16.81640625" style="4" customWidth="1"/>
    <col min="15120" max="15355" width="8.7265625" style="4"/>
    <col min="15356" max="15357" width="18.54296875" style="4" customWidth="1"/>
    <col min="15358" max="15373" width="8.7265625" style="4"/>
    <col min="15374" max="15374" width="13.81640625" style="4" customWidth="1"/>
    <col min="15375" max="15375" width="16.81640625" style="4" customWidth="1"/>
    <col min="15376" max="15611" width="8.7265625" style="4"/>
    <col min="15612" max="15613" width="18.54296875" style="4" customWidth="1"/>
    <col min="15614" max="15629" width="8.7265625" style="4"/>
    <col min="15630" max="15630" width="13.81640625" style="4" customWidth="1"/>
    <col min="15631" max="15631" width="16.81640625" style="4" customWidth="1"/>
    <col min="15632" max="15867" width="8.7265625" style="4"/>
    <col min="15868" max="15869" width="18.54296875" style="4" customWidth="1"/>
    <col min="15870" max="15885" width="8.7265625" style="4"/>
    <col min="15886" max="15886" width="13.81640625" style="4" customWidth="1"/>
    <col min="15887" max="15887" width="16.81640625" style="4" customWidth="1"/>
    <col min="15888" max="16123" width="8.7265625" style="4"/>
    <col min="16124" max="16125" width="18.54296875" style="4" customWidth="1"/>
    <col min="16126" max="16141" width="8.7265625" style="4"/>
    <col min="16142" max="16142" width="13.81640625" style="4" customWidth="1"/>
    <col min="16143" max="16143" width="16.81640625" style="4" customWidth="1"/>
    <col min="16144" max="16384" width="8.7265625" style="4"/>
  </cols>
  <sheetData>
    <row r="1" spans="1:53" s="1" customFormat="1" ht="93.5" customHeight="1" x14ac:dyDescent="0.25">
      <c r="A1" s="1" t="s">
        <v>0</v>
      </c>
      <c r="B1" s="1" t="s">
        <v>56</v>
      </c>
      <c r="C1" s="1" t="s">
        <v>57</v>
      </c>
      <c r="D1" s="2" t="s">
        <v>58</v>
      </c>
      <c r="E1" s="2" t="s">
        <v>11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P1" s="1" t="s">
        <v>60</v>
      </c>
      <c r="Q1" s="1" t="s">
        <v>60</v>
      </c>
      <c r="R1" s="1" t="s">
        <v>60</v>
      </c>
      <c r="S1" s="1" t="s">
        <v>60</v>
      </c>
      <c r="T1" s="1" t="s">
        <v>60</v>
      </c>
      <c r="U1" s="1" t="s">
        <v>60</v>
      </c>
      <c r="V1" s="1" t="s">
        <v>60</v>
      </c>
      <c r="W1" s="1" t="s">
        <v>60</v>
      </c>
      <c r="Y1" s="1" t="s">
        <v>105</v>
      </c>
      <c r="Z1" s="1" t="s">
        <v>106</v>
      </c>
      <c r="AA1" s="1" t="s">
        <v>61</v>
      </c>
      <c r="AC1" s="2" t="s">
        <v>62</v>
      </c>
      <c r="AD1" s="2" t="s">
        <v>63</v>
      </c>
      <c r="AE1" s="2" t="s">
        <v>107</v>
      </c>
      <c r="AG1" s="3" t="s">
        <v>64</v>
      </c>
      <c r="AH1" s="3" t="s">
        <v>65</v>
      </c>
      <c r="AJ1" s="1" t="s">
        <v>66</v>
      </c>
      <c r="AL1" s="1" t="s">
        <v>67</v>
      </c>
      <c r="AM1" s="1" t="s">
        <v>68</v>
      </c>
      <c r="AO1" s="1" t="s">
        <v>102</v>
      </c>
      <c r="AP1" s="1" t="s">
        <v>103</v>
      </c>
      <c r="AQ1" s="1" t="s">
        <v>104</v>
      </c>
      <c r="AS1" s="1" t="s">
        <v>69</v>
      </c>
      <c r="AT1" s="1" t="s">
        <v>70</v>
      </c>
      <c r="AU1" s="1" t="s">
        <v>71</v>
      </c>
      <c r="AW1" s="1" t="s">
        <v>72</v>
      </c>
      <c r="AX1" s="1" t="s">
        <v>73</v>
      </c>
      <c r="AY1" s="1" t="s">
        <v>74</v>
      </c>
      <c r="BA1" s="1" t="s">
        <v>75</v>
      </c>
    </row>
    <row r="2" spans="1:53" ht="14.5" x14ac:dyDescent="0.35">
      <c r="A2"/>
      <c r="B2"/>
      <c r="C2"/>
      <c r="D2"/>
      <c r="E2"/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/>
      <c r="O2" t="s">
        <v>0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s="11"/>
      <c r="Y2" s="11"/>
      <c r="Z2" s="11"/>
      <c r="AA2" s="11"/>
      <c r="AB2" s="11"/>
      <c r="AC2" s="12"/>
      <c r="AD2" s="12"/>
      <c r="AE2" s="12"/>
      <c r="AJ2" s="13"/>
      <c r="AL2" s="12"/>
      <c r="AM2" s="12"/>
      <c r="AO2" s="11"/>
      <c r="AP2" s="11"/>
      <c r="AQ2" s="11"/>
      <c r="AW2" s="12"/>
      <c r="AX2" s="12"/>
      <c r="AY2" s="12"/>
    </row>
    <row r="3" spans="1:53" s="1" customFormat="1" ht="62.5" x14ac:dyDescent="0.25">
      <c r="C3" s="1" t="s">
        <v>76</v>
      </c>
      <c r="F3" s="1" t="s">
        <v>77</v>
      </c>
      <c r="H3" s="1" t="s">
        <v>100</v>
      </c>
      <c r="P3" s="1" t="s">
        <v>77</v>
      </c>
      <c r="R3" s="1" t="s">
        <v>100</v>
      </c>
      <c r="AA3" s="1" t="s">
        <v>78</v>
      </c>
      <c r="AC3" s="6" t="s">
        <v>79</v>
      </c>
      <c r="AD3" s="6" t="s">
        <v>79</v>
      </c>
      <c r="AE3" s="6"/>
      <c r="AG3" s="3"/>
      <c r="AH3" s="3"/>
      <c r="AJ3" s="1" t="s">
        <v>80</v>
      </c>
    </row>
    <row r="4" spans="1:53" ht="14.5" x14ac:dyDescent="0.35">
      <c r="A4" s="16" t="s">
        <v>82</v>
      </c>
      <c r="B4" s="17"/>
      <c r="C4" s="16">
        <v>500</v>
      </c>
      <c r="D4" s="17">
        <v>6</v>
      </c>
      <c r="E4" s="16"/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/>
      <c r="O4" s="16" t="s">
        <v>15</v>
      </c>
      <c r="P4" s="16">
        <v>-6.0000000000000001E-3</v>
      </c>
      <c r="Q4" s="16">
        <v>-8.0000000000000002E-3</v>
      </c>
      <c r="R4" s="16">
        <v>-8.0000000000000002E-3</v>
      </c>
      <c r="S4" s="16">
        <v>-8.0000000000000002E-3</v>
      </c>
      <c r="T4" s="16">
        <v>-8.0000000000000002E-3</v>
      </c>
      <c r="U4" s="16">
        <v>-8.9999999999999993E-3</v>
      </c>
      <c r="V4" s="16">
        <v>-1.2999999999999999E-2</v>
      </c>
      <c r="W4" s="16">
        <v>-1.7999999999999999E-2</v>
      </c>
      <c r="X4" s="18"/>
      <c r="Y4" s="18">
        <f>H4-F4</f>
        <v>0</v>
      </c>
      <c r="Z4" s="18">
        <f>Q4-P4</f>
        <v>-2E-3</v>
      </c>
      <c r="AA4" s="18">
        <f>Y4-Z4</f>
        <v>2E-3</v>
      </c>
      <c r="AB4" s="18"/>
      <c r="AC4" s="19">
        <f>1000*28.64*AA4</f>
        <v>57.28</v>
      </c>
      <c r="AD4" s="19">
        <f>1000*28.64*((1.72*Z4)-Y4)</f>
        <v>-98.521599999999992</v>
      </c>
      <c r="AE4" s="19">
        <f>1000*28.64*(1.72*(Z4-Z$8)-(Y4-Y$8))</f>
        <v>-30.167466666666662</v>
      </c>
      <c r="AF4" s="17"/>
      <c r="AG4" s="20">
        <f>(28.64*AA4*(D4/1000))/(((C4/1000)/1000)*1)</f>
        <v>0.68735999999999997</v>
      </c>
      <c r="AH4" s="20">
        <f>(28.64*(1.72*Z4-Y4)*(D4/1000))/(((C4/1000)/1000)*1)</f>
        <v>-1.1822592000000001</v>
      </c>
      <c r="AI4" s="17"/>
      <c r="AJ4" s="21">
        <f>Y4/Z4</f>
        <v>0</v>
      </c>
      <c r="AK4" s="17"/>
      <c r="AL4" s="19">
        <v>0</v>
      </c>
      <c r="AM4" s="19">
        <v>0</v>
      </c>
      <c r="AN4" s="17"/>
      <c r="AO4" s="18">
        <f>M4-F4</f>
        <v>0</v>
      </c>
      <c r="AP4" s="18">
        <f>L4-F4</f>
        <v>0</v>
      </c>
      <c r="AQ4" s="18">
        <f>I4-F4</f>
        <v>0</v>
      </c>
      <c r="AR4" s="17"/>
      <c r="AS4" s="17">
        <f t="shared" ref="AS4:AS37" si="0">(1.04*AO4)+(0.79*AQ4)-(0.27*AP4)</f>
        <v>0</v>
      </c>
      <c r="AT4" s="17">
        <f t="shared" ref="AT4:AT37" si="1">(1.02*AQ4)-(0.27*AO4)+(0.01*AP4)</f>
        <v>0</v>
      </c>
      <c r="AU4" s="17">
        <f t="shared" ref="AU4:AU37" si="2">(1.02*AP4)-(0.08*AO4)-(0.026*AQ4)</f>
        <v>0</v>
      </c>
      <c r="AV4" s="17"/>
      <c r="AW4" s="19">
        <f t="shared" ref="AW4:AW37" si="3">1000000*AT4/(89.71*1)</f>
        <v>0</v>
      </c>
      <c r="AX4" s="19">
        <f t="shared" ref="AX4:AX37" si="4">1000000*AS4/(112.61*1)</f>
        <v>0</v>
      </c>
      <c r="AY4" s="19">
        <f t="shared" ref="AY4:AY37" si="5">1000000*AU4/(262*1)</f>
        <v>0</v>
      </c>
      <c r="AZ4" s="17"/>
      <c r="BA4" s="17">
        <f>1000*((11.85*(H4-F4))-(1.54*(J4-F4))-(0.08*(K4-F4)))</f>
        <v>0</v>
      </c>
    </row>
    <row r="5" spans="1:53" ht="14.5" x14ac:dyDescent="0.35">
      <c r="A5" s="16" t="s">
        <v>82</v>
      </c>
      <c r="B5" s="17"/>
      <c r="C5" s="16">
        <v>500</v>
      </c>
      <c r="D5" s="17">
        <v>6</v>
      </c>
      <c r="E5" s="16"/>
      <c r="F5" s="16">
        <v>0</v>
      </c>
      <c r="G5" s="16">
        <v>2E-3</v>
      </c>
      <c r="H5" s="16">
        <v>2E-3</v>
      </c>
      <c r="I5" s="16">
        <v>2E-3</v>
      </c>
      <c r="J5" s="16">
        <v>1E-3</v>
      </c>
      <c r="K5" s="16">
        <v>0</v>
      </c>
      <c r="L5" s="16">
        <v>2E-3</v>
      </c>
      <c r="M5" s="16">
        <v>2E-3</v>
      </c>
      <c r="N5" s="16"/>
      <c r="O5" s="16" t="s">
        <v>15</v>
      </c>
      <c r="P5" s="16">
        <v>-6.0000000000000001E-3</v>
      </c>
      <c r="Q5" s="16">
        <v>-6.0000000000000001E-3</v>
      </c>
      <c r="R5" s="16">
        <v>-6.0000000000000001E-3</v>
      </c>
      <c r="S5" s="16">
        <v>-7.0000000000000001E-3</v>
      </c>
      <c r="T5" s="16">
        <v>-8.0000000000000002E-3</v>
      </c>
      <c r="U5" s="16">
        <v>-8.0000000000000002E-3</v>
      </c>
      <c r="V5" s="16">
        <v>-0.01</v>
      </c>
      <c r="W5" s="16">
        <v>-1.4E-2</v>
      </c>
      <c r="X5" s="17"/>
      <c r="Y5" s="18">
        <f t="shared" ref="Y5:Y6" si="6">H5-F5</f>
        <v>2E-3</v>
      </c>
      <c r="Z5" s="18">
        <f t="shared" ref="Z5:Z6" si="7">Q5-P5</f>
        <v>0</v>
      </c>
      <c r="AA5" s="18">
        <f>Y5-Z5</f>
        <v>2E-3</v>
      </c>
      <c r="AB5" s="18"/>
      <c r="AC5" s="19">
        <f>1000*28.64*AA5</f>
        <v>57.28</v>
      </c>
      <c r="AD5" s="19">
        <f>1000*28.64*((1.72*Z5)-Y5)</f>
        <v>-57.28</v>
      </c>
      <c r="AE5" s="19">
        <f>1000*28.64*(1.72*(Z5-Z$8)-(Y5-Y$8))</f>
        <v>11.074133333333327</v>
      </c>
      <c r="AF5" s="17"/>
      <c r="AG5" s="20">
        <f>(28.64*AA5*(D5/1000))/(((C5/1000)/1000)*1)</f>
        <v>0.68735999999999997</v>
      </c>
      <c r="AH5" s="20">
        <f>(28.64*(1.72*Z5-Y5)*(D5/1000))/(((C5/1000)/1000)*1)</f>
        <v>-0.68735999999999997</v>
      </c>
      <c r="AI5" s="17"/>
      <c r="AJ5" s="21" t="e">
        <f>Y5/Z5</f>
        <v>#DIV/0!</v>
      </c>
      <c r="AK5" s="17"/>
      <c r="AL5" s="19">
        <v>0</v>
      </c>
      <c r="AM5" s="19">
        <v>0</v>
      </c>
      <c r="AN5" s="17"/>
      <c r="AO5" s="18">
        <f t="shared" ref="AO5:AO6" si="8">M5-F5</f>
        <v>2E-3</v>
      </c>
      <c r="AP5" s="18">
        <f t="shared" ref="AP5:AP6" si="9">L5-F5</f>
        <v>2E-3</v>
      </c>
      <c r="AQ5" s="18">
        <f t="shared" ref="AQ5:AQ6" si="10">I5-F5</f>
        <v>2E-3</v>
      </c>
      <c r="AR5" s="17"/>
      <c r="AS5" s="17">
        <f>(1.04*AO5)+(0.79*AQ5)-(0.27*AP5)</f>
        <v>3.1199999999999999E-3</v>
      </c>
      <c r="AT5" s="17">
        <f>(1.02*AQ5)-(0.27*AO5)+(0.01*AP5)</f>
        <v>1.5200000000000001E-3</v>
      </c>
      <c r="AU5" s="17">
        <f>(1.02*AP5)-(0.08*AO5)-(0.026*AQ5)</f>
        <v>1.8280000000000002E-3</v>
      </c>
      <c r="AV5" s="17"/>
      <c r="AW5" s="19">
        <f>1000000*AT5/(89.71*1)</f>
        <v>16.943484561364397</v>
      </c>
      <c r="AX5" s="19">
        <f>1000000*AS5/(112.61*1)</f>
        <v>27.706242784832607</v>
      </c>
      <c r="AY5" s="19">
        <f>1000000*AU5/(262*1)</f>
        <v>6.9770992366412221</v>
      </c>
      <c r="AZ5" s="17"/>
      <c r="BA5" s="17">
        <f>1000*((11.85*(H5-F5))-(1.54*(J5-F5))-(0.08*(K5-F5)))</f>
        <v>22.16</v>
      </c>
    </row>
    <row r="6" spans="1:53" ht="14.5" x14ac:dyDescent="0.35">
      <c r="A6" s="16" t="s">
        <v>82</v>
      </c>
      <c r="B6" s="22"/>
      <c r="C6" s="23">
        <v>500</v>
      </c>
      <c r="D6" s="17">
        <v>6</v>
      </c>
      <c r="E6" s="23"/>
      <c r="F6" s="16">
        <v>2E-3</v>
      </c>
      <c r="G6" s="16">
        <v>2E-3</v>
      </c>
      <c r="H6" s="16">
        <v>2E-3</v>
      </c>
      <c r="I6" s="16">
        <v>2E-3</v>
      </c>
      <c r="J6" s="16">
        <v>2E-3</v>
      </c>
      <c r="K6" s="16">
        <v>2E-3</v>
      </c>
      <c r="L6" s="16">
        <v>3.0000000000000001E-3</v>
      </c>
      <c r="M6" s="16">
        <v>6.0000000000000001E-3</v>
      </c>
      <c r="N6" s="16"/>
      <c r="O6" s="16" t="s">
        <v>15</v>
      </c>
      <c r="P6" s="16">
        <v>0</v>
      </c>
      <c r="Q6" s="16">
        <v>-1E-3</v>
      </c>
      <c r="R6" s="16">
        <v>-1E-3</v>
      </c>
      <c r="S6" s="16">
        <v>-1E-3</v>
      </c>
      <c r="T6" s="16">
        <v>-1E-3</v>
      </c>
      <c r="U6" s="16">
        <v>-1E-3</v>
      </c>
      <c r="V6" s="16">
        <v>-2E-3</v>
      </c>
      <c r="W6" s="16">
        <v>0</v>
      </c>
      <c r="X6" s="24"/>
      <c r="Y6" s="18">
        <f t="shared" si="6"/>
        <v>0</v>
      </c>
      <c r="Z6" s="18">
        <f t="shared" si="7"/>
        <v>-1E-3</v>
      </c>
      <c r="AA6" s="18">
        <f t="shared" ref="AA6" si="11">Y6-Z6</f>
        <v>1E-3</v>
      </c>
      <c r="AB6" s="18"/>
      <c r="AC6" s="19">
        <f>1000*28.64*AA6</f>
        <v>28.64</v>
      </c>
      <c r="AD6" s="19">
        <f>1000*28.64*((1.72*Z6)-Y6)</f>
        <v>-49.260799999999996</v>
      </c>
      <c r="AE6" s="19">
        <f>1000*28.64*(1.72*(Z6-Z$8)-(Y6-Y$8))</f>
        <v>19.093333333333334</v>
      </c>
      <c r="AF6" s="17"/>
      <c r="AG6" s="20">
        <f>(28.64*AA6*(D6/1000))/(((C6/1000)/1000)*1)</f>
        <v>0.34367999999999999</v>
      </c>
      <c r="AH6" s="20">
        <f>(28.64*(1.72*Z6-Y6)*(D6/1000))/(((C6/1000)/1000)*1)</f>
        <v>-0.59112960000000003</v>
      </c>
      <c r="AI6" s="17"/>
      <c r="AJ6" s="21">
        <f>Y6/Z6</f>
        <v>0</v>
      </c>
      <c r="AK6" s="17"/>
      <c r="AL6" s="19">
        <v>0</v>
      </c>
      <c r="AM6" s="19">
        <v>0</v>
      </c>
      <c r="AN6" s="17"/>
      <c r="AO6" s="18">
        <f t="shared" si="8"/>
        <v>4.0000000000000001E-3</v>
      </c>
      <c r="AP6" s="18">
        <f t="shared" si="9"/>
        <v>1E-3</v>
      </c>
      <c r="AQ6" s="18">
        <f t="shared" si="10"/>
        <v>0</v>
      </c>
      <c r="AR6" s="17"/>
      <c r="AS6" s="17">
        <f t="shared" ref="AS6" si="12">(1.04*AO6)+(0.79*AQ6)-(0.27*AP6)</f>
        <v>3.8900000000000007E-3</v>
      </c>
      <c r="AT6" s="17">
        <f t="shared" ref="AT6" si="13">(1.02*AQ6)-(0.27*AO6)+(0.01*AP6)</f>
        <v>-1.07E-3</v>
      </c>
      <c r="AU6" s="17">
        <f t="shared" ref="AU6" si="14">(1.02*AP6)-(0.08*AO6)-(0.026*AQ6)</f>
        <v>7.000000000000001E-4</v>
      </c>
      <c r="AV6" s="17"/>
      <c r="AW6" s="19">
        <f t="shared" ref="AW6" si="15">1000000*AT6/(89.71*1)</f>
        <v>-11.927321368855202</v>
      </c>
      <c r="AX6" s="19">
        <f t="shared" ref="AX6" si="16">1000000*AS6/(112.61*1)</f>
        <v>34.54400142083297</v>
      </c>
      <c r="AY6" s="19">
        <f t="shared" ref="AY6" si="17">1000000*AU6/(262*1)</f>
        <v>2.6717557251908399</v>
      </c>
      <c r="AZ6" s="17"/>
      <c r="BA6" s="17">
        <f t="shared" ref="BA6" si="18">1000*((11.85*(H6-F6))-(1.54*(J6-F6))-(0.08*(K6-F6)))</f>
        <v>0</v>
      </c>
    </row>
    <row r="7" spans="1:53" ht="14.5" x14ac:dyDescent="0.35">
      <c r="A7" s="16"/>
      <c r="B7" s="22"/>
      <c r="C7" s="23"/>
      <c r="D7" s="17"/>
      <c r="E7" s="23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24"/>
      <c r="Y7" s="18"/>
      <c r="Z7" s="18"/>
      <c r="AA7" s="18"/>
      <c r="AB7" s="18"/>
      <c r="AC7" s="19"/>
      <c r="AD7" s="19"/>
      <c r="AE7" s="19"/>
      <c r="AF7" s="17"/>
      <c r="AG7" s="20"/>
      <c r="AH7" s="20"/>
      <c r="AI7" s="17"/>
      <c r="AJ7" s="21"/>
      <c r="AK7" s="17"/>
      <c r="AL7" s="19"/>
      <c r="AM7" s="19"/>
      <c r="AN7" s="17"/>
      <c r="AO7" s="18"/>
      <c r="AP7" s="18"/>
      <c r="AQ7" s="18"/>
      <c r="AR7" s="17"/>
      <c r="AS7" s="17"/>
      <c r="AT7" s="17"/>
      <c r="AU7" s="17"/>
      <c r="AV7" s="17"/>
      <c r="AW7" s="19"/>
      <c r="AX7" s="19"/>
      <c r="AY7" s="19"/>
      <c r="AZ7" s="17"/>
      <c r="BA7" s="17"/>
    </row>
    <row r="8" spans="1:53" ht="14.5" x14ac:dyDescent="0.35">
      <c r="A8" s="16" t="s">
        <v>101</v>
      </c>
      <c r="B8" s="22"/>
      <c r="C8" s="23"/>
      <c r="D8" s="17"/>
      <c r="E8" s="2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4"/>
      <c r="Y8" s="18">
        <f>AVERAGE(Y4:Y6)</f>
        <v>6.6666666666666664E-4</v>
      </c>
      <c r="Z8" s="18">
        <f t="shared" ref="Z8:AA8" si="19">AVERAGE(Z4:Z6)</f>
        <v>-1E-3</v>
      </c>
      <c r="AA8" s="18">
        <f t="shared" si="19"/>
        <v>1.6666666666666668E-3</v>
      </c>
      <c r="AB8" s="18"/>
      <c r="AC8" s="19"/>
      <c r="AD8" s="19"/>
      <c r="AE8" s="19"/>
      <c r="AF8" s="17"/>
      <c r="AG8" s="20"/>
      <c r="AH8" s="20"/>
      <c r="AI8" s="17"/>
      <c r="AJ8" s="21"/>
      <c r="AK8" s="17"/>
      <c r="AL8" s="19"/>
      <c r="AM8" s="19"/>
      <c r="AN8" s="17"/>
      <c r="AO8" s="18"/>
      <c r="AP8" s="18"/>
      <c r="AQ8" s="18"/>
      <c r="AR8" s="17"/>
      <c r="AS8" s="17"/>
      <c r="AT8" s="17"/>
      <c r="AU8" s="17"/>
      <c r="AV8" s="17"/>
      <c r="AW8" s="19"/>
      <c r="AX8" s="19"/>
      <c r="AY8" s="19"/>
      <c r="AZ8" s="17"/>
      <c r="BA8" s="17"/>
    </row>
    <row r="9" spans="1:53" ht="14.5" x14ac:dyDescent="0.35">
      <c r="A9" s="7"/>
      <c r="B9" s="8"/>
      <c r="C9" s="7"/>
      <c r="D9" s="9"/>
      <c r="E9" s="9"/>
      <c r="F9"/>
      <c r="G9"/>
      <c r="H9"/>
      <c r="I9"/>
      <c r="J9"/>
      <c r="K9"/>
      <c r="L9"/>
      <c r="M9"/>
      <c r="N9"/>
      <c r="O9" s="10"/>
      <c r="P9"/>
      <c r="Q9"/>
      <c r="R9"/>
      <c r="S9"/>
      <c r="T9"/>
      <c r="U9"/>
      <c r="V9"/>
      <c r="W9"/>
      <c r="X9" s="10"/>
      <c r="Y9" s="11"/>
      <c r="Z9" s="11"/>
      <c r="AA9" s="11"/>
      <c r="AB9" s="11"/>
      <c r="AC9" s="12"/>
      <c r="AD9" s="12"/>
      <c r="AE9" s="32"/>
      <c r="AJ9" s="13"/>
      <c r="AL9" s="12"/>
      <c r="AM9" s="12"/>
      <c r="AO9" s="11"/>
      <c r="AP9" s="11"/>
      <c r="AQ9" s="11"/>
      <c r="AW9" s="12"/>
      <c r="AX9" s="12"/>
      <c r="AY9" s="12"/>
    </row>
    <row r="10" spans="1:53" s="31" customFormat="1" ht="14.5" x14ac:dyDescent="0.35">
      <c r="A10" s="30" t="s">
        <v>98</v>
      </c>
      <c r="C10">
        <v>500</v>
      </c>
      <c r="D10" s="4">
        <v>6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4"/>
      <c r="Y10" s="35">
        <v>1.72E-3</v>
      </c>
      <c r="Z10" s="14">
        <v>1E-3</v>
      </c>
      <c r="AA10" s="14">
        <f t="shared" ref="AA10:AA11" si="20">Y10-Z10</f>
        <v>7.1999999999999994E-4</v>
      </c>
      <c r="AB10" s="14"/>
      <c r="AC10" s="32">
        <f>1000*28.64*AA10</f>
        <v>20.620799999999999</v>
      </c>
      <c r="AD10" s="32">
        <f>1000*28.64*(1.72*Z10-Y10)</f>
        <v>0</v>
      </c>
      <c r="AE10" s="32">
        <f>1000*28.64*(1.72*(Z10-Z$8)-(Y10-Y$8))</f>
        <v>68.354133333333337</v>
      </c>
      <c r="AG10" s="33">
        <f>(28.64*AA10*(D10/1000))/(((C10/1000)/1000)*1)</f>
        <v>0.24744959999999999</v>
      </c>
      <c r="AH10" s="33">
        <f>(28.64*(1.72*Z10-Y10)*(D10/1000))/(((C10/1000)/1000)*1)</f>
        <v>0</v>
      </c>
      <c r="AJ10" s="34">
        <f>Y10/Z10</f>
        <v>1.72</v>
      </c>
      <c r="AL10" s="32"/>
      <c r="AM10" s="32"/>
      <c r="AO10" s="11">
        <f>M10-F10</f>
        <v>0</v>
      </c>
      <c r="AP10" s="11">
        <f>L10-F10</f>
        <v>0</v>
      </c>
      <c r="AQ10" s="11">
        <f>I10-F10</f>
        <v>0</v>
      </c>
      <c r="AS10" s="31">
        <f t="shared" ref="AS10" si="21">(1.04*AO10)+(0.79*AQ10)-(0.27*AP10)</f>
        <v>0</v>
      </c>
      <c r="AT10" s="31">
        <f t="shared" ref="AT10" si="22">(1.02*AQ10)-(0.27*AO10)+(0.01*AP10)</f>
        <v>0</v>
      </c>
      <c r="AU10" s="31">
        <f t="shared" ref="AU10" si="23">(1.02*AP10)-(0.08*AO10)-(0.026*AQ10)</f>
        <v>0</v>
      </c>
      <c r="AW10" s="32">
        <f t="shared" ref="AW10" si="24">1000000*AT10/(89.71*1)</f>
        <v>0</v>
      </c>
      <c r="AX10" s="32">
        <f t="shared" ref="AX10" si="25">1000000*AS10/(112.61*1)</f>
        <v>0</v>
      </c>
      <c r="AY10" s="32">
        <f t="shared" ref="AY10" si="26">1000000*AU10/(262*1)</f>
        <v>0</v>
      </c>
      <c r="BA10" s="31">
        <f>1000*((11.85*(H10-F10))-(1.54*(J10-F10))-(0.08*(K10-F10)))</f>
        <v>0</v>
      </c>
    </row>
    <row r="11" spans="1:53" s="31" customFormat="1" ht="14.5" x14ac:dyDescent="0.35">
      <c r="A11" s="30" t="s">
        <v>99</v>
      </c>
      <c r="C11">
        <v>500</v>
      </c>
      <c r="D11" s="4">
        <v>6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14"/>
      <c r="Y11" s="14">
        <v>1E-3</v>
      </c>
      <c r="Z11" s="14">
        <v>1E-3</v>
      </c>
      <c r="AA11" s="14">
        <f t="shared" si="20"/>
        <v>0</v>
      </c>
      <c r="AB11" s="14"/>
      <c r="AC11" s="32">
        <f>1000*28.64*AA11</f>
        <v>0</v>
      </c>
      <c r="AD11" s="32">
        <f>1000*28.64*(1.72*Z11-Y11)</f>
        <v>20.620799999999999</v>
      </c>
      <c r="AE11" s="32">
        <f>1000*28.64*(1.72*(Z11-Z$8)-(Y11-Y$8))</f>
        <v>88.974933333333325</v>
      </c>
      <c r="AG11" s="33">
        <f>(28.64*AA11*(D11/1000))/(((C11/1000)/1000)*1)</f>
        <v>0</v>
      </c>
      <c r="AH11" s="33">
        <f>(28.64*(1.72*Z11-Y11)*(D11/1000))/(((C11/1000)/1000)*1)</f>
        <v>0.24744959999999999</v>
      </c>
      <c r="AJ11" s="34">
        <f t="shared" ref="AJ11" si="27">Y11/Z11</f>
        <v>1</v>
      </c>
      <c r="AL11" s="32"/>
      <c r="AM11" s="32"/>
      <c r="AO11" s="11">
        <f>M11-F11</f>
        <v>0</v>
      </c>
      <c r="AP11" s="11">
        <f>L11-F11</f>
        <v>0</v>
      </c>
      <c r="AQ11" s="11">
        <f>I11-F11</f>
        <v>0</v>
      </c>
      <c r="AS11" s="31">
        <f t="shared" ref="AS11" si="28">(1.04*AO11)+(0.79*AQ11)-(0.27*AP11)</f>
        <v>0</v>
      </c>
      <c r="AT11" s="31">
        <f t="shared" ref="AT11" si="29">(1.02*AQ11)-(0.27*AO11)+(0.01*AP11)</f>
        <v>0</v>
      </c>
      <c r="AU11" s="31">
        <f t="shared" ref="AU11" si="30">(1.02*AP11)-(0.08*AO11)-(0.026*AQ11)</f>
        <v>0</v>
      </c>
      <c r="AW11" s="32">
        <f t="shared" ref="AW11" si="31">1000000*AT11/(89.71*1)</f>
        <v>0</v>
      </c>
      <c r="AX11" s="32">
        <f t="shared" ref="AX11" si="32">1000000*AS11/(112.61*1)</f>
        <v>0</v>
      </c>
      <c r="AY11" s="32">
        <f t="shared" ref="AY11" si="33">1000000*AU11/(262*1)</f>
        <v>0</v>
      </c>
      <c r="BA11" s="31">
        <f t="shared" ref="BA11" si="34">1000*((11.85*(H11-F11))-(1.54*(J11-F11))-(0.08*(K11-F11)))</f>
        <v>0</v>
      </c>
    </row>
    <row r="12" spans="1:53" s="31" customFormat="1" ht="14.5" x14ac:dyDescent="0.35">
      <c r="A12" s="30"/>
      <c r="C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14"/>
      <c r="Y12" s="14"/>
      <c r="Z12" s="14"/>
      <c r="AA12" s="14"/>
      <c r="AB12" s="14"/>
      <c r="AC12" s="32"/>
      <c r="AD12" s="32"/>
      <c r="AE12" s="32"/>
      <c r="AG12" s="33"/>
      <c r="AH12" s="33"/>
      <c r="AJ12" s="34"/>
      <c r="AL12" s="32"/>
      <c r="AM12" s="32"/>
      <c r="AO12" s="14"/>
      <c r="AP12" s="14"/>
      <c r="AQ12" s="14"/>
      <c r="AW12" s="32"/>
      <c r="AX12" s="32"/>
      <c r="AY12" s="32"/>
    </row>
    <row r="13" spans="1:53" ht="14.5" x14ac:dyDescent="0.35">
      <c r="A13" t="s">
        <v>108</v>
      </c>
      <c r="B13" s="25">
        <v>43637</v>
      </c>
      <c r="C13">
        <v>1000</v>
      </c>
      <c r="D13" s="4">
        <v>6</v>
      </c>
      <c r="E13"/>
      <c r="F13">
        <v>-2E-3</v>
      </c>
      <c r="G13">
        <v>1.6E-2</v>
      </c>
      <c r="H13">
        <v>1.6E-2</v>
      </c>
      <c r="I13">
        <v>1.6E-2</v>
      </c>
      <c r="J13">
        <v>3.0000000000000001E-3</v>
      </c>
      <c r="K13">
        <v>2E-3</v>
      </c>
      <c r="L13">
        <v>1.0999999999999999E-2</v>
      </c>
      <c r="M13">
        <v>0.02</v>
      </c>
      <c r="N13"/>
      <c r="O13" t="s">
        <v>130</v>
      </c>
      <c r="P13">
        <v>-1E-3</v>
      </c>
      <c r="Q13">
        <v>8.9999999999999993E-3</v>
      </c>
      <c r="R13">
        <v>8.9999999999999993E-3</v>
      </c>
      <c r="S13">
        <v>8.9999999999999993E-3</v>
      </c>
      <c r="T13">
        <v>1E-3</v>
      </c>
      <c r="U13">
        <v>-1E-3</v>
      </c>
      <c r="V13">
        <v>8.9999999999999993E-3</v>
      </c>
      <c r="W13">
        <v>2.3E-2</v>
      </c>
      <c r="X13" s="14"/>
      <c r="Y13" s="11">
        <f>H13-F13</f>
        <v>1.8000000000000002E-2</v>
      </c>
      <c r="Z13" s="11">
        <f>Q13-P13</f>
        <v>9.9999999999999985E-3</v>
      </c>
      <c r="AA13" s="11">
        <f t="shared" ref="AA13" si="35">Y13-Z13</f>
        <v>8.0000000000000036E-3</v>
      </c>
      <c r="AB13" s="11"/>
      <c r="AC13" s="12">
        <f t="shared" ref="AC13:AC37" si="36">1000*28.64*AA13</f>
        <v>229.12000000000012</v>
      </c>
      <c r="AD13" s="12">
        <f t="shared" ref="AD13:AD37" si="37">1000*28.64*((1.72*Z13)-Y13)</f>
        <v>-22.912000000000159</v>
      </c>
      <c r="AE13" s="32">
        <f t="shared" ref="AE13:AE37" si="38">1000*28.64*(1.72*(Z13-Z$8)-(Y13-Y$8))</f>
        <v>45.442133333333238</v>
      </c>
      <c r="AG13" s="5">
        <f t="shared" ref="AG13:AG37" si="39">(28.64*AA13*(D13/1000))/(((C13/1000)/1000)*1)</f>
        <v>1.3747200000000006</v>
      </c>
      <c r="AH13" s="5">
        <f t="shared" ref="AH13:AH37" si="40">(28.64*(1.72*Z13-Y13)*(D13/1000))/(((C13/1000)/1000)*1)</f>
        <v>-0.13747200000000098</v>
      </c>
      <c r="AJ13" s="13">
        <f t="shared" ref="AJ13" si="41">Y13/Z13</f>
        <v>1.8000000000000005</v>
      </c>
      <c r="AL13" s="12"/>
      <c r="AM13" s="12"/>
      <c r="AO13" s="11">
        <f>M13-F13</f>
        <v>2.1999999999999999E-2</v>
      </c>
      <c r="AP13" s="11">
        <f>L13-F13</f>
        <v>1.2999999999999999E-2</v>
      </c>
      <c r="AQ13" s="11">
        <f>I13-F13</f>
        <v>1.8000000000000002E-2</v>
      </c>
      <c r="AS13" s="4">
        <f t="shared" ref="AS13" si="42">(1.04*AO13)+(0.79*AQ13)-(0.27*AP13)</f>
        <v>3.3590000000000002E-2</v>
      </c>
      <c r="AT13" s="4">
        <f t="shared" ref="AT13" si="43">(1.02*AQ13)-(0.27*AO13)+(0.01*AP13)</f>
        <v>1.255E-2</v>
      </c>
      <c r="AU13" s="4">
        <f t="shared" ref="AU13" si="44">(1.02*AP13)-(0.08*AO13)-(0.026*AQ13)</f>
        <v>1.1032E-2</v>
      </c>
      <c r="AW13" s="12">
        <f t="shared" ref="AW13" si="45">1000000*AT13/(89.71*1)</f>
        <v>139.89521792442315</v>
      </c>
      <c r="AX13" s="12">
        <f t="shared" ref="AX13" si="46">1000000*AS13/(112.61*1)</f>
        <v>298.28612023798951</v>
      </c>
      <c r="AY13" s="12">
        <f t="shared" ref="AY13" si="47">1000000*AU13/(262*1)</f>
        <v>42.106870229007633</v>
      </c>
      <c r="BA13" s="4">
        <f t="shared" ref="BA13" si="48">1000*((11.85*(H13-F13))-(1.54*(J13-F13))-(0.08*(K13-F13)))</f>
        <v>205.28000000000003</v>
      </c>
    </row>
    <row r="14" spans="1:53" ht="14.5" x14ac:dyDescent="0.35">
      <c r="A14" t="s">
        <v>109</v>
      </c>
      <c r="C14">
        <v>1000</v>
      </c>
      <c r="D14" s="4">
        <v>6</v>
      </c>
      <c r="E14"/>
      <c r="F14">
        <v>2E-3</v>
      </c>
      <c r="G14">
        <v>2.9000000000000001E-2</v>
      </c>
      <c r="H14">
        <v>2.9000000000000001E-2</v>
      </c>
      <c r="I14">
        <v>2.8000000000000001E-2</v>
      </c>
      <c r="J14">
        <v>8.9999999999999993E-3</v>
      </c>
      <c r="K14">
        <v>7.0000000000000001E-3</v>
      </c>
      <c r="L14">
        <v>3.2000000000000001E-2</v>
      </c>
      <c r="M14">
        <v>4.2000000000000003E-2</v>
      </c>
      <c r="N14"/>
      <c r="O14" t="s">
        <v>131</v>
      </c>
      <c r="P14">
        <v>2E-3</v>
      </c>
      <c r="Q14">
        <v>1.9E-2</v>
      </c>
      <c r="R14">
        <v>1.9E-2</v>
      </c>
      <c r="S14">
        <v>1.9E-2</v>
      </c>
      <c r="T14">
        <v>7.0000000000000001E-3</v>
      </c>
      <c r="U14">
        <v>4.0000000000000001E-3</v>
      </c>
      <c r="V14">
        <v>2.8000000000000001E-2</v>
      </c>
      <c r="W14">
        <v>4.5999999999999999E-2</v>
      </c>
      <c r="Y14" s="11">
        <f t="shared" ref="Y14:Y37" si="49">H14-F14</f>
        <v>2.7000000000000003E-2</v>
      </c>
      <c r="Z14" s="11">
        <f t="shared" ref="Z14:Z37" si="50">Q14-P14</f>
        <v>1.7000000000000001E-2</v>
      </c>
      <c r="AA14" s="11">
        <f t="shared" ref="AA14:AA37" si="51">Y14-Z14</f>
        <v>1.0000000000000002E-2</v>
      </c>
      <c r="AB14" s="11"/>
      <c r="AC14" s="12">
        <f t="shared" si="36"/>
        <v>286.40000000000003</v>
      </c>
      <c r="AD14" s="12">
        <f t="shared" si="37"/>
        <v>64.153599999999969</v>
      </c>
      <c r="AE14" s="32">
        <f t="shared" si="38"/>
        <v>132.50773333333336</v>
      </c>
      <c r="AG14" s="5">
        <f t="shared" si="39"/>
        <v>1.7184000000000004</v>
      </c>
      <c r="AH14" s="5">
        <f t="shared" si="40"/>
        <v>0.38492159999999986</v>
      </c>
      <c r="AJ14" s="13">
        <f t="shared" ref="AJ14:AJ37" si="52">Y14/Z14</f>
        <v>1.5882352941176472</v>
      </c>
      <c r="AL14" s="12"/>
      <c r="AM14" s="12"/>
      <c r="AO14" s="11">
        <f t="shared" ref="AO14:AO37" si="53">M14-F14</f>
        <v>0.04</v>
      </c>
      <c r="AP14" s="11">
        <f t="shared" ref="AP14:AP37" si="54">L14-F14</f>
        <v>0.03</v>
      </c>
      <c r="AQ14" s="11">
        <f t="shared" ref="AQ14:AQ37" si="55">I14-F14</f>
        <v>2.6000000000000002E-2</v>
      </c>
      <c r="AS14" s="4">
        <f t="shared" si="0"/>
        <v>5.4040000000000005E-2</v>
      </c>
      <c r="AT14" s="4">
        <f t="shared" si="1"/>
        <v>1.6020000000000003E-2</v>
      </c>
      <c r="AU14" s="4">
        <f t="shared" si="2"/>
        <v>2.6723999999999998E-2</v>
      </c>
      <c r="AW14" s="12">
        <f t="shared" si="3"/>
        <v>178.57540965332745</v>
      </c>
      <c r="AX14" s="12">
        <f t="shared" si="4"/>
        <v>479.88633336293407</v>
      </c>
      <c r="AY14" s="12">
        <f t="shared" si="5"/>
        <v>101.99999999999999</v>
      </c>
      <c r="BA14" s="4">
        <f t="shared" ref="BA14:BA37" si="56">1000*((11.85*(H14-F14))-(1.54*(J14-F14))-(0.08*(K14-F14)))</f>
        <v>308.77</v>
      </c>
    </row>
    <row r="15" spans="1:53" ht="14.5" x14ac:dyDescent="0.35">
      <c r="A15" t="s">
        <v>110</v>
      </c>
      <c r="C15">
        <v>1000</v>
      </c>
      <c r="D15" s="4">
        <v>6</v>
      </c>
      <c r="E15"/>
      <c r="F15">
        <v>-1E-3</v>
      </c>
      <c r="G15">
        <v>1.4E-2</v>
      </c>
      <c r="H15">
        <v>1.4E-2</v>
      </c>
      <c r="I15">
        <v>1.4E-2</v>
      </c>
      <c r="J15">
        <v>3.0000000000000001E-3</v>
      </c>
      <c r="K15">
        <v>2E-3</v>
      </c>
      <c r="L15">
        <v>0.01</v>
      </c>
      <c r="M15">
        <v>1.9E-2</v>
      </c>
      <c r="N15"/>
      <c r="O15" t="s">
        <v>132</v>
      </c>
      <c r="P15">
        <v>-1E-3</v>
      </c>
      <c r="Q15">
        <v>8.0000000000000002E-3</v>
      </c>
      <c r="R15">
        <v>8.0000000000000002E-3</v>
      </c>
      <c r="S15">
        <v>8.0000000000000002E-3</v>
      </c>
      <c r="T15">
        <v>1E-3</v>
      </c>
      <c r="U15">
        <v>-1E-3</v>
      </c>
      <c r="V15">
        <v>8.0000000000000002E-3</v>
      </c>
      <c r="W15">
        <v>2.1000000000000001E-2</v>
      </c>
      <c r="Y15" s="11">
        <f t="shared" si="49"/>
        <v>1.4999999999999999E-2</v>
      </c>
      <c r="Z15" s="11">
        <f t="shared" si="50"/>
        <v>9.0000000000000011E-3</v>
      </c>
      <c r="AA15" s="11">
        <f t="shared" si="51"/>
        <v>5.9999999999999984E-3</v>
      </c>
      <c r="AB15" s="11"/>
      <c r="AC15" s="12">
        <f t="shared" si="36"/>
        <v>171.83999999999995</v>
      </c>
      <c r="AD15" s="12">
        <f t="shared" si="37"/>
        <v>13.747200000000086</v>
      </c>
      <c r="AE15" s="32">
        <f t="shared" si="38"/>
        <v>82.101333333333429</v>
      </c>
      <c r="AG15" s="5">
        <f t="shared" si="39"/>
        <v>1.0310399999999997</v>
      </c>
      <c r="AH15" s="5">
        <f t="shared" si="40"/>
        <v>8.248320000000052E-2</v>
      </c>
      <c r="AJ15" s="13">
        <f t="shared" si="52"/>
        <v>1.6666666666666665</v>
      </c>
      <c r="AL15" s="12"/>
      <c r="AM15" s="12"/>
      <c r="AO15" s="11">
        <f t="shared" si="53"/>
        <v>0.02</v>
      </c>
      <c r="AP15" s="11">
        <f t="shared" si="54"/>
        <v>1.0999999999999999E-2</v>
      </c>
      <c r="AQ15" s="11">
        <f t="shared" si="55"/>
        <v>1.4999999999999999E-2</v>
      </c>
      <c r="AS15" s="4">
        <f t="shared" si="0"/>
        <v>2.9679999999999998E-2</v>
      </c>
      <c r="AT15" s="4">
        <f t="shared" si="1"/>
        <v>1.001E-2</v>
      </c>
      <c r="AU15" s="4">
        <f t="shared" si="2"/>
        <v>9.2299999999999986E-3</v>
      </c>
      <c r="AW15" s="12">
        <f t="shared" si="3"/>
        <v>111.58176346003791</v>
      </c>
      <c r="AX15" s="12">
        <f t="shared" si="4"/>
        <v>263.56451469674096</v>
      </c>
      <c r="AY15" s="12">
        <f t="shared" si="5"/>
        <v>35.229007633587777</v>
      </c>
      <c r="BA15" s="4">
        <f t="shared" si="56"/>
        <v>171.35</v>
      </c>
    </row>
    <row r="16" spans="1:53" ht="14.5" x14ac:dyDescent="0.35">
      <c r="A16" t="s">
        <v>111</v>
      </c>
      <c r="B16" s="25"/>
      <c r="C16">
        <v>1000</v>
      </c>
      <c r="D16" s="4">
        <v>6</v>
      </c>
      <c r="E16"/>
      <c r="F16">
        <v>-1E-3</v>
      </c>
      <c r="G16">
        <v>7.0000000000000001E-3</v>
      </c>
      <c r="H16">
        <v>7.0000000000000001E-3</v>
      </c>
      <c r="I16">
        <v>7.0000000000000001E-3</v>
      </c>
      <c r="J16">
        <v>2E-3</v>
      </c>
      <c r="K16">
        <v>0</v>
      </c>
      <c r="L16">
        <v>5.0000000000000001E-3</v>
      </c>
      <c r="M16">
        <v>1.7999999999999999E-2</v>
      </c>
      <c r="N16"/>
      <c r="O16" t="s">
        <v>133</v>
      </c>
      <c r="P16">
        <v>0</v>
      </c>
      <c r="Q16">
        <v>5.0000000000000001E-3</v>
      </c>
      <c r="R16">
        <v>5.0000000000000001E-3</v>
      </c>
      <c r="S16">
        <v>5.0000000000000001E-3</v>
      </c>
      <c r="T16">
        <v>1E-3</v>
      </c>
      <c r="U16">
        <v>0</v>
      </c>
      <c r="V16">
        <v>5.0000000000000001E-3</v>
      </c>
      <c r="W16">
        <v>1.7999999999999999E-2</v>
      </c>
      <c r="Y16" s="11">
        <f t="shared" si="49"/>
        <v>8.0000000000000002E-3</v>
      </c>
      <c r="Z16" s="11">
        <f t="shared" si="50"/>
        <v>5.0000000000000001E-3</v>
      </c>
      <c r="AA16" s="11">
        <f t="shared" si="51"/>
        <v>3.0000000000000001E-3</v>
      </c>
      <c r="AB16" s="11"/>
      <c r="AC16" s="12">
        <f t="shared" si="36"/>
        <v>85.92</v>
      </c>
      <c r="AD16" s="12">
        <f t="shared" si="37"/>
        <v>17.183999999999994</v>
      </c>
      <c r="AE16" s="32">
        <f t="shared" si="38"/>
        <v>85.53813333333332</v>
      </c>
      <c r="AG16" s="5">
        <f t="shared" si="39"/>
        <v>0.51552000000000009</v>
      </c>
      <c r="AH16" s="5">
        <f t="shared" si="40"/>
        <v>0.10310399999999996</v>
      </c>
      <c r="AJ16" s="13">
        <f t="shared" si="52"/>
        <v>1.6</v>
      </c>
      <c r="AL16" s="12"/>
      <c r="AM16" s="12"/>
      <c r="AO16" s="11">
        <f t="shared" si="53"/>
        <v>1.9E-2</v>
      </c>
      <c r="AP16" s="11">
        <f t="shared" si="54"/>
        <v>6.0000000000000001E-3</v>
      </c>
      <c r="AQ16" s="11">
        <f t="shared" si="55"/>
        <v>8.0000000000000002E-3</v>
      </c>
      <c r="AS16" s="4">
        <f t="shared" si="0"/>
        <v>2.4459999999999999E-2</v>
      </c>
      <c r="AT16" s="4">
        <f t="shared" si="1"/>
        <v>3.0900000000000007E-3</v>
      </c>
      <c r="AU16" s="4">
        <f t="shared" si="2"/>
        <v>4.3920000000000001E-3</v>
      </c>
      <c r="AW16" s="12">
        <f t="shared" si="3"/>
        <v>34.444320588563158</v>
      </c>
      <c r="AX16" s="12">
        <f t="shared" si="4"/>
        <v>217.20983926827103</v>
      </c>
      <c r="AY16" s="12">
        <f t="shared" si="5"/>
        <v>16.763358778625953</v>
      </c>
      <c r="BA16" s="4">
        <f t="shared" si="56"/>
        <v>90.1</v>
      </c>
    </row>
    <row r="17" spans="1:53" ht="14.5" x14ac:dyDescent="0.35">
      <c r="A17" t="s">
        <v>112</v>
      </c>
      <c r="C17">
        <v>1000</v>
      </c>
      <c r="D17" s="4">
        <v>6</v>
      </c>
      <c r="F17">
        <v>1E-3</v>
      </c>
      <c r="G17">
        <v>6.9000000000000006E-2</v>
      </c>
      <c r="H17">
        <v>6.9000000000000006E-2</v>
      </c>
      <c r="I17">
        <v>6.8000000000000005E-2</v>
      </c>
      <c r="J17">
        <v>1.9E-2</v>
      </c>
      <c r="K17">
        <v>1.4E-2</v>
      </c>
      <c r="L17">
        <v>6.0999999999999999E-2</v>
      </c>
      <c r="M17">
        <v>7.9000000000000001E-2</v>
      </c>
      <c r="N17"/>
      <c r="O17" t="s">
        <v>134</v>
      </c>
      <c r="P17">
        <v>1E-3</v>
      </c>
      <c r="Q17">
        <v>4.2000000000000003E-2</v>
      </c>
      <c r="R17">
        <v>4.1000000000000002E-2</v>
      </c>
      <c r="S17">
        <v>0.04</v>
      </c>
      <c r="T17">
        <v>1.0999999999999999E-2</v>
      </c>
      <c r="U17">
        <v>5.0000000000000001E-3</v>
      </c>
      <c r="V17">
        <v>5.6000000000000001E-2</v>
      </c>
      <c r="W17">
        <v>8.8999999999999996E-2</v>
      </c>
      <c r="Y17" s="11">
        <f t="shared" si="49"/>
        <v>6.8000000000000005E-2</v>
      </c>
      <c r="Z17" s="11">
        <f t="shared" si="50"/>
        <v>4.1000000000000002E-2</v>
      </c>
      <c r="AA17" s="11">
        <f t="shared" si="51"/>
        <v>2.7000000000000003E-2</v>
      </c>
      <c r="AB17" s="11"/>
      <c r="AC17" s="12">
        <f t="shared" si="36"/>
        <v>773.28000000000009</v>
      </c>
      <c r="AD17" s="12">
        <f t="shared" si="37"/>
        <v>72.172799999999839</v>
      </c>
      <c r="AE17" s="32">
        <f t="shared" si="38"/>
        <v>140.52693333333303</v>
      </c>
      <c r="AG17" s="5">
        <f t="shared" si="39"/>
        <v>4.6396800000000002</v>
      </c>
      <c r="AH17" s="5">
        <f t="shared" si="40"/>
        <v>0.43303679999999906</v>
      </c>
      <c r="AJ17" s="13">
        <f t="shared" si="52"/>
        <v>1.6585365853658538</v>
      </c>
      <c r="AL17" s="12"/>
      <c r="AM17" s="12"/>
      <c r="AO17" s="11">
        <f t="shared" si="53"/>
        <v>7.8E-2</v>
      </c>
      <c r="AP17" s="11">
        <f t="shared" si="54"/>
        <v>0.06</v>
      </c>
      <c r="AQ17" s="11">
        <f t="shared" si="55"/>
        <v>6.7000000000000004E-2</v>
      </c>
      <c r="AS17" s="4">
        <f t="shared" si="0"/>
        <v>0.11785000000000001</v>
      </c>
      <c r="AT17" s="4">
        <f t="shared" si="1"/>
        <v>4.7880000000000013E-2</v>
      </c>
      <c r="AU17" s="4">
        <f t="shared" si="2"/>
        <v>5.3217999999999994E-2</v>
      </c>
      <c r="AW17" s="12">
        <f t="shared" si="3"/>
        <v>533.71976368297874</v>
      </c>
      <c r="AX17" s="12">
        <f t="shared" si="4"/>
        <v>1046.5322795488858</v>
      </c>
      <c r="AY17" s="12">
        <f t="shared" si="5"/>
        <v>203.12213740458012</v>
      </c>
      <c r="BA17" s="4">
        <f t="shared" si="56"/>
        <v>777.04000000000008</v>
      </c>
    </row>
    <row r="18" spans="1:53" ht="14.5" x14ac:dyDescent="0.35">
      <c r="A18" t="s">
        <v>113</v>
      </c>
      <c r="C18">
        <v>1000</v>
      </c>
      <c r="D18" s="4">
        <v>6</v>
      </c>
      <c r="E18"/>
      <c r="F18">
        <v>1E-3</v>
      </c>
      <c r="G18">
        <v>7.1999999999999995E-2</v>
      </c>
      <c r="H18">
        <v>7.0999999999999994E-2</v>
      </c>
      <c r="I18">
        <v>6.9000000000000006E-2</v>
      </c>
      <c r="J18">
        <v>0.02</v>
      </c>
      <c r="K18">
        <v>1.6E-2</v>
      </c>
      <c r="L18">
        <v>6.4000000000000001E-2</v>
      </c>
      <c r="M18">
        <v>8.5999999999999993E-2</v>
      </c>
      <c r="N18"/>
      <c r="O18" t="s">
        <v>135</v>
      </c>
      <c r="P18">
        <v>2E-3</v>
      </c>
      <c r="Q18">
        <v>4.3999999999999997E-2</v>
      </c>
      <c r="R18">
        <v>4.2999999999999997E-2</v>
      </c>
      <c r="S18">
        <v>4.1000000000000002E-2</v>
      </c>
      <c r="T18">
        <v>1.2E-2</v>
      </c>
      <c r="U18">
        <v>6.0000000000000001E-3</v>
      </c>
      <c r="V18">
        <v>5.8999999999999997E-2</v>
      </c>
      <c r="W18">
        <v>9.7000000000000003E-2</v>
      </c>
      <c r="Y18" s="11">
        <f t="shared" si="49"/>
        <v>6.9999999999999993E-2</v>
      </c>
      <c r="Z18" s="11">
        <f t="shared" si="50"/>
        <v>4.1999999999999996E-2</v>
      </c>
      <c r="AA18" s="11">
        <f t="shared" si="51"/>
        <v>2.7999999999999997E-2</v>
      </c>
      <c r="AB18" s="11"/>
      <c r="AC18" s="12">
        <f t="shared" si="36"/>
        <v>801.92</v>
      </c>
      <c r="AD18" s="12">
        <f t="shared" si="37"/>
        <v>64.15359999999977</v>
      </c>
      <c r="AE18" s="32">
        <f t="shared" si="38"/>
        <v>132.50773333333336</v>
      </c>
      <c r="AG18" s="5">
        <f t="shared" si="39"/>
        <v>4.8115199999999998</v>
      </c>
      <c r="AH18" s="5">
        <f t="shared" si="40"/>
        <v>0.38492159999999859</v>
      </c>
      <c r="AJ18" s="13">
        <f t="shared" si="52"/>
        <v>1.6666666666666667</v>
      </c>
      <c r="AL18" s="12"/>
      <c r="AM18" s="12"/>
      <c r="AO18" s="11">
        <f t="shared" si="53"/>
        <v>8.4999999999999992E-2</v>
      </c>
      <c r="AP18" s="11">
        <f t="shared" si="54"/>
        <v>6.3E-2</v>
      </c>
      <c r="AQ18" s="11">
        <f t="shared" si="55"/>
        <v>6.8000000000000005E-2</v>
      </c>
      <c r="AS18" s="4">
        <f t="shared" si="0"/>
        <v>0.12511</v>
      </c>
      <c r="AT18" s="4">
        <f t="shared" si="1"/>
        <v>4.7040000000000005E-2</v>
      </c>
      <c r="AU18" s="4">
        <f t="shared" si="2"/>
        <v>5.5691999999999998E-2</v>
      </c>
      <c r="AW18" s="12">
        <f t="shared" si="3"/>
        <v>524.35625905696145</v>
      </c>
      <c r="AX18" s="12">
        <f t="shared" si="4"/>
        <v>1111.002575259746</v>
      </c>
      <c r="AY18" s="12">
        <f t="shared" si="5"/>
        <v>212.56488549618319</v>
      </c>
      <c r="BA18" s="4">
        <f t="shared" si="56"/>
        <v>799.04</v>
      </c>
    </row>
    <row r="19" spans="1:53" ht="14.5" x14ac:dyDescent="0.35">
      <c r="A19" t="s">
        <v>114</v>
      </c>
      <c r="C19">
        <v>1000</v>
      </c>
      <c r="D19" s="4">
        <v>6</v>
      </c>
      <c r="E19"/>
      <c r="F19">
        <v>1E-3</v>
      </c>
      <c r="G19">
        <v>1.4999999999999999E-2</v>
      </c>
      <c r="H19">
        <v>1.4999999999999999E-2</v>
      </c>
      <c r="I19">
        <v>1.4E-2</v>
      </c>
      <c r="J19">
        <v>4.0000000000000001E-3</v>
      </c>
      <c r="K19">
        <v>3.0000000000000001E-3</v>
      </c>
      <c r="L19">
        <v>1.6E-2</v>
      </c>
      <c r="M19">
        <v>2.3E-2</v>
      </c>
      <c r="N19"/>
      <c r="O19" t="s">
        <v>136</v>
      </c>
      <c r="P19">
        <v>1E-3</v>
      </c>
      <c r="Q19">
        <v>0.01</v>
      </c>
      <c r="R19">
        <v>0.01</v>
      </c>
      <c r="S19">
        <v>8.9999999999999993E-3</v>
      </c>
      <c r="T19">
        <v>3.0000000000000001E-3</v>
      </c>
      <c r="U19">
        <v>1E-3</v>
      </c>
      <c r="V19">
        <v>1.4E-2</v>
      </c>
      <c r="W19">
        <v>2.4E-2</v>
      </c>
      <c r="Y19" s="11">
        <f t="shared" si="49"/>
        <v>1.3999999999999999E-2</v>
      </c>
      <c r="Z19" s="11">
        <f t="shared" si="50"/>
        <v>9.0000000000000011E-3</v>
      </c>
      <c r="AA19" s="11">
        <f t="shared" si="51"/>
        <v>4.9999999999999975E-3</v>
      </c>
      <c r="AB19" s="11"/>
      <c r="AC19" s="12">
        <f t="shared" si="36"/>
        <v>143.19999999999993</v>
      </c>
      <c r="AD19" s="12">
        <f t="shared" si="37"/>
        <v>42.387200000000114</v>
      </c>
      <c r="AE19" s="32">
        <f t="shared" si="38"/>
        <v>110.74133333333346</v>
      </c>
      <c r="AG19" s="5">
        <f t="shared" si="39"/>
        <v>0.85919999999999963</v>
      </c>
      <c r="AH19" s="5">
        <f t="shared" si="40"/>
        <v>0.25432320000000064</v>
      </c>
      <c r="AJ19" s="13">
        <f t="shared" si="52"/>
        <v>1.5555555555555551</v>
      </c>
      <c r="AL19" s="12"/>
      <c r="AM19" s="12"/>
      <c r="AO19" s="11">
        <f t="shared" si="53"/>
        <v>2.1999999999999999E-2</v>
      </c>
      <c r="AP19" s="11">
        <f t="shared" si="54"/>
        <v>1.4999999999999999E-2</v>
      </c>
      <c r="AQ19" s="11">
        <f t="shared" si="55"/>
        <v>1.3000000000000001E-2</v>
      </c>
      <c r="AS19" s="4">
        <f t="shared" si="0"/>
        <v>2.9100000000000001E-2</v>
      </c>
      <c r="AT19" s="4">
        <f t="shared" si="1"/>
        <v>7.4700000000000009E-3</v>
      </c>
      <c r="AU19" s="4">
        <f t="shared" si="2"/>
        <v>1.3202E-2</v>
      </c>
      <c r="AW19" s="12">
        <f t="shared" si="3"/>
        <v>83.268308995652674</v>
      </c>
      <c r="AX19" s="12">
        <f t="shared" si="4"/>
        <v>258.41399520468877</v>
      </c>
      <c r="AY19" s="12">
        <f t="shared" si="5"/>
        <v>50.389312977099237</v>
      </c>
      <c r="BA19" s="4">
        <f t="shared" si="56"/>
        <v>161.11999999999995</v>
      </c>
    </row>
    <row r="20" spans="1:53" ht="14.5" x14ac:dyDescent="0.35">
      <c r="A20" t="s">
        <v>115</v>
      </c>
      <c r="C20">
        <v>1000</v>
      </c>
      <c r="D20" s="4">
        <v>6</v>
      </c>
      <c r="E20"/>
      <c r="F20">
        <v>1E-3</v>
      </c>
      <c r="G20">
        <v>1.2999999999999999E-2</v>
      </c>
      <c r="H20">
        <v>1.2999999999999999E-2</v>
      </c>
      <c r="I20">
        <v>1.2E-2</v>
      </c>
      <c r="J20">
        <v>5.0000000000000001E-3</v>
      </c>
      <c r="K20">
        <v>3.0000000000000001E-3</v>
      </c>
      <c r="L20">
        <v>0.01</v>
      </c>
      <c r="M20">
        <v>2.4E-2</v>
      </c>
      <c r="N20"/>
      <c r="O20" t="s">
        <v>137</v>
      </c>
      <c r="P20">
        <v>1E-3</v>
      </c>
      <c r="Q20">
        <v>8.9999999999999993E-3</v>
      </c>
      <c r="R20">
        <v>8.9999999999999993E-3</v>
      </c>
      <c r="S20">
        <v>8.9999999999999993E-3</v>
      </c>
      <c r="T20">
        <v>3.0000000000000001E-3</v>
      </c>
      <c r="U20">
        <v>1E-3</v>
      </c>
      <c r="V20">
        <v>8.0000000000000002E-3</v>
      </c>
      <c r="W20">
        <v>2.4E-2</v>
      </c>
      <c r="Y20" s="11">
        <f t="shared" si="49"/>
        <v>1.2E-2</v>
      </c>
      <c r="Z20" s="11">
        <f t="shared" si="50"/>
        <v>8.0000000000000002E-3</v>
      </c>
      <c r="AA20" s="11">
        <f t="shared" si="51"/>
        <v>4.0000000000000001E-3</v>
      </c>
      <c r="AB20" s="11"/>
      <c r="AC20" s="12">
        <f t="shared" si="36"/>
        <v>114.56</v>
      </c>
      <c r="AD20" s="12">
        <f t="shared" si="37"/>
        <v>50.406399999999984</v>
      </c>
      <c r="AE20" s="32">
        <f t="shared" si="38"/>
        <v>118.76053333333338</v>
      </c>
      <c r="AG20" s="5">
        <f t="shared" si="39"/>
        <v>0.68735999999999997</v>
      </c>
      <c r="AH20" s="5">
        <f t="shared" si="40"/>
        <v>0.30243839999999989</v>
      </c>
      <c r="AJ20" s="13">
        <f t="shared" si="52"/>
        <v>1.5</v>
      </c>
      <c r="AL20" s="12"/>
      <c r="AM20" s="12"/>
      <c r="AO20" s="11">
        <f t="shared" si="53"/>
        <v>2.3E-2</v>
      </c>
      <c r="AP20" s="11">
        <f t="shared" si="54"/>
        <v>9.0000000000000011E-3</v>
      </c>
      <c r="AQ20" s="11">
        <f t="shared" si="55"/>
        <v>1.0999999999999999E-2</v>
      </c>
      <c r="AS20" s="4">
        <f t="shared" si="0"/>
        <v>3.0179999999999998E-2</v>
      </c>
      <c r="AT20" s="4">
        <f t="shared" si="1"/>
        <v>5.0999999999999986E-3</v>
      </c>
      <c r="AU20" s="4">
        <f t="shared" si="2"/>
        <v>7.0540000000000012E-3</v>
      </c>
      <c r="AW20" s="12">
        <f t="shared" si="3"/>
        <v>56.849849515104211</v>
      </c>
      <c r="AX20" s="12">
        <f t="shared" si="4"/>
        <v>268.00461770713082</v>
      </c>
      <c r="AY20" s="12">
        <f t="shared" si="5"/>
        <v>26.923664122137406</v>
      </c>
      <c r="BA20" s="4">
        <f t="shared" si="56"/>
        <v>135.88</v>
      </c>
    </row>
    <row r="21" spans="1:53" ht="14.5" x14ac:dyDescent="0.35">
      <c r="A21" t="s">
        <v>116</v>
      </c>
      <c r="C21">
        <v>720</v>
      </c>
      <c r="D21" s="4">
        <v>6</v>
      </c>
      <c r="E21"/>
      <c r="F21">
        <v>0</v>
      </c>
      <c r="G21">
        <v>8.0000000000000002E-3</v>
      </c>
      <c r="H21">
        <v>8.0000000000000002E-3</v>
      </c>
      <c r="I21">
        <v>8.0000000000000002E-3</v>
      </c>
      <c r="J21">
        <v>3.0000000000000001E-3</v>
      </c>
      <c r="K21">
        <v>2E-3</v>
      </c>
      <c r="L21">
        <v>7.0000000000000001E-3</v>
      </c>
      <c r="M21">
        <v>1.7999999999999999E-2</v>
      </c>
      <c r="N21"/>
      <c r="O21" t="s">
        <v>138</v>
      </c>
      <c r="P21">
        <v>1E-3</v>
      </c>
      <c r="Q21">
        <v>6.0000000000000001E-3</v>
      </c>
      <c r="R21">
        <v>6.0000000000000001E-3</v>
      </c>
      <c r="S21">
        <v>6.0000000000000001E-3</v>
      </c>
      <c r="T21">
        <v>2E-3</v>
      </c>
      <c r="U21">
        <v>1E-3</v>
      </c>
      <c r="V21">
        <v>5.0000000000000001E-3</v>
      </c>
      <c r="W21">
        <v>1.6E-2</v>
      </c>
      <c r="Y21" s="11">
        <f t="shared" si="49"/>
        <v>8.0000000000000002E-3</v>
      </c>
      <c r="Z21" s="11">
        <f t="shared" si="50"/>
        <v>5.0000000000000001E-3</v>
      </c>
      <c r="AA21" s="11">
        <f t="shared" si="51"/>
        <v>3.0000000000000001E-3</v>
      </c>
      <c r="AB21" s="11"/>
      <c r="AC21" s="12">
        <f t="shared" si="36"/>
        <v>85.92</v>
      </c>
      <c r="AD21" s="12">
        <f t="shared" si="37"/>
        <v>17.183999999999994</v>
      </c>
      <c r="AE21" s="32">
        <f t="shared" si="38"/>
        <v>85.53813333333332</v>
      </c>
      <c r="AG21" s="5">
        <f t="shared" si="39"/>
        <v>0.71600000000000019</v>
      </c>
      <c r="AH21" s="5">
        <f t="shared" si="40"/>
        <v>0.14319999999999997</v>
      </c>
      <c r="AJ21" s="13">
        <f t="shared" si="52"/>
        <v>1.6</v>
      </c>
      <c r="AL21" s="12"/>
      <c r="AM21" s="12"/>
      <c r="AO21" s="11">
        <f t="shared" si="53"/>
        <v>1.7999999999999999E-2</v>
      </c>
      <c r="AP21" s="11">
        <f t="shared" si="54"/>
        <v>7.0000000000000001E-3</v>
      </c>
      <c r="AQ21" s="11">
        <f t="shared" si="55"/>
        <v>8.0000000000000002E-3</v>
      </c>
      <c r="AS21" s="4">
        <f t="shared" si="0"/>
        <v>2.315E-2</v>
      </c>
      <c r="AT21" s="4">
        <f t="shared" si="1"/>
        <v>3.370000000000001E-3</v>
      </c>
      <c r="AU21" s="4">
        <f t="shared" si="2"/>
        <v>5.4920000000000004E-3</v>
      </c>
      <c r="AW21" s="12">
        <f t="shared" si="3"/>
        <v>37.565488797235552</v>
      </c>
      <c r="AX21" s="12">
        <f t="shared" si="4"/>
        <v>205.57676938104964</v>
      </c>
      <c r="AY21" s="12">
        <f t="shared" si="5"/>
        <v>20.961832061068701</v>
      </c>
      <c r="BA21" s="4">
        <f t="shared" si="56"/>
        <v>90.02</v>
      </c>
    </row>
    <row r="22" spans="1:53" ht="14.5" x14ac:dyDescent="0.35">
      <c r="A22" t="s">
        <v>117</v>
      </c>
      <c r="C22">
        <v>700</v>
      </c>
      <c r="D22" s="4">
        <v>6</v>
      </c>
      <c r="E22"/>
      <c r="F22">
        <v>0</v>
      </c>
      <c r="G22">
        <v>2.1000000000000001E-2</v>
      </c>
      <c r="H22">
        <v>2.1000000000000001E-2</v>
      </c>
      <c r="I22">
        <v>0.02</v>
      </c>
      <c r="J22">
        <v>6.0000000000000001E-3</v>
      </c>
      <c r="K22">
        <v>4.0000000000000001E-3</v>
      </c>
      <c r="L22">
        <v>1.2E-2</v>
      </c>
      <c r="M22">
        <v>3.5000000000000003E-2</v>
      </c>
      <c r="N22"/>
      <c r="O22" t="s">
        <v>139</v>
      </c>
      <c r="P22">
        <v>1E-3</v>
      </c>
      <c r="Q22">
        <v>1.4999999999999999E-2</v>
      </c>
      <c r="R22">
        <v>1.4999999999999999E-2</v>
      </c>
      <c r="S22">
        <v>1.4999999999999999E-2</v>
      </c>
      <c r="T22">
        <v>4.0000000000000001E-3</v>
      </c>
      <c r="U22">
        <v>2E-3</v>
      </c>
      <c r="V22">
        <v>0.01</v>
      </c>
      <c r="W22">
        <v>3.4000000000000002E-2</v>
      </c>
      <c r="Y22" s="11">
        <f t="shared" si="49"/>
        <v>2.1000000000000001E-2</v>
      </c>
      <c r="Z22" s="11">
        <f t="shared" si="50"/>
        <v>1.3999999999999999E-2</v>
      </c>
      <c r="AA22" s="11">
        <f t="shared" si="51"/>
        <v>7.0000000000000027E-3</v>
      </c>
      <c r="AB22" s="11"/>
      <c r="AC22" s="12">
        <f t="shared" si="36"/>
        <v>200.48000000000008</v>
      </c>
      <c r="AD22" s="12">
        <f t="shared" si="37"/>
        <v>88.211199999999877</v>
      </c>
      <c r="AE22" s="32">
        <f t="shared" si="38"/>
        <v>156.56533333333329</v>
      </c>
      <c r="AG22" s="5">
        <f t="shared" si="39"/>
        <v>1.7184000000000008</v>
      </c>
      <c r="AH22" s="5">
        <f t="shared" si="40"/>
        <v>0.75609599999999888</v>
      </c>
      <c r="AJ22" s="13">
        <f t="shared" si="52"/>
        <v>1.5000000000000002</v>
      </c>
      <c r="AL22" s="12"/>
      <c r="AM22" s="12"/>
      <c r="AO22" s="11">
        <f t="shared" si="53"/>
        <v>3.5000000000000003E-2</v>
      </c>
      <c r="AP22" s="11">
        <f t="shared" si="54"/>
        <v>1.2E-2</v>
      </c>
      <c r="AQ22" s="11">
        <f t="shared" si="55"/>
        <v>0.02</v>
      </c>
      <c r="AS22" s="4">
        <f t="shared" si="0"/>
        <v>4.8960000000000004E-2</v>
      </c>
      <c r="AT22" s="4">
        <f t="shared" si="1"/>
        <v>1.107E-2</v>
      </c>
      <c r="AU22" s="4">
        <f t="shared" si="2"/>
        <v>8.9200000000000008E-3</v>
      </c>
      <c r="AW22" s="12">
        <f t="shared" si="3"/>
        <v>123.39761453572623</v>
      </c>
      <c r="AX22" s="12">
        <f t="shared" si="4"/>
        <v>434.77488677737324</v>
      </c>
      <c r="AY22" s="12">
        <f t="shared" si="5"/>
        <v>34.045801526717554</v>
      </c>
      <c r="BA22" s="4">
        <f t="shared" si="56"/>
        <v>239.29000000000002</v>
      </c>
    </row>
    <row r="23" spans="1:53" ht="14.5" x14ac:dyDescent="0.35">
      <c r="A23" t="s">
        <v>118</v>
      </c>
      <c r="C23">
        <v>1000</v>
      </c>
      <c r="D23" s="4">
        <v>6</v>
      </c>
      <c r="E23"/>
      <c r="F23">
        <v>1E-3</v>
      </c>
      <c r="G23">
        <v>6.8000000000000005E-2</v>
      </c>
      <c r="H23">
        <v>6.8000000000000005E-2</v>
      </c>
      <c r="I23">
        <v>6.6000000000000003E-2</v>
      </c>
      <c r="J23">
        <v>0.02</v>
      </c>
      <c r="K23">
        <v>1.4999999999999999E-2</v>
      </c>
      <c r="L23">
        <v>5.8000000000000003E-2</v>
      </c>
      <c r="M23">
        <v>7.8E-2</v>
      </c>
      <c r="N23"/>
      <c r="O23" t="s">
        <v>140</v>
      </c>
      <c r="P23">
        <v>2E-3</v>
      </c>
      <c r="Q23">
        <v>4.2000000000000003E-2</v>
      </c>
      <c r="R23">
        <v>4.1000000000000002E-2</v>
      </c>
      <c r="S23">
        <v>3.9E-2</v>
      </c>
      <c r="T23">
        <v>1.0999999999999999E-2</v>
      </c>
      <c r="U23">
        <v>6.0000000000000001E-3</v>
      </c>
      <c r="V23">
        <v>5.3999999999999999E-2</v>
      </c>
      <c r="W23">
        <v>8.7999999999999995E-2</v>
      </c>
      <c r="Y23" s="11">
        <f t="shared" si="49"/>
        <v>6.7000000000000004E-2</v>
      </c>
      <c r="Z23" s="11">
        <f t="shared" si="50"/>
        <v>0.04</v>
      </c>
      <c r="AA23" s="11">
        <f t="shared" si="51"/>
        <v>2.7000000000000003E-2</v>
      </c>
      <c r="AB23" s="11"/>
      <c r="AC23" s="12">
        <f t="shared" si="36"/>
        <v>773.28000000000009</v>
      </c>
      <c r="AD23" s="12">
        <f t="shared" si="37"/>
        <v>51.551999999999886</v>
      </c>
      <c r="AE23" s="32">
        <f t="shared" si="38"/>
        <v>119.90613333333309</v>
      </c>
      <c r="AG23" s="5">
        <f t="shared" si="39"/>
        <v>4.6396800000000002</v>
      </c>
      <c r="AH23" s="5">
        <f t="shared" si="40"/>
        <v>0.30931199999999937</v>
      </c>
      <c r="AJ23" s="13">
        <f t="shared" si="52"/>
        <v>1.675</v>
      </c>
      <c r="AL23" s="12"/>
      <c r="AM23" s="12"/>
      <c r="AO23" s="11">
        <f t="shared" si="53"/>
        <v>7.6999999999999999E-2</v>
      </c>
      <c r="AP23" s="11">
        <f t="shared" si="54"/>
        <v>5.7000000000000002E-2</v>
      </c>
      <c r="AQ23" s="11">
        <f t="shared" si="55"/>
        <v>6.5000000000000002E-2</v>
      </c>
      <c r="AS23" s="4">
        <f t="shared" si="0"/>
        <v>0.11603999999999999</v>
      </c>
      <c r="AT23" s="4">
        <f t="shared" si="1"/>
        <v>4.6079999999999996E-2</v>
      </c>
      <c r="AU23" s="4">
        <f t="shared" si="2"/>
        <v>5.0290000000000008E-2</v>
      </c>
      <c r="AW23" s="12">
        <f t="shared" si="3"/>
        <v>513.65511091294161</v>
      </c>
      <c r="AX23" s="12">
        <f t="shared" si="4"/>
        <v>1030.4591066512742</v>
      </c>
      <c r="AY23" s="12">
        <f t="shared" si="5"/>
        <v>191.9465648854962</v>
      </c>
      <c r="BA23" s="4">
        <f t="shared" si="56"/>
        <v>763.57</v>
      </c>
    </row>
    <row r="24" spans="1:53" ht="14.5" x14ac:dyDescent="0.35">
      <c r="A24" t="s">
        <v>119</v>
      </c>
      <c r="C24">
        <v>1000</v>
      </c>
      <c r="D24" s="4">
        <v>6</v>
      </c>
      <c r="E24"/>
      <c r="F24">
        <v>0</v>
      </c>
      <c r="G24">
        <v>1.4999999999999999E-2</v>
      </c>
      <c r="H24">
        <v>1.4999999999999999E-2</v>
      </c>
      <c r="I24">
        <v>1.4999999999999999E-2</v>
      </c>
      <c r="J24">
        <v>4.0000000000000001E-3</v>
      </c>
      <c r="K24">
        <v>3.0000000000000001E-3</v>
      </c>
      <c r="L24">
        <v>1.2E-2</v>
      </c>
      <c r="M24">
        <v>0.02</v>
      </c>
      <c r="N24"/>
      <c r="O24" t="s">
        <v>141</v>
      </c>
      <c r="P24">
        <v>0</v>
      </c>
      <c r="Q24">
        <v>8.9999999999999993E-3</v>
      </c>
      <c r="R24">
        <v>8.9999999999999993E-3</v>
      </c>
      <c r="S24">
        <v>8.9999999999999993E-3</v>
      </c>
      <c r="T24">
        <v>2E-3</v>
      </c>
      <c r="U24">
        <v>0</v>
      </c>
      <c r="V24">
        <v>0.01</v>
      </c>
      <c r="W24">
        <v>2.1999999999999999E-2</v>
      </c>
      <c r="Y24" s="11">
        <f t="shared" si="49"/>
        <v>1.4999999999999999E-2</v>
      </c>
      <c r="Z24" s="11">
        <f t="shared" si="50"/>
        <v>8.9999999999999993E-3</v>
      </c>
      <c r="AA24" s="11">
        <f t="shared" si="51"/>
        <v>6.0000000000000001E-3</v>
      </c>
      <c r="AB24" s="11"/>
      <c r="AC24" s="12">
        <f t="shared" si="36"/>
        <v>171.84</v>
      </c>
      <c r="AD24" s="12">
        <f t="shared" si="37"/>
        <v>13.747199999999987</v>
      </c>
      <c r="AE24" s="32">
        <f t="shared" si="38"/>
        <v>82.10133333333323</v>
      </c>
      <c r="AG24" s="5">
        <f t="shared" si="39"/>
        <v>1.0310400000000002</v>
      </c>
      <c r="AH24" s="5">
        <f t="shared" si="40"/>
        <v>8.2483199999999923E-2</v>
      </c>
      <c r="AJ24" s="13">
        <f t="shared" si="52"/>
        <v>1.6666666666666667</v>
      </c>
      <c r="AL24" s="12"/>
      <c r="AM24" s="12"/>
      <c r="AO24" s="11">
        <f t="shared" si="53"/>
        <v>0.02</v>
      </c>
      <c r="AP24" s="11">
        <f t="shared" si="54"/>
        <v>1.2E-2</v>
      </c>
      <c r="AQ24" s="11">
        <f t="shared" si="55"/>
        <v>1.4999999999999999E-2</v>
      </c>
      <c r="AS24" s="4">
        <f t="shared" si="0"/>
        <v>2.9409999999999999E-2</v>
      </c>
      <c r="AT24" s="4">
        <f t="shared" si="1"/>
        <v>1.0019999999999999E-2</v>
      </c>
      <c r="AU24" s="4">
        <f t="shared" si="2"/>
        <v>1.025E-2</v>
      </c>
      <c r="AW24" s="12">
        <f t="shared" si="3"/>
        <v>111.69323375320478</v>
      </c>
      <c r="AX24" s="12">
        <f t="shared" si="4"/>
        <v>261.16685907113043</v>
      </c>
      <c r="AY24" s="12">
        <f t="shared" si="5"/>
        <v>39.122137404580151</v>
      </c>
      <c r="BA24" s="4">
        <f t="shared" si="56"/>
        <v>171.35</v>
      </c>
    </row>
    <row r="25" spans="1:53" ht="14.5" x14ac:dyDescent="0.35">
      <c r="A25" t="s">
        <v>120</v>
      </c>
      <c r="C25">
        <v>1000</v>
      </c>
      <c r="D25" s="4">
        <v>6</v>
      </c>
      <c r="E25"/>
      <c r="F25">
        <v>1E-3</v>
      </c>
      <c r="G25">
        <v>6.9000000000000006E-2</v>
      </c>
      <c r="H25">
        <v>6.8000000000000005E-2</v>
      </c>
      <c r="I25">
        <v>6.7000000000000004E-2</v>
      </c>
      <c r="J25">
        <v>1.9E-2</v>
      </c>
      <c r="K25">
        <v>1.4999999999999999E-2</v>
      </c>
      <c r="L25">
        <v>6.0999999999999999E-2</v>
      </c>
      <c r="M25">
        <v>0.08</v>
      </c>
      <c r="N25"/>
      <c r="O25" t="s">
        <v>142</v>
      </c>
      <c r="P25">
        <v>1E-3</v>
      </c>
      <c r="Q25">
        <v>4.2000000000000003E-2</v>
      </c>
      <c r="R25">
        <v>4.1000000000000002E-2</v>
      </c>
      <c r="S25">
        <v>3.9E-2</v>
      </c>
      <c r="T25">
        <v>1.0999999999999999E-2</v>
      </c>
      <c r="U25">
        <v>5.0000000000000001E-3</v>
      </c>
      <c r="V25">
        <v>5.6000000000000001E-2</v>
      </c>
      <c r="W25">
        <v>0.09</v>
      </c>
      <c r="Y25" s="11">
        <f t="shared" si="49"/>
        <v>6.7000000000000004E-2</v>
      </c>
      <c r="Z25" s="11">
        <f t="shared" si="50"/>
        <v>4.1000000000000002E-2</v>
      </c>
      <c r="AA25" s="11">
        <f t="shared" si="51"/>
        <v>2.6000000000000002E-2</v>
      </c>
      <c r="AB25" s="11"/>
      <c r="AC25" s="12">
        <f t="shared" si="36"/>
        <v>744.6400000000001</v>
      </c>
      <c r="AD25" s="12">
        <f t="shared" si="37"/>
        <v>100.81279999999987</v>
      </c>
      <c r="AE25" s="32">
        <f t="shared" si="38"/>
        <v>169.16693333333308</v>
      </c>
      <c r="AG25" s="5">
        <f t="shared" si="39"/>
        <v>4.4678400000000007</v>
      </c>
      <c r="AH25" s="5">
        <f t="shared" si="40"/>
        <v>0.60487679999999922</v>
      </c>
      <c r="AJ25" s="13">
        <f t="shared" si="52"/>
        <v>1.6341463414634148</v>
      </c>
      <c r="AL25" s="12"/>
      <c r="AM25" s="12"/>
      <c r="AO25" s="11">
        <f t="shared" si="53"/>
        <v>7.9000000000000001E-2</v>
      </c>
      <c r="AP25" s="11">
        <f t="shared" si="54"/>
        <v>0.06</v>
      </c>
      <c r="AQ25" s="11">
        <f t="shared" si="55"/>
        <v>6.6000000000000003E-2</v>
      </c>
      <c r="AS25" s="4">
        <f t="shared" si="0"/>
        <v>0.11810000000000001</v>
      </c>
      <c r="AT25" s="4">
        <f t="shared" si="1"/>
        <v>4.6590000000000006E-2</v>
      </c>
      <c r="AU25" s="4">
        <f t="shared" si="2"/>
        <v>5.3163999999999996E-2</v>
      </c>
      <c r="AW25" s="12">
        <f t="shared" si="3"/>
        <v>519.34009586445222</v>
      </c>
      <c r="AX25" s="12">
        <f t="shared" si="4"/>
        <v>1048.7523310540805</v>
      </c>
      <c r="AY25" s="12">
        <f t="shared" si="5"/>
        <v>202.91603053435111</v>
      </c>
      <c r="BA25" s="4">
        <f t="shared" si="56"/>
        <v>765.11</v>
      </c>
    </row>
    <row r="26" spans="1:53" ht="14.5" x14ac:dyDescent="0.35">
      <c r="A26" t="s">
        <v>121</v>
      </c>
      <c r="C26">
        <v>890</v>
      </c>
      <c r="D26" s="4">
        <v>6</v>
      </c>
      <c r="E26"/>
      <c r="F26">
        <v>0</v>
      </c>
      <c r="G26">
        <v>2.4E-2</v>
      </c>
      <c r="H26">
        <v>2.4E-2</v>
      </c>
      <c r="I26">
        <v>2.4E-2</v>
      </c>
      <c r="J26">
        <v>7.0000000000000001E-3</v>
      </c>
      <c r="K26">
        <v>5.0000000000000001E-3</v>
      </c>
      <c r="L26">
        <v>2.7E-2</v>
      </c>
      <c r="M26">
        <v>3.6999999999999998E-2</v>
      </c>
      <c r="N26"/>
      <c r="O26" t="s">
        <v>143</v>
      </c>
      <c r="P26">
        <v>0</v>
      </c>
      <c r="Q26">
        <v>1.4999999999999999E-2</v>
      </c>
      <c r="R26">
        <v>1.4999999999999999E-2</v>
      </c>
      <c r="S26">
        <v>1.4999999999999999E-2</v>
      </c>
      <c r="T26">
        <v>4.0000000000000001E-3</v>
      </c>
      <c r="U26">
        <v>2E-3</v>
      </c>
      <c r="V26">
        <v>2.3E-2</v>
      </c>
      <c r="W26">
        <v>3.9E-2</v>
      </c>
      <c r="Y26" s="11">
        <f t="shared" si="49"/>
        <v>2.4E-2</v>
      </c>
      <c r="Z26" s="11">
        <f t="shared" si="50"/>
        <v>1.4999999999999999E-2</v>
      </c>
      <c r="AA26" s="11">
        <f t="shared" si="51"/>
        <v>9.0000000000000011E-3</v>
      </c>
      <c r="AB26" s="11"/>
      <c r="AC26" s="12">
        <f t="shared" si="36"/>
        <v>257.76000000000005</v>
      </c>
      <c r="AD26" s="12">
        <f t="shared" si="37"/>
        <v>51.551999999999985</v>
      </c>
      <c r="AE26" s="32">
        <f t="shared" si="38"/>
        <v>119.90613333333329</v>
      </c>
      <c r="AG26" s="5">
        <f t="shared" si="39"/>
        <v>1.7377078651685394</v>
      </c>
      <c r="AH26" s="5">
        <f t="shared" si="40"/>
        <v>0.34754157303370775</v>
      </c>
      <c r="AJ26" s="13">
        <f t="shared" si="52"/>
        <v>1.6</v>
      </c>
      <c r="AL26" s="12"/>
      <c r="AM26" s="12"/>
      <c r="AO26" s="11">
        <f t="shared" si="53"/>
        <v>3.6999999999999998E-2</v>
      </c>
      <c r="AP26" s="11">
        <f t="shared" si="54"/>
        <v>2.7E-2</v>
      </c>
      <c r="AQ26" s="11">
        <f t="shared" si="55"/>
        <v>2.4E-2</v>
      </c>
      <c r="AS26" s="4">
        <f t="shared" si="0"/>
        <v>5.0150000000000007E-2</v>
      </c>
      <c r="AT26" s="4">
        <f t="shared" si="1"/>
        <v>1.4760000000000001E-2</v>
      </c>
      <c r="AU26" s="4">
        <f t="shared" si="2"/>
        <v>2.3955999999999998E-2</v>
      </c>
      <c r="AW26" s="12">
        <f t="shared" si="3"/>
        <v>164.53015271430166</v>
      </c>
      <c r="AX26" s="12">
        <f t="shared" si="4"/>
        <v>445.34233194210111</v>
      </c>
      <c r="AY26" s="12">
        <f t="shared" si="5"/>
        <v>91.435114503816777</v>
      </c>
      <c r="BA26" s="4">
        <f t="shared" si="56"/>
        <v>273.21999999999997</v>
      </c>
    </row>
    <row r="27" spans="1:53" ht="14.5" x14ac:dyDescent="0.35">
      <c r="A27" t="s">
        <v>122</v>
      </c>
      <c r="C27">
        <v>700</v>
      </c>
      <c r="D27" s="4">
        <v>6</v>
      </c>
      <c r="E27"/>
      <c r="F27">
        <v>0</v>
      </c>
      <c r="G27">
        <v>2.3E-2</v>
      </c>
      <c r="H27">
        <v>2.1999999999999999E-2</v>
      </c>
      <c r="I27">
        <v>2.1999999999999999E-2</v>
      </c>
      <c r="J27">
        <v>6.0000000000000001E-3</v>
      </c>
      <c r="K27">
        <v>4.0000000000000001E-3</v>
      </c>
      <c r="L27">
        <v>1.2999999999999999E-2</v>
      </c>
      <c r="M27">
        <v>3.6999999999999998E-2</v>
      </c>
      <c r="N27"/>
      <c r="O27" t="s">
        <v>144</v>
      </c>
      <c r="P27">
        <v>1E-3</v>
      </c>
      <c r="Q27">
        <v>1.6E-2</v>
      </c>
      <c r="R27">
        <v>1.6E-2</v>
      </c>
      <c r="S27">
        <v>1.6E-2</v>
      </c>
      <c r="T27">
        <v>5.0000000000000001E-3</v>
      </c>
      <c r="U27">
        <v>2E-3</v>
      </c>
      <c r="V27">
        <v>1.0999999999999999E-2</v>
      </c>
      <c r="W27">
        <v>3.6999999999999998E-2</v>
      </c>
      <c r="Y27" s="11">
        <f t="shared" si="49"/>
        <v>2.1999999999999999E-2</v>
      </c>
      <c r="Z27" s="11">
        <f t="shared" si="50"/>
        <v>1.4999999999999999E-2</v>
      </c>
      <c r="AA27" s="11">
        <f t="shared" si="51"/>
        <v>6.9999999999999993E-3</v>
      </c>
      <c r="AB27" s="11"/>
      <c r="AC27" s="12">
        <f t="shared" si="36"/>
        <v>200.48</v>
      </c>
      <c r="AD27" s="12">
        <f t="shared" si="37"/>
        <v>108.83200000000004</v>
      </c>
      <c r="AE27" s="32">
        <f t="shared" si="38"/>
        <v>177.18613333333334</v>
      </c>
      <c r="AG27" s="5">
        <f t="shared" si="39"/>
        <v>1.7183999999999999</v>
      </c>
      <c r="AH27" s="5">
        <f t="shared" si="40"/>
        <v>0.93284571428571461</v>
      </c>
      <c r="AJ27" s="13">
        <f t="shared" si="52"/>
        <v>1.4666666666666666</v>
      </c>
      <c r="AL27" s="12"/>
      <c r="AM27" s="12"/>
      <c r="AO27" s="11">
        <f t="shared" si="53"/>
        <v>3.6999999999999998E-2</v>
      </c>
      <c r="AP27" s="11">
        <f t="shared" si="54"/>
        <v>1.2999999999999999E-2</v>
      </c>
      <c r="AQ27" s="11">
        <f t="shared" si="55"/>
        <v>2.1999999999999999E-2</v>
      </c>
      <c r="AS27" s="4">
        <f t="shared" si="0"/>
        <v>5.2350000000000001E-2</v>
      </c>
      <c r="AT27" s="4">
        <f t="shared" si="1"/>
        <v>1.2579999999999997E-2</v>
      </c>
      <c r="AU27" s="4">
        <f t="shared" si="2"/>
        <v>9.7280000000000005E-3</v>
      </c>
      <c r="AW27" s="12">
        <f t="shared" si="3"/>
        <v>140.22962880392373</v>
      </c>
      <c r="AX27" s="12">
        <f t="shared" si="4"/>
        <v>464.87878518781633</v>
      </c>
      <c r="AY27" s="12">
        <f t="shared" si="5"/>
        <v>37.12977099236641</v>
      </c>
      <c r="BA27" s="4">
        <f t="shared" si="56"/>
        <v>251.14</v>
      </c>
    </row>
    <row r="28" spans="1:53" ht="14.5" x14ac:dyDescent="0.35">
      <c r="A28" t="s">
        <v>123</v>
      </c>
      <c r="C28">
        <v>1000</v>
      </c>
      <c r="D28" s="4">
        <v>6</v>
      </c>
      <c r="E28"/>
      <c r="F28">
        <v>0</v>
      </c>
      <c r="G28">
        <v>1.4E-2</v>
      </c>
      <c r="H28">
        <v>1.4E-2</v>
      </c>
      <c r="I28">
        <v>1.4E-2</v>
      </c>
      <c r="J28">
        <v>3.0000000000000001E-3</v>
      </c>
      <c r="K28">
        <v>2E-3</v>
      </c>
      <c r="L28">
        <v>1.0999999999999999E-2</v>
      </c>
      <c r="M28">
        <v>0.02</v>
      </c>
      <c r="N28"/>
      <c r="O28" t="s">
        <v>145</v>
      </c>
      <c r="P28">
        <v>0</v>
      </c>
      <c r="Q28">
        <v>8.9999999999999993E-3</v>
      </c>
      <c r="R28">
        <v>8.9999999999999993E-3</v>
      </c>
      <c r="S28">
        <v>8.9999999999999993E-3</v>
      </c>
      <c r="T28">
        <v>2E-3</v>
      </c>
      <c r="U28">
        <v>0</v>
      </c>
      <c r="V28">
        <v>8.9999999999999993E-3</v>
      </c>
      <c r="W28">
        <v>2.1000000000000001E-2</v>
      </c>
      <c r="Y28" s="11">
        <f t="shared" si="49"/>
        <v>1.4E-2</v>
      </c>
      <c r="Z28" s="11">
        <f t="shared" si="50"/>
        <v>8.9999999999999993E-3</v>
      </c>
      <c r="AA28" s="11">
        <f t="shared" si="51"/>
        <v>5.000000000000001E-3</v>
      </c>
      <c r="AB28" s="11"/>
      <c r="AC28" s="12">
        <f t="shared" si="36"/>
        <v>143.20000000000002</v>
      </c>
      <c r="AD28" s="12">
        <f t="shared" si="37"/>
        <v>42.387199999999964</v>
      </c>
      <c r="AE28" s="32">
        <f t="shared" si="38"/>
        <v>110.74133333333322</v>
      </c>
      <c r="AG28" s="5">
        <f t="shared" si="39"/>
        <v>0.85920000000000019</v>
      </c>
      <c r="AH28" s="5">
        <f t="shared" si="40"/>
        <v>0.25432319999999975</v>
      </c>
      <c r="AJ28" s="13">
        <f t="shared" si="52"/>
        <v>1.5555555555555558</v>
      </c>
      <c r="AL28" s="12"/>
      <c r="AM28" s="12"/>
      <c r="AO28" s="11">
        <f t="shared" si="53"/>
        <v>0.02</v>
      </c>
      <c r="AP28" s="11">
        <f t="shared" si="54"/>
        <v>1.0999999999999999E-2</v>
      </c>
      <c r="AQ28" s="11">
        <f t="shared" si="55"/>
        <v>1.4E-2</v>
      </c>
      <c r="AS28" s="4">
        <f t="shared" si="0"/>
        <v>2.8889999999999999E-2</v>
      </c>
      <c r="AT28" s="4">
        <f t="shared" si="1"/>
        <v>8.9900000000000015E-3</v>
      </c>
      <c r="AU28" s="4">
        <f t="shared" si="2"/>
        <v>9.2559999999999986E-3</v>
      </c>
      <c r="AW28" s="12">
        <f t="shared" si="3"/>
        <v>100.21179355701709</v>
      </c>
      <c r="AX28" s="12">
        <f t="shared" si="4"/>
        <v>256.54915194032503</v>
      </c>
      <c r="AY28" s="12">
        <f t="shared" si="5"/>
        <v>35.328244274809151</v>
      </c>
      <c r="BA28" s="4">
        <f t="shared" si="56"/>
        <v>161.11999999999998</v>
      </c>
    </row>
    <row r="29" spans="1:53" ht="14.5" x14ac:dyDescent="0.35">
      <c r="A29" t="s">
        <v>124</v>
      </c>
      <c r="C29">
        <v>1000</v>
      </c>
      <c r="D29" s="4">
        <v>6</v>
      </c>
      <c r="E29"/>
      <c r="F29">
        <v>-1E-3</v>
      </c>
      <c r="G29">
        <v>7.0000000000000001E-3</v>
      </c>
      <c r="H29">
        <v>7.0000000000000001E-3</v>
      </c>
      <c r="I29">
        <v>7.0000000000000001E-3</v>
      </c>
      <c r="J29">
        <v>1E-3</v>
      </c>
      <c r="K29">
        <v>0</v>
      </c>
      <c r="L29">
        <v>6.0000000000000001E-3</v>
      </c>
      <c r="M29">
        <v>1.4E-2</v>
      </c>
      <c r="N29"/>
      <c r="O29" t="s">
        <v>146</v>
      </c>
      <c r="P29">
        <v>0</v>
      </c>
      <c r="Q29">
        <v>5.0000000000000001E-3</v>
      </c>
      <c r="R29">
        <v>5.0000000000000001E-3</v>
      </c>
      <c r="S29">
        <v>5.0000000000000001E-3</v>
      </c>
      <c r="T29">
        <v>1E-3</v>
      </c>
      <c r="U29">
        <v>-1E-3</v>
      </c>
      <c r="V29">
        <v>5.0000000000000001E-3</v>
      </c>
      <c r="W29">
        <v>1.4E-2</v>
      </c>
      <c r="Y29" s="11">
        <f t="shared" si="49"/>
        <v>8.0000000000000002E-3</v>
      </c>
      <c r="Z29" s="11">
        <f t="shared" si="50"/>
        <v>5.0000000000000001E-3</v>
      </c>
      <c r="AA29" s="11">
        <f t="shared" si="51"/>
        <v>3.0000000000000001E-3</v>
      </c>
      <c r="AB29" s="11"/>
      <c r="AC29" s="12">
        <f t="shared" si="36"/>
        <v>85.92</v>
      </c>
      <c r="AD29" s="12">
        <f t="shared" si="37"/>
        <v>17.183999999999994</v>
      </c>
      <c r="AE29" s="32">
        <f t="shared" si="38"/>
        <v>85.53813333333332</v>
      </c>
      <c r="AG29" s="5">
        <f t="shared" si="39"/>
        <v>0.51552000000000009</v>
      </c>
      <c r="AH29" s="5">
        <f t="shared" si="40"/>
        <v>0.10310399999999996</v>
      </c>
      <c r="AJ29" s="13">
        <f t="shared" si="52"/>
        <v>1.6</v>
      </c>
      <c r="AL29" s="12"/>
      <c r="AM29" s="12"/>
      <c r="AO29" s="11">
        <f t="shared" si="53"/>
        <v>1.4999999999999999E-2</v>
      </c>
      <c r="AP29" s="11">
        <f t="shared" si="54"/>
        <v>7.0000000000000001E-3</v>
      </c>
      <c r="AQ29" s="11">
        <f t="shared" si="55"/>
        <v>8.0000000000000002E-3</v>
      </c>
      <c r="AS29" s="4">
        <f t="shared" si="0"/>
        <v>2.0029999999999999E-2</v>
      </c>
      <c r="AT29" s="4">
        <f t="shared" si="1"/>
        <v>4.1800000000000006E-3</v>
      </c>
      <c r="AU29" s="4">
        <f t="shared" si="2"/>
        <v>5.732000000000001E-3</v>
      </c>
      <c r="AW29" s="12">
        <f t="shared" si="3"/>
        <v>46.594582543752104</v>
      </c>
      <c r="AX29" s="12">
        <f t="shared" si="4"/>
        <v>177.87052659621705</v>
      </c>
      <c r="AY29" s="12">
        <f t="shared" si="5"/>
        <v>21.877862595419852</v>
      </c>
      <c r="BA29" s="4">
        <f t="shared" si="56"/>
        <v>91.64</v>
      </c>
    </row>
    <row r="30" spans="1:53" ht="14.5" x14ac:dyDescent="0.35">
      <c r="A30" t="s">
        <v>125</v>
      </c>
      <c r="C30">
        <v>1000</v>
      </c>
      <c r="D30" s="4">
        <v>6</v>
      </c>
      <c r="E30"/>
      <c r="F30">
        <v>0</v>
      </c>
      <c r="G30">
        <v>5.8999999999999997E-2</v>
      </c>
      <c r="H30">
        <v>5.8000000000000003E-2</v>
      </c>
      <c r="I30">
        <v>5.7000000000000002E-2</v>
      </c>
      <c r="J30">
        <v>1.6E-2</v>
      </c>
      <c r="K30">
        <v>1.0999999999999999E-2</v>
      </c>
      <c r="L30">
        <v>5.0999999999999997E-2</v>
      </c>
      <c r="M30">
        <v>6.9000000000000006E-2</v>
      </c>
      <c r="N30"/>
      <c r="O30" t="s">
        <v>147</v>
      </c>
      <c r="P30">
        <v>0</v>
      </c>
      <c r="Q30">
        <v>3.5999999999999997E-2</v>
      </c>
      <c r="R30">
        <v>3.5000000000000003E-2</v>
      </c>
      <c r="S30">
        <v>3.4000000000000002E-2</v>
      </c>
      <c r="T30">
        <v>8.9999999999999993E-3</v>
      </c>
      <c r="U30">
        <v>4.0000000000000001E-3</v>
      </c>
      <c r="V30">
        <v>4.7E-2</v>
      </c>
      <c r="W30">
        <v>7.6999999999999999E-2</v>
      </c>
      <c r="Y30" s="11">
        <f t="shared" si="49"/>
        <v>5.8000000000000003E-2</v>
      </c>
      <c r="Z30" s="11">
        <f t="shared" si="50"/>
        <v>3.5999999999999997E-2</v>
      </c>
      <c r="AA30" s="11">
        <f t="shared" si="51"/>
        <v>2.2000000000000006E-2</v>
      </c>
      <c r="AB30" s="11"/>
      <c r="AC30" s="12">
        <f t="shared" si="36"/>
        <v>630.08000000000015</v>
      </c>
      <c r="AD30" s="12">
        <f t="shared" si="37"/>
        <v>112.2687999999998</v>
      </c>
      <c r="AE30" s="32">
        <f t="shared" si="38"/>
        <v>180.62293333333341</v>
      </c>
      <c r="AG30" s="5">
        <f t="shared" si="39"/>
        <v>3.7804800000000012</v>
      </c>
      <c r="AH30" s="5">
        <f t="shared" si="40"/>
        <v>0.67361279999999868</v>
      </c>
      <c r="AJ30" s="13">
        <f t="shared" si="52"/>
        <v>1.6111111111111114</v>
      </c>
      <c r="AL30" s="12"/>
      <c r="AM30" s="12"/>
      <c r="AO30" s="11">
        <f t="shared" si="53"/>
        <v>6.9000000000000006E-2</v>
      </c>
      <c r="AP30" s="11">
        <f t="shared" si="54"/>
        <v>5.0999999999999997E-2</v>
      </c>
      <c r="AQ30" s="11">
        <f t="shared" si="55"/>
        <v>5.7000000000000002E-2</v>
      </c>
      <c r="AS30" s="4">
        <f t="shared" si="0"/>
        <v>0.10302</v>
      </c>
      <c r="AT30" s="4">
        <f t="shared" si="1"/>
        <v>4.002E-2</v>
      </c>
      <c r="AU30" s="4">
        <f t="shared" si="2"/>
        <v>4.5018000000000002E-2</v>
      </c>
      <c r="AW30" s="12">
        <f t="shared" si="3"/>
        <v>446.1041132538179</v>
      </c>
      <c r="AX30" s="12">
        <f t="shared" si="4"/>
        <v>914.83882426072284</v>
      </c>
      <c r="AY30" s="12">
        <f t="shared" si="5"/>
        <v>171.82442748091603</v>
      </c>
      <c r="BA30" s="4">
        <f t="shared" si="56"/>
        <v>661.78000000000009</v>
      </c>
    </row>
    <row r="31" spans="1:53" ht="14.5" x14ac:dyDescent="0.35">
      <c r="A31" t="s">
        <v>126</v>
      </c>
      <c r="C31">
        <v>1000</v>
      </c>
      <c r="D31" s="4">
        <v>6</v>
      </c>
      <c r="E31"/>
      <c r="F31">
        <v>-1E-3</v>
      </c>
      <c r="G31">
        <v>0.01</v>
      </c>
      <c r="H31">
        <v>0.01</v>
      </c>
      <c r="I31">
        <v>8.9999999999999993E-3</v>
      </c>
      <c r="J31">
        <v>2E-3</v>
      </c>
      <c r="K31">
        <v>1E-3</v>
      </c>
      <c r="L31">
        <v>7.0000000000000001E-3</v>
      </c>
      <c r="M31">
        <v>2.1999999999999999E-2</v>
      </c>
      <c r="N31"/>
      <c r="O31" t="s">
        <v>148</v>
      </c>
      <c r="P31">
        <v>-1E-3</v>
      </c>
      <c r="Q31">
        <v>7.0000000000000001E-3</v>
      </c>
      <c r="R31">
        <v>7.0000000000000001E-3</v>
      </c>
      <c r="S31">
        <v>7.0000000000000001E-3</v>
      </c>
      <c r="T31">
        <v>1E-3</v>
      </c>
      <c r="U31">
        <v>-1E-3</v>
      </c>
      <c r="V31">
        <v>6.0000000000000001E-3</v>
      </c>
      <c r="W31">
        <v>2.1000000000000001E-2</v>
      </c>
      <c r="Y31" s="11">
        <f t="shared" si="49"/>
        <v>1.0999999999999999E-2</v>
      </c>
      <c r="Z31" s="11">
        <f t="shared" si="50"/>
        <v>8.0000000000000002E-3</v>
      </c>
      <c r="AA31" s="11">
        <f t="shared" si="51"/>
        <v>2.9999999999999992E-3</v>
      </c>
      <c r="AB31" s="11"/>
      <c r="AC31" s="12">
        <f t="shared" si="36"/>
        <v>85.919999999999973</v>
      </c>
      <c r="AD31" s="12">
        <f t="shared" si="37"/>
        <v>79.046400000000006</v>
      </c>
      <c r="AE31" s="32">
        <f t="shared" si="38"/>
        <v>147.40053333333341</v>
      </c>
      <c r="AG31" s="5">
        <f t="shared" si="39"/>
        <v>0.51551999999999987</v>
      </c>
      <c r="AH31" s="5">
        <f t="shared" si="40"/>
        <v>0.4742784000000001</v>
      </c>
      <c r="AJ31" s="13">
        <f t="shared" si="52"/>
        <v>1.375</v>
      </c>
      <c r="AL31" s="12"/>
      <c r="AM31" s="12"/>
      <c r="AO31" s="11">
        <f t="shared" si="53"/>
        <v>2.3E-2</v>
      </c>
      <c r="AP31" s="11">
        <f t="shared" si="54"/>
        <v>8.0000000000000002E-3</v>
      </c>
      <c r="AQ31" s="11">
        <f t="shared" si="55"/>
        <v>9.9999999999999985E-3</v>
      </c>
      <c r="AS31" s="4">
        <f t="shared" si="0"/>
        <v>2.9660000000000002E-2</v>
      </c>
      <c r="AT31" s="4">
        <f t="shared" si="1"/>
        <v>4.069999999999999E-3</v>
      </c>
      <c r="AU31" s="4">
        <f t="shared" si="2"/>
        <v>6.0600000000000011E-3</v>
      </c>
      <c r="AW31" s="12">
        <f t="shared" si="3"/>
        <v>45.368409318916498</v>
      </c>
      <c r="AX31" s="12">
        <f t="shared" si="4"/>
        <v>263.38691057632542</v>
      </c>
      <c r="AY31" s="12">
        <f t="shared" si="5"/>
        <v>23.129770992366417</v>
      </c>
      <c r="BA31" s="4">
        <f t="shared" si="56"/>
        <v>125.57</v>
      </c>
    </row>
    <row r="32" spans="1:53" ht="14.5" x14ac:dyDescent="0.35">
      <c r="A32" t="s">
        <v>127</v>
      </c>
      <c r="C32">
        <v>1000</v>
      </c>
      <c r="D32" s="4">
        <v>6</v>
      </c>
      <c r="E32"/>
      <c r="F32">
        <v>0</v>
      </c>
      <c r="G32">
        <v>1.0999999999999999E-2</v>
      </c>
      <c r="H32">
        <v>1.0999999999999999E-2</v>
      </c>
      <c r="I32">
        <v>1.0999999999999999E-2</v>
      </c>
      <c r="J32">
        <v>4.0000000000000001E-3</v>
      </c>
      <c r="K32">
        <v>2E-3</v>
      </c>
      <c r="L32">
        <v>8.0000000000000002E-3</v>
      </c>
      <c r="M32">
        <v>2.5999999999999999E-2</v>
      </c>
      <c r="N32"/>
      <c r="O32" t="s">
        <v>149</v>
      </c>
      <c r="P32">
        <v>0</v>
      </c>
      <c r="Q32">
        <v>8.0000000000000002E-3</v>
      </c>
      <c r="R32">
        <v>8.0000000000000002E-3</v>
      </c>
      <c r="S32">
        <v>8.0000000000000002E-3</v>
      </c>
      <c r="T32">
        <v>3.0000000000000001E-3</v>
      </c>
      <c r="U32">
        <v>1E-3</v>
      </c>
      <c r="V32">
        <v>7.0000000000000001E-3</v>
      </c>
      <c r="W32">
        <v>2.5000000000000001E-2</v>
      </c>
      <c r="Y32" s="11">
        <f t="shared" si="49"/>
        <v>1.0999999999999999E-2</v>
      </c>
      <c r="Z32" s="11">
        <f t="shared" si="50"/>
        <v>8.0000000000000002E-3</v>
      </c>
      <c r="AA32" s="11">
        <f t="shared" si="51"/>
        <v>2.9999999999999992E-3</v>
      </c>
      <c r="AB32" s="11"/>
      <c r="AC32" s="12">
        <f t="shared" si="36"/>
        <v>85.919999999999973</v>
      </c>
      <c r="AD32" s="12">
        <f t="shared" si="37"/>
        <v>79.046400000000006</v>
      </c>
      <c r="AE32" s="32">
        <f t="shared" si="38"/>
        <v>147.40053333333341</v>
      </c>
      <c r="AG32" s="5">
        <f t="shared" si="39"/>
        <v>0.51551999999999987</v>
      </c>
      <c r="AH32" s="5">
        <f t="shared" si="40"/>
        <v>0.4742784000000001</v>
      </c>
      <c r="AJ32" s="13">
        <f t="shared" si="52"/>
        <v>1.375</v>
      </c>
      <c r="AL32" s="12"/>
      <c r="AM32" s="12"/>
      <c r="AO32" s="11">
        <f t="shared" si="53"/>
        <v>2.5999999999999999E-2</v>
      </c>
      <c r="AP32" s="11">
        <f t="shared" si="54"/>
        <v>8.0000000000000002E-3</v>
      </c>
      <c r="AQ32" s="11">
        <f t="shared" si="55"/>
        <v>1.0999999999999999E-2</v>
      </c>
      <c r="AS32" s="4">
        <f t="shared" si="0"/>
        <v>3.3569999999999996E-2</v>
      </c>
      <c r="AT32" s="4">
        <f t="shared" si="1"/>
        <v>4.2799999999999991E-3</v>
      </c>
      <c r="AU32" s="4">
        <f t="shared" si="2"/>
        <v>5.7940000000000005E-3</v>
      </c>
      <c r="AW32" s="12">
        <f t="shared" si="3"/>
        <v>47.709285475420792</v>
      </c>
      <c r="AX32" s="12">
        <f t="shared" si="4"/>
        <v>298.10851611757386</v>
      </c>
      <c r="AY32" s="12">
        <f t="shared" si="5"/>
        <v>22.114503816793896</v>
      </c>
      <c r="BA32" s="4">
        <f t="shared" si="56"/>
        <v>124.03</v>
      </c>
    </row>
    <row r="33" spans="1:53" ht="14.5" x14ac:dyDescent="0.35">
      <c r="A33" t="s">
        <v>128</v>
      </c>
      <c r="C33">
        <v>1000</v>
      </c>
      <c r="D33" s="4">
        <v>6</v>
      </c>
      <c r="E33"/>
      <c r="F33">
        <v>-2E-3</v>
      </c>
      <c r="G33">
        <v>1.9E-2</v>
      </c>
      <c r="H33">
        <v>1.9E-2</v>
      </c>
      <c r="I33">
        <v>1.9E-2</v>
      </c>
      <c r="J33">
        <v>4.0000000000000001E-3</v>
      </c>
      <c r="K33">
        <v>3.0000000000000001E-3</v>
      </c>
      <c r="L33">
        <v>1.7999999999999999E-2</v>
      </c>
      <c r="M33">
        <v>2.5999999999999999E-2</v>
      </c>
      <c r="N33"/>
      <c r="O33" t="s">
        <v>150</v>
      </c>
      <c r="P33">
        <v>-1E-3</v>
      </c>
      <c r="Q33">
        <v>1.0999999999999999E-2</v>
      </c>
      <c r="R33">
        <v>1.0999999999999999E-2</v>
      </c>
      <c r="S33">
        <v>1.0999999999999999E-2</v>
      </c>
      <c r="T33">
        <v>2E-3</v>
      </c>
      <c r="U33">
        <v>0</v>
      </c>
      <c r="V33">
        <v>1.4999999999999999E-2</v>
      </c>
      <c r="W33">
        <v>2.9000000000000001E-2</v>
      </c>
      <c r="Y33" s="11">
        <f t="shared" si="49"/>
        <v>2.0999999999999998E-2</v>
      </c>
      <c r="Z33" s="11">
        <f t="shared" si="50"/>
        <v>1.2E-2</v>
      </c>
      <c r="AA33" s="11">
        <f t="shared" si="51"/>
        <v>8.9999999999999976E-3</v>
      </c>
      <c r="AB33" s="11"/>
      <c r="AC33" s="12">
        <f t="shared" si="36"/>
        <v>257.75999999999993</v>
      </c>
      <c r="AD33" s="12">
        <f t="shared" si="37"/>
        <v>-10.310399999999976</v>
      </c>
      <c r="AE33" s="32">
        <f t="shared" si="38"/>
        <v>58.043733333333421</v>
      </c>
      <c r="AG33" s="5">
        <f t="shared" si="39"/>
        <v>1.5465599999999995</v>
      </c>
      <c r="AH33" s="5">
        <f t="shared" si="40"/>
        <v>-6.1862399999999873E-2</v>
      </c>
      <c r="AJ33" s="13">
        <f t="shared" si="52"/>
        <v>1.7499999999999998</v>
      </c>
      <c r="AL33" s="12"/>
      <c r="AM33" s="12"/>
      <c r="AO33" s="11">
        <f t="shared" si="53"/>
        <v>2.7999999999999997E-2</v>
      </c>
      <c r="AP33" s="11">
        <f t="shared" si="54"/>
        <v>1.9999999999999997E-2</v>
      </c>
      <c r="AQ33" s="11">
        <f t="shared" si="55"/>
        <v>2.0999999999999998E-2</v>
      </c>
      <c r="AS33" s="4">
        <f t="shared" si="0"/>
        <v>4.0309999999999999E-2</v>
      </c>
      <c r="AT33" s="4">
        <f t="shared" si="1"/>
        <v>1.4059999999999998E-2</v>
      </c>
      <c r="AU33" s="4">
        <f t="shared" si="2"/>
        <v>1.7613999999999998E-2</v>
      </c>
      <c r="AW33" s="12">
        <f t="shared" si="3"/>
        <v>156.72723219262065</v>
      </c>
      <c r="AX33" s="12">
        <f t="shared" si="4"/>
        <v>357.96110469762897</v>
      </c>
      <c r="AY33" s="12">
        <f t="shared" si="5"/>
        <v>67.22900763358777</v>
      </c>
      <c r="BA33" s="4">
        <f t="shared" si="56"/>
        <v>239.20999999999995</v>
      </c>
    </row>
    <row r="34" spans="1:53" ht="14.5" x14ac:dyDescent="0.35">
      <c r="A34" t="s">
        <v>129</v>
      </c>
      <c r="C34">
        <v>1000</v>
      </c>
      <c r="D34" s="4">
        <v>6</v>
      </c>
      <c r="E34"/>
      <c r="F34">
        <v>-1E-3</v>
      </c>
      <c r="G34">
        <v>6.5000000000000002E-2</v>
      </c>
      <c r="H34">
        <v>6.5000000000000002E-2</v>
      </c>
      <c r="I34">
        <v>6.4000000000000001E-2</v>
      </c>
      <c r="J34">
        <v>2.1999999999999999E-2</v>
      </c>
      <c r="K34">
        <v>1.2E-2</v>
      </c>
      <c r="L34">
        <v>2.8000000000000001E-2</v>
      </c>
      <c r="M34">
        <v>9.4E-2</v>
      </c>
      <c r="N34"/>
      <c r="O34" t="s">
        <v>151</v>
      </c>
      <c r="P34">
        <v>-1E-3</v>
      </c>
      <c r="Q34">
        <v>4.7E-2</v>
      </c>
      <c r="R34">
        <v>4.7E-2</v>
      </c>
      <c r="S34">
        <v>4.4999999999999998E-2</v>
      </c>
      <c r="T34">
        <v>1.6E-2</v>
      </c>
      <c r="U34">
        <v>7.0000000000000001E-3</v>
      </c>
      <c r="V34">
        <v>2.5999999999999999E-2</v>
      </c>
      <c r="W34">
        <v>9.5000000000000001E-2</v>
      </c>
      <c r="Y34" s="11">
        <f t="shared" si="49"/>
        <v>6.6000000000000003E-2</v>
      </c>
      <c r="Z34" s="11">
        <f t="shared" si="50"/>
        <v>4.8000000000000001E-2</v>
      </c>
      <c r="AA34" s="11">
        <f t="shared" si="51"/>
        <v>1.8000000000000002E-2</v>
      </c>
      <c r="AB34" s="11"/>
      <c r="AC34" s="12">
        <f t="shared" si="36"/>
        <v>515.5200000000001</v>
      </c>
      <c r="AD34" s="12">
        <f t="shared" si="37"/>
        <v>474.27839999999975</v>
      </c>
      <c r="AE34" s="32">
        <f t="shared" si="38"/>
        <v>542.6325333333333</v>
      </c>
      <c r="AG34" s="5">
        <f t="shared" si="39"/>
        <v>3.0931200000000003</v>
      </c>
      <c r="AH34" s="5">
        <f t="shared" si="40"/>
        <v>2.8456703999999986</v>
      </c>
      <c r="AJ34" s="13">
        <f t="shared" si="52"/>
        <v>1.375</v>
      </c>
      <c r="AL34" s="12"/>
      <c r="AM34" s="12"/>
      <c r="AO34" s="11">
        <f t="shared" si="53"/>
        <v>9.5000000000000001E-2</v>
      </c>
      <c r="AP34" s="11">
        <f t="shared" si="54"/>
        <v>2.9000000000000001E-2</v>
      </c>
      <c r="AQ34" s="11">
        <f t="shared" si="55"/>
        <v>6.5000000000000002E-2</v>
      </c>
      <c r="AS34" s="4">
        <f t="shared" si="0"/>
        <v>0.14232</v>
      </c>
      <c r="AT34" s="4">
        <f t="shared" si="1"/>
        <v>4.093999999999999E-2</v>
      </c>
      <c r="AU34" s="4">
        <f t="shared" si="2"/>
        <v>2.0290000000000002E-2</v>
      </c>
      <c r="AW34" s="12">
        <f t="shared" si="3"/>
        <v>456.35938022516996</v>
      </c>
      <c r="AX34" s="12">
        <f t="shared" si="4"/>
        <v>1263.8309208773644</v>
      </c>
      <c r="AY34" s="12">
        <f t="shared" si="5"/>
        <v>77.442748091603065</v>
      </c>
      <c r="BA34" s="4">
        <f t="shared" si="56"/>
        <v>745.64</v>
      </c>
    </row>
    <row r="35" spans="1:53" ht="14.5" x14ac:dyDescent="0.35">
      <c r="A35"/>
      <c r="C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Y35" s="11">
        <f t="shared" si="49"/>
        <v>0</v>
      </c>
      <c r="Z35" s="11">
        <f t="shared" si="50"/>
        <v>0</v>
      </c>
      <c r="AA35" s="11">
        <f t="shared" si="51"/>
        <v>0</v>
      </c>
      <c r="AB35" s="11"/>
      <c r="AC35" s="12">
        <f t="shared" si="36"/>
        <v>0</v>
      </c>
      <c r="AD35" s="12">
        <f t="shared" si="37"/>
        <v>0</v>
      </c>
      <c r="AE35" s="32">
        <f t="shared" si="38"/>
        <v>68.354133333333337</v>
      </c>
      <c r="AG35" s="5" t="e">
        <f t="shared" si="39"/>
        <v>#DIV/0!</v>
      </c>
      <c r="AH35" s="5" t="e">
        <f t="shared" si="40"/>
        <v>#DIV/0!</v>
      </c>
      <c r="AJ35" s="13" t="e">
        <f t="shared" si="52"/>
        <v>#DIV/0!</v>
      </c>
      <c r="AL35" s="12"/>
      <c r="AM35" s="12"/>
      <c r="AO35" s="11">
        <f t="shared" si="53"/>
        <v>0</v>
      </c>
      <c r="AP35" s="11">
        <f t="shared" si="54"/>
        <v>0</v>
      </c>
      <c r="AQ35" s="11">
        <f t="shared" si="55"/>
        <v>0</v>
      </c>
      <c r="AS35" s="4">
        <f t="shared" si="0"/>
        <v>0</v>
      </c>
      <c r="AT35" s="4">
        <f t="shared" si="1"/>
        <v>0</v>
      </c>
      <c r="AU35" s="4">
        <f t="shared" si="2"/>
        <v>0</v>
      </c>
      <c r="AW35" s="12">
        <f t="shared" si="3"/>
        <v>0</v>
      </c>
      <c r="AX35" s="12">
        <f t="shared" si="4"/>
        <v>0</v>
      </c>
      <c r="AY35" s="12">
        <f t="shared" si="5"/>
        <v>0</v>
      </c>
      <c r="BA35" s="4">
        <f t="shared" si="56"/>
        <v>0</v>
      </c>
    </row>
    <row r="36" spans="1:53" ht="14.5" x14ac:dyDescent="0.35">
      <c r="A36"/>
      <c r="C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Y36" s="11">
        <f t="shared" si="49"/>
        <v>0</v>
      </c>
      <c r="Z36" s="11">
        <f t="shared" si="50"/>
        <v>0</v>
      </c>
      <c r="AA36" s="11">
        <f t="shared" si="51"/>
        <v>0</v>
      </c>
      <c r="AB36" s="11"/>
      <c r="AC36" s="12">
        <f t="shared" si="36"/>
        <v>0</v>
      </c>
      <c r="AD36" s="12">
        <f t="shared" si="37"/>
        <v>0</v>
      </c>
      <c r="AE36" s="32">
        <f t="shared" si="38"/>
        <v>68.354133333333337</v>
      </c>
      <c r="AG36" s="5" t="e">
        <f t="shared" si="39"/>
        <v>#DIV/0!</v>
      </c>
      <c r="AH36" s="5" t="e">
        <f t="shared" si="40"/>
        <v>#DIV/0!</v>
      </c>
      <c r="AJ36" s="13" t="e">
        <f t="shared" si="52"/>
        <v>#DIV/0!</v>
      </c>
      <c r="AL36" s="12"/>
      <c r="AM36" s="12"/>
      <c r="AO36" s="11">
        <f t="shared" si="53"/>
        <v>0</v>
      </c>
      <c r="AP36" s="11">
        <f t="shared" si="54"/>
        <v>0</v>
      </c>
      <c r="AQ36" s="11">
        <f t="shared" si="55"/>
        <v>0</v>
      </c>
      <c r="AS36" s="4">
        <f t="shared" si="0"/>
        <v>0</v>
      </c>
      <c r="AT36" s="4">
        <f t="shared" si="1"/>
        <v>0</v>
      </c>
      <c r="AU36" s="4">
        <f t="shared" si="2"/>
        <v>0</v>
      </c>
      <c r="AW36" s="12">
        <f t="shared" si="3"/>
        <v>0</v>
      </c>
      <c r="AX36" s="12">
        <f t="shared" si="4"/>
        <v>0</v>
      </c>
      <c r="AY36" s="12">
        <f t="shared" si="5"/>
        <v>0</v>
      </c>
      <c r="BA36" s="4">
        <f t="shared" si="56"/>
        <v>0</v>
      </c>
    </row>
    <row r="37" spans="1:53" ht="14.5" x14ac:dyDescent="0.35">
      <c r="A37"/>
      <c r="C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Y37" s="11">
        <f t="shared" si="49"/>
        <v>0</v>
      </c>
      <c r="Z37" s="11">
        <f t="shared" si="50"/>
        <v>0</v>
      </c>
      <c r="AA37" s="11">
        <f t="shared" si="51"/>
        <v>0</v>
      </c>
      <c r="AB37" s="11"/>
      <c r="AC37" s="12">
        <f t="shared" si="36"/>
        <v>0</v>
      </c>
      <c r="AD37" s="12">
        <f t="shared" si="37"/>
        <v>0</v>
      </c>
      <c r="AE37" s="32">
        <f t="shared" si="38"/>
        <v>68.354133333333337</v>
      </c>
      <c r="AG37" s="5" t="e">
        <f t="shared" si="39"/>
        <v>#DIV/0!</v>
      </c>
      <c r="AH37" s="5" t="e">
        <f t="shared" si="40"/>
        <v>#DIV/0!</v>
      </c>
      <c r="AJ37" s="13" t="e">
        <f t="shared" si="52"/>
        <v>#DIV/0!</v>
      </c>
      <c r="AL37" s="12"/>
      <c r="AM37" s="12"/>
      <c r="AO37" s="11">
        <f t="shared" si="53"/>
        <v>0</v>
      </c>
      <c r="AP37" s="11">
        <f t="shared" si="54"/>
        <v>0</v>
      </c>
      <c r="AQ37" s="11">
        <f t="shared" si="55"/>
        <v>0</v>
      </c>
      <c r="AS37" s="4">
        <f t="shared" si="0"/>
        <v>0</v>
      </c>
      <c r="AT37" s="4">
        <f t="shared" si="1"/>
        <v>0</v>
      </c>
      <c r="AU37" s="4">
        <f t="shared" si="2"/>
        <v>0</v>
      </c>
      <c r="AW37" s="12">
        <f t="shared" si="3"/>
        <v>0</v>
      </c>
      <c r="AX37" s="12">
        <f t="shared" si="4"/>
        <v>0</v>
      </c>
      <c r="AY37" s="12">
        <f t="shared" si="5"/>
        <v>0</v>
      </c>
      <c r="BA37" s="4">
        <f t="shared" si="56"/>
        <v>0</v>
      </c>
    </row>
    <row r="38" spans="1:53" ht="14.5" x14ac:dyDescent="0.35">
      <c r="A38"/>
      <c r="C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Y38" s="11"/>
      <c r="Z38" s="11"/>
      <c r="AA38" s="11"/>
      <c r="AB38" s="11"/>
      <c r="AC38" s="12"/>
      <c r="AD38" s="12"/>
      <c r="AE38" s="32"/>
      <c r="AJ38" s="13"/>
      <c r="AL38" s="12"/>
      <c r="AM38" s="12"/>
      <c r="AO38" s="11"/>
      <c r="AP38" s="11"/>
      <c r="AQ38" s="11"/>
      <c r="AW38" s="12"/>
      <c r="AX38" s="12"/>
      <c r="AY38" s="12"/>
    </row>
    <row r="39" spans="1:53" ht="14.5" x14ac:dyDescent="0.35">
      <c r="A39" s="7"/>
      <c r="B39" s="8"/>
      <c r="C39" s="7"/>
      <c r="F39"/>
      <c r="G39"/>
      <c r="H39"/>
      <c r="I39"/>
      <c r="J39"/>
      <c r="K39"/>
      <c r="L39"/>
      <c r="M39"/>
      <c r="N39"/>
      <c r="O39" s="7"/>
      <c r="P39"/>
      <c r="Q39"/>
      <c r="R39"/>
      <c r="S39"/>
      <c r="T39"/>
      <c r="U39"/>
      <c r="V39"/>
      <c r="W39"/>
      <c r="Y39" s="11"/>
      <c r="Z39" s="11"/>
      <c r="AA39" s="11"/>
      <c r="AB39" s="11"/>
      <c r="AC39" s="12"/>
      <c r="AD39" s="12"/>
      <c r="AE39" s="32"/>
      <c r="AJ39" s="13"/>
      <c r="AL39" s="12"/>
      <c r="AM39" s="12"/>
      <c r="AO39" s="11"/>
      <c r="AP39" s="11"/>
      <c r="AQ39" s="11"/>
      <c r="AW39" s="12"/>
      <c r="AX39" s="12"/>
      <c r="AY39" s="12"/>
    </row>
    <row r="40" spans="1:53" ht="14.5" x14ac:dyDescent="0.35">
      <c r="A40" s="7"/>
      <c r="B40" s="8"/>
      <c r="C40" s="7"/>
      <c r="F40"/>
      <c r="G40"/>
      <c r="H40"/>
      <c r="I40"/>
      <c r="J40"/>
      <c r="K40"/>
      <c r="L40"/>
      <c r="M40"/>
      <c r="N40"/>
      <c r="O40" s="7"/>
      <c r="P40"/>
      <c r="Q40"/>
      <c r="R40"/>
      <c r="S40"/>
      <c r="T40"/>
      <c r="U40"/>
      <c r="V40"/>
      <c r="W40"/>
      <c r="Y40" s="11"/>
      <c r="Z40" s="11"/>
      <c r="AA40" s="11"/>
      <c r="AB40" s="11"/>
      <c r="AC40" s="12"/>
      <c r="AD40" s="12"/>
      <c r="AE40" s="32"/>
      <c r="AJ40" s="13"/>
      <c r="AL40" s="12"/>
      <c r="AM40" s="12"/>
      <c r="AO40" s="11"/>
      <c r="AP40" s="11"/>
      <c r="AQ40" s="11"/>
      <c r="AW40" s="12"/>
      <c r="AX40" s="12"/>
      <c r="AY40" s="12"/>
    </row>
    <row r="41" spans="1:53" ht="14.5" x14ac:dyDescent="0.35">
      <c r="C41" s="7"/>
      <c r="Y41" s="11"/>
      <c r="Z41" s="11"/>
      <c r="AA41" s="11"/>
      <c r="AB41" s="11"/>
      <c r="AC41" s="12"/>
      <c r="AD41" s="12"/>
      <c r="AE41" s="32"/>
      <c r="AJ41" s="13"/>
      <c r="AL41" s="12"/>
      <c r="AM41" s="12"/>
      <c r="AO41" s="11"/>
      <c r="AP41" s="11"/>
      <c r="AQ41" s="11"/>
      <c r="AW41" s="12"/>
      <c r="AX41" s="12"/>
      <c r="AY41" s="12"/>
    </row>
    <row r="42" spans="1:53" ht="14.5" x14ac:dyDescent="0.35">
      <c r="C42" s="7"/>
      <c r="Y42" s="11"/>
      <c r="Z42" s="11"/>
      <c r="AA42" s="11"/>
      <c r="AB42" s="11"/>
      <c r="AC42" s="12"/>
      <c r="AD42" s="12"/>
      <c r="AE42" s="32"/>
      <c r="AJ42" s="13"/>
      <c r="AL42" s="12"/>
      <c r="AM42" s="12"/>
      <c r="AO42" s="11"/>
      <c r="AP42" s="11"/>
      <c r="AQ42" s="11"/>
      <c r="AW42" s="12"/>
      <c r="AX42" s="12"/>
      <c r="AY42" s="12"/>
    </row>
    <row r="43" spans="1:53" ht="14.5" x14ac:dyDescent="0.35">
      <c r="C43" s="7"/>
      <c r="Y43" s="11"/>
      <c r="Z43" s="11"/>
      <c r="AA43" s="11"/>
      <c r="AB43" s="11"/>
      <c r="AC43" s="12"/>
      <c r="AD43" s="12"/>
      <c r="AE43" s="32"/>
      <c r="AJ43" s="13"/>
      <c r="AL43" s="12"/>
      <c r="AM43" s="12"/>
      <c r="AO43" s="11"/>
      <c r="AP43" s="11"/>
      <c r="AQ43" s="11"/>
      <c r="AW43" s="12"/>
      <c r="AX43" s="12"/>
      <c r="AY43" s="12"/>
    </row>
    <row r="44" spans="1:53" x14ac:dyDescent="0.25">
      <c r="Y44" s="11"/>
      <c r="Z44" s="11"/>
      <c r="AA44" s="11"/>
      <c r="AB44" s="11"/>
      <c r="AC44" s="12"/>
      <c r="AD44" s="12"/>
      <c r="AE44" s="12"/>
      <c r="AJ44" s="13"/>
      <c r="AL44" s="12"/>
      <c r="AM44" s="12"/>
      <c r="AO44" s="11"/>
      <c r="AP44" s="11"/>
      <c r="AQ44" s="11"/>
      <c r="AW44" s="12"/>
      <c r="AX44" s="12"/>
      <c r="AY44" s="12"/>
    </row>
    <row r="45" spans="1:53" x14ac:dyDescent="0.25">
      <c r="Y45" s="11"/>
      <c r="Z45" s="11"/>
      <c r="AA45" s="11"/>
      <c r="AB45" s="11"/>
      <c r="AC45" s="12"/>
      <c r="AD45" s="12"/>
      <c r="AE45" s="12"/>
      <c r="AJ45" s="13"/>
      <c r="AL45" s="12"/>
      <c r="AM45" s="12"/>
      <c r="AO45" s="11"/>
      <c r="AP45" s="11"/>
      <c r="AQ45" s="11"/>
      <c r="AW45" s="12"/>
      <c r="AX45" s="12"/>
      <c r="AY45" s="12"/>
    </row>
    <row r="46" spans="1:53" x14ac:dyDescent="0.25">
      <c r="Y46" s="11"/>
      <c r="Z46" s="11"/>
      <c r="AA46" s="11"/>
      <c r="AB46" s="11"/>
      <c r="AC46" s="12"/>
      <c r="AD46" s="12"/>
      <c r="AE46" s="12"/>
      <c r="AJ46" s="13"/>
      <c r="AL46" s="12"/>
      <c r="AM46" s="12"/>
      <c r="AO46" s="11"/>
      <c r="AP46" s="11"/>
      <c r="AQ46" s="11"/>
      <c r="AW46" s="12"/>
      <c r="AX46" s="12"/>
      <c r="AY46" s="12"/>
    </row>
    <row r="47" spans="1:53" x14ac:dyDescent="0.25">
      <c r="Y47" s="11"/>
      <c r="Z47" s="11"/>
      <c r="AA47" s="11"/>
      <c r="AB47" s="11"/>
      <c r="AC47" s="12"/>
      <c r="AD47" s="12"/>
      <c r="AE47" s="12"/>
      <c r="AJ47" s="13"/>
      <c r="AL47" s="12"/>
      <c r="AM47" s="12"/>
      <c r="AO47" s="11"/>
      <c r="AP47" s="11"/>
      <c r="AQ47" s="11"/>
      <c r="AW47" s="12"/>
      <c r="AX47" s="12"/>
      <c r="AY47" s="12"/>
    </row>
    <row r="48" spans="1:53" x14ac:dyDescent="0.25">
      <c r="Y48" s="11"/>
      <c r="Z48" s="11"/>
      <c r="AA48" s="11"/>
      <c r="AB48" s="11"/>
      <c r="AC48" s="12"/>
      <c r="AD48" s="12"/>
      <c r="AE48" s="12"/>
      <c r="AJ48" s="13"/>
      <c r="AL48" s="12"/>
      <c r="AM48" s="12"/>
      <c r="AO48" s="11"/>
      <c r="AP48" s="11"/>
      <c r="AQ48" s="11"/>
      <c r="AW48" s="12"/>
      <c r="AX48" s="12"/>
      <c r="AY48" s="12"/>
    </row>
    <row r="49" spans="25:51" x14ac:dyDescent="0.25">
      <c r="Y49" s="11"/>
      <c r="Z49" s="11"/>
      <c r="AA49" s="11"/>
      <c r="AB49" s="11"/>
      <c r="AC49" s="12"/>
      <c r="AD49" s="12"/>
      <c r="AE49" s="12"/>
      <c r="AJ49" s="13"/>
      <c r="AL49" s="12"/>
      <c r="AM49" s="12"/>
      <c r="AO49" s="11"/>
      <c r="AP49" s="11"/>
      <c r="AQ49" s="11"/>
      <c r="AW49" s="12"/>
      <c r="AX49" s="12"/>
      <c r="AY49" s="12"/>
    </row>
    <row r="50" spans="25:51" x14ac:dyDescent="0.25">
      <c r="Y50" s="11"/>
      <c r="Z50" s="11"/>
      <c r="AA50" s="11"/>
      <c r="AB50" s="11"/>
      <c r="AC50" s="12"/>
      <c r="AD50" s="12"/>
      <c r="AE50" s="12"/>
      <c r="AJ50" s="13"/>
      <c r="AL50" s="12"/>
      <c r="AM50" s="12"/>
      <c r="AO50" s="11"/>
      <c r="AP50" s="11"/>
      <c r="AQ50" s="11"/>
      <c r="AW50" s="12"/>
      <c r="AX50" s="12"/>
      <c r="AY50" s="12"/>
    </row>
    <row r="51" spans="25:51" x14ac:dyDescent="0.25">
      <c r="Y51" s="11"/>
      <c r="Z51" s="11"/>
      <c r="AA51" s="11"/>
      <c r="AB51" s="11"/>
      <c r="AC51" s="12"/>
      <c r="AD51" s="12"/>
      <c r="AE51" s="12"/>
      <c r="AJ51" s="13"/>
      <c r="AL51" s="12"/>
      <c r="AM51" s="12"/>
      <c r="AO51" s="11"/>
      <c r="AP51" s="11"/>
      <c r="AQ51" s="11"/>
      <c r="AW51" s="12"/>
      <c r="AX51" s="12"/>
      <c r="AY51" s="12"/>
    </row>
    <row r="52" spans="25:51" x14ac:dyDescent="0.25">
      <c r="Y52" s="11"/>
      <c r="Z52" s="11"/>
      <c r="AA52" s="11"/>
      <c r="AB52" s="11"/>
      <c r="AC52" s="12"/>
      <c r="AD52" s="12"/>
      <c r="AE52" s="12"/>
      <c r="AJ52" s="13"/>
      <c r="AL52" s="12"/>
      <c r="AM52" s="12"/>
      <c r="AO52" s="11"/>
      <c r="AP52" s="11"/>
      <c r="AQ52" s="11"/>
      <c r="AW52" s="12"/>
      <c r="AX52" s="12"/>
      <c r="AY52" s="12"/>
    </row>
    <row r="53" spans="25:51" x14ac:dyDescent="0.25">
      <c r="Y53" s="11"/>
      <c r="Z53" s="11"/>
      <c r="AA53" s="11"/>
      <c r="AB53" s="11"/>
      <c r="AC53" s="12"/>
      <c r="AD53" s="12"/>
      <c r="AE53" s="12"/>
      <c r="AJ53" s="13"/>
      <c r="AL53" s="12"/>
      <c r="AM53" s="12"/>
      <c r="AO53" s="11"/>
      <c r="AP53" s="11"/>
      <c r="AQ53" s="11"/>
      <c r="AW53" s="12"/>
      <c r="AX53" s="12"/>
      <c r="AY53" s="12"/>
    </row>
    <row r="54" spans="25:51" x14ac:dyDescent="0.25">
      <c r="Y54" s="11"/>
      <c r="Z54" s="11"/>
      <c r="AA54" s="11"/>
      <c r="AB54" s="11"/>
      <c r="AC54" s="12"/>
      <c r="AD54" s="12"/>
      <c r="AE54" s="12"/>
      <c r="AJ54" s="13"/>
      <c r="AL54" s="12"/>
      <c r="AM54" s="12"/>
      <c r="AO54" s="11"/>
      <c r="AP54" s="11"/>
      <c r="AQ54" s="11"/>
      <c r="AW54" s="12"/>
      <c r="AX54" s="12"/>
      <c r="AY54" s="12"/>
    </row>
  </sheetData>
  <conditionalFormatting sqref="Q39">
    <cfRule type="cellIs" dxfId="15" priority="15" operator="lessThan">
      <formula>0</formula>
    </cfRule>
  </conditionalFormatting>
  <conditionalFormatting sqref="Q40">
    <cfRule type="cellIs" dxfId="14" priority="14" operator="lessThan">
      <formula>0</formula>
    </cfRule>
  </conditionalFormatting>
  <conditionalFormatting sqref="F35:F59">
    <cfRule type="cellIs" dxfId="13" priority="12" operator="lessThan">
      <formula>-0.005</formula>
    </cfRule>
    <cfRule type="cellIs" dxfId="12" priority="13" operator="greaterThan">
      <formula>0.005</formula>
    </cfRule>
  </conditionalFormatting>
  <conditionalFormatting sqref="H35:H40 H44:H59">
    <cfRule type="cellIs" dxfId="11" priority="11" operator="lessThan">
      <formula>0.03</formula>
    </cfRule>
  </conditionalFormatting>
  <conditionalFormatting sqref="P35:P59">
    <cfRule type="cellIs" dxfId="10" priority="9" operator="lessThan">
      <formula>-0.005</formula>
    </cfRule>
    <cfRule type="cellIs" dxfId="9" priority="10" operator="greaterThan">
      <formula>0.005</formula>
    </cfRule>
  </conditionalFormatting>
  <conditionalFormatting sqref="Q35:Q40 R41:R43 Q44:Q59">
    <cfRule type="cellIs" dxfId="8" priority="8" operator="lessThan">
      <formula>0.03</formula>
    </cfRule>
  </conditionalFormatting>
  <conditionalFormatting sqref="G41:G43">
    <cfRule type="cellIs" dxfId="7" priority="7" operator="lessThan">
      <formula>0.03</formula>
    </cfRule>
  </conditionalFormatting>
  <conditionalFormatting sqref="F13:F34">
    <cfRule type="cellIs" dxfId="5" priority="5" operator="lessThan">
      <formula>-0.005</formula>
    </cfRule>
    <cfRule type="cellIs" dxfId="4" priority="6" operator="greaterThan">
      <formula>0.005</formula>
    </cfRule>
  </conditionalFormatting>
  <conditionalFormatting sqref="H13:H34">
    <cfRule type="cellIs" dxfId="3" priority="4" operator="lessThan">
      <formula>0.03</formula>
    </cfRule>
  </conditionalFormatting>
  <conditionalFormatting sqref="P13:P34">
    <cfRule type="cellIs" dxfId="2" priority="2" operator="lessThan">
      <formula>-0.005</formula>
    </cfRule>
    <cfRule type="cellIs" dxfId="1" priority="3" operator="greaterThan">
      <formula>0.005</formula>
    </cfRule>
  </conditionalFormatting>
  <conditionalFormatting sqref="Q13:Q34">
    <cfRule type="cellIs" dxfId="0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2:BB58"/>
  <sheetViews>
    <sheetView topLeftCell="AE1" workbookViewId="0">
      <selection activeCell="H42" sqref="H42"/>
    </sheetView>
  </sheetViews>
  <sheetFormatPr defaultRowHeight="12.5" x14ac:dyDescent="0.25"/>
  <cols>
    <col min="1" max="1" width="27" style="4" customWidth="1"/>
    <col min="2" max="16" width="10.7265625" style="4" customWidth="1"/>
    <col min="17" max="18" width="10.7265625" style="5" customWidth="1"/>
    <col min="19" max="20" width="10.7265625" style="4" customWidth="1"/>
    <col min="21" max="27" width="8.7265625" style="4"/>
    <col min="28" max="28" width="12.7265625" style="4" customWidth="1"/>
    <col min="29" max="230" width="8.7265625" style="4"/>
    <col min="231" max="232" width="18.54296875" style="4" customWidth="1"/>
    <col min="233" max="248" width="8.7265625" style="4"/>
    <col min="249" max="249" width="13.81640625" style="4" customWidth="1"/>
    <col min="250" max="250" width="16.81640625" style="4" customWidth="1"/>
    <col min="251" max="486" width="8.7265625" style="4"/>
    <col min="487" max="488" width="18.54296875" style="4" customWidth="1"/>
    <col min="489" max="504" width="8.7265625" style="4"/>
    <col min="505" max="505" width="13.81640625" style="4" customWidth="1"/>
    <col min="506" max="506" width="16.81640625" style="4" customWidth="1"/>
    <col min="507" max="742" width="8.7265625" style="4"/>
    <col min="743" max="744" width="18.54296875" style="4" customWidth="1"/>
    <col min="745" max="760" width="8.7265625" style="4"/>
    <col min="761" max="761" width="13.81640625" style="4" customWidth="1"/>
    <col min="762" max="762" width="16.81640625" style="4" customWidth="1"/>
    <col min="763" max="998" width="8.7265625" style="4"/>
    <col min="999" max="1000" width="18.54296875" style="4" customWidth="1"/>
    <col min="1001" max="1016" width="8.7265625" style="4"/>
    <col min="1017" max="1017" width="13.81640625" style="4" customWidth="1"/>
    <col min="1018" max="1018" width="16.81640625" style="4" customWidth="1"/>
    <col min="1019" max="1254" width="8.7265625" style="4"/>
    <col min="1255" max="1256" width="18.54296875" style="4" customWidth="1"/>
    <col min="1257" max="1272" width="8.7265625" style="4"/>
    <col min="1273" max="1273" width="13.81640625" style="4" customWidth="1"/>
    <col min="1274" max="1274" width="16.81640625" style="4" customWidth="1"/>
    <col min="1275" max="1510" width="8.7265625" style="4"/>
    <col min="1511" max="1512" width="18.54296875" style="4" customWidth="1"/>
    <col min="1513" max="1528" width="8.7265625" style="4"/>
    <col min="1529" max="1529" width="13.81640625" style="4" customWidth="1"/>
    <col min="1530" max="1530" width="16.81640625" style="4" customWidth="1"/>
    <col min="1531" max="1766" width="8.7265625" style="4"/>
    <col min="1767" max="1768" width="18.54296875" style="4" customWidth="1"/>
    <col min="1769" max="1784" width="8.7265625" style="4"/>
    <col min="1785" max="1785" width="13.81640625" style="4" customWidth="1"/>
    <col min="1786" max="1786" width="16.81640625" style="4" customWidth="1"/>
    <col min="1787" max="2022" width="8.7265625" style="4"/>
    <col min="2023" max="2024" width="18.54296875" style="4" customWidth="1"/>
    <col min="2025" max="2040" width="8.7265625" style="4"/>
    <col min="2041" max="2041" width="13.81640625" style="4" customWidth="1"/>
    <col min="2042" max="2042" width="16.81640625" style="4" customWidth="1"/>
    <col min="2043" max="2278" width="8.7265625" style="4"/>
    <col min="2279" max="2280" width="18.54296875" style="4" customWidth="1"/>
    <col min="2281" max="2296" width="8.7265625" style="4"/>
    <col min="2297" max="2297" width="13.81640625" style="4" customWidth="1"/>
    <col min="2298" max="2298" width="16.81640625" style="4" customWidth="1"/>
    <col min="2299" max="2534" width="8.7265625" style="4"/>
    <col min="2535" max="2536" width="18.54296875" style="4" customWidth="1"/>
    <col min="2537" max="2552" width="8.7265625" style="4"/>
    <col min="2553" max="2553" width="13.81640625" style="4" customWidth="1"/>
    <col min="2554" max="2554" width="16.81640625" style="4" customWidth="1"/>
    <col min="2555" max="2790" width="8.7265625" style="4"/>
    <col min="2791" max="2792" width="18.54296875" style="4" customWidth="1"/>
    <col min="2793" max="2808" width="8.7265625" style="4"/>
    <col min="2809" max="2809" width="13.81640625" style="4" customWidth="1"/>
    <col min="2810" max="2810" width="16.81640625" style="4" customWidth="1"/>
    <col min="2811" max="3046" width="8.7265625" style="4"/>
    <col min="3047" max="3048" width="18.54296875" style="4" customWidth="1"/>
    <col min="3049" max="3064" width="8.7265625" style="4"/>
    <col min="3065" max="3065" width="13.81640625" style="4" customWidth="1"/>
    <col min="3066" max="3066" width="16.81640625" style="4" customWidth="1"/>
    <col min="3067" max="3302" width="8.7265625" style="4"/>
    <col min="3303" max="3304" width="18.54296875" style="4" customWidth="1"/>
    <col min="3305" max="3320" width="8.7265625" style="4"/>
    <col min="3321" max="3321" width="13.81640625" style="4" customWidth="1"/>
    <col min="3322" max="3322" width="16.81640625" style="4" customWidth="1"/>
    <col min="3323" max="3558" width="8.7265625" style="4"/>
    <col min="3559" max="3560" width="18.54296875" style="4" customWidth="1"/>
    <col min="3561" max="3576" width="8.7265625" style="4"/>
    <col min="3577" max="3577" width="13.81640625" style="4" customWidth="1"/>
    <col min="3578" max="3578" width="16.81640625" style="4" customWidth="1"/>
    <col min="3579" max="3814" width="8.7265625" style="4"/>
    <col min="3815" max="3816" width="18.54296875" style="4" customWidth="1"/>
    <col min="3817" max="3832" width="8.7265625" style="4"/>
    <col min="3833" max="3833" width="13.81640625" style="4" customWidth="1"/>
    <col min="3834" max="3834" width="16.81640625" style="4" customWidth="1"/>
    <col min="3835" max="4070" width="8.7265625" style="4"/>
    <col min="4071" max="4072" width="18.54296875" style="4" customWidth="1"/>
    <col min="4073" max="4088" width="8.7265625" style="4"/>
    <col min="4089" max="4089" width="13.81640625" style="4" customWidth="1"/>
    <col min="4090" max="4090" width="16.81640625" style="4" customWidth="1"/>
    <col min="4091" max="4326" width="8.7265625" style="4"/>
    <col min="4327" max="4328" width="18.54296875" style="4" customWidth="1"/>
    <col min="4329" max="4344" width="8.7265625" style="4"/>
    <col min="4345" max="4345" width="13.81640625" style="4" customWidth="1"/>
    <col min="4346" max="4346" width="16.81640625" style="4" customWidth="1"/>
    <col min="4347" max="4582" width="8.7265625" style="4"/>
    <col min="4583" max="4584" width="18.54296875" style="4" customWidth="1"/>
    <col min="4585" max="4600" width="8.7265625" style="4"/>
    <col min="4601" max="4601" width="13.81640625" style="4" customWidth="1"/>
    <col min="4602" max="4602" width="16.81640625" style="4" customWidth="1"/>
    <col min="4603" max="4838" width="8.7265625" style="4"/>
    <col min="4839" max="4840" width="18.54296875" style="4" customWidth="1"/>
    <col min="4841" max="4856" width="8.7265625" style="4"/>
    <col min="4857" max="4857" width="13.81640625" style="4" customWidth="1"/>
    <col min="4858" max="4858" width="16.81640625" style="4" customWidth="1"/>
    <col min="4859" max="5094" width="8.7265625" style="4"/>
    <col min="5095" max="5096" width="18.54296875" style="4" customWidth="1"/>
    <col min="5097" max="5112" width="8.7265625" style="4"/>
    <col min="5113" max="5113" width="13.81640625" style="4" customWidth="1"/>
    <col min="5114" max="5114" width="16.81640625" style="4" customWidth="1"/>
    <col min="5115" max="5350" width="8.7265625" style="4"/>
    <col min="5351" max="5352" width="18.54296875" style="4" customWidth="1"/>
    <col min="5353" max="5368" width="8.7265625" style="4"/>
    <col min="5369" max="5369" width="13.81640625" style="4" customWidth="1"/>
    <col min="5370" max="5370" width="16.81640625" style="4" customWidth="1"/>
    <col min="5371" max="5606" width="8.7265625" style="4"/>
    <col min="5607" max="5608" width="18.54296875" style="4" customWidth="1"/>
    <col min="5609" max="5624" width="8.7265625" style="4"/>
    <col min="5625" max="5625" width="13.81640625" style="4" customWidth="1"/>
    <col min="5626" max="5626" width="16.81640625" style="4" customWidth="1"/>
    <col min="5627" max="5862" width="8.7265625" style="4"/>
    <col min="5863" max="5864" width="18.54296875" style="4" customWidth="1"/>
    <col min="5865" max="5880" width="8.7265625" style="4"/>
    <col min="5881" max="5881" width="13.81640625" style="4" customWidth="1"/>
    <col min="5882" max="5882" width="16.81640625" style="4" customWidth="1"/>
    <col min="5883" max="6118" width="8.7265625" style="4"/>
    <col min="6119" max="6120" width="18.54296875" style="4" customWidth="1"/>
    <col min="6121" max="6136" width="8.7265625" style="4"/>
    <col min="6137" max="6137" width="13.81640625" style="4" customWidth="1"/>
    <col min="6138" max="6138" width="16.81640625" style="4" customWidth="1"/>
    <col min="6139" max="6374" width="8.7265625" style="4"/>
    <col min="6375" max="6376" width="18.54296875" style="4" customWidth="1"/>
    <col min="6377" max="6392" width="8.7265625" style="4"/>
    <col min="6393" max="6393" width="13.81640625" style="4" customWidth="1"/>
    <col min="6394" max="6394" width="16.81640625" style="4" customWidth="1"/>
    <col min="6395" max="6630" width="8.7265625" style="4"/>
    <col min="6631" max="6632" width="18.54296875" style="4" customWidth="1"/>
    <col min="6633" max="6648" width="8.7265625" style="4"/>
    <col min="6649" max="6649" width="13.81640625" style="4" customWidth="1"/>
    <col min="6650" max="6650" width="16.81640625" style="4" customWidth="1"/>
    <col min="6651" max="6886" width="8.7265625" style="4"/>
    <col min="6887" max="6888" width="18.54296875" style="4" customWidth="1"/>
    <col min="6889" max="6904" width="8.7265625" style="4"/>
    <col min="6905" max="6905" width="13.81640625" style="4" customWidth="1"/>
    <col min="6906" max="6906" width="16.81640625" style="4" customWidth="1"/>
    <col min="6907" max="7142" width="8.7265625" style="4"/>
    <col min="7143" max="7144" width="18.54296875" style="4" customWidth="1"/>
    <col min="7145" max="7160" width="8.7265625" style="4"/>
    <col min="7161" max="7161" width="13.81640625" style="4" customWidth="1"/>
    <col min="7162" max="7162" width="16.81640625" style="4" customWidth="1"/>
    <col min="7163" max="7398" width="8.7265625" style="4"/>
    <col min="7399" max="7400" width="18.54296875" style="4" customWidth="1"/>
    <col min="7401" max="7416" width="8.7265625" style="4"/>
    <col min="7417" max="7417" width="13.81640625" style="4" customWidth="1"/>
    <col min="7418" max="7418" width="16.81640625" style="4" customWidth="1"/>
    <col min="7419" max="7654" width="8.7265625" style="4"/>
    <col min="7655" max="7656" width="18.54296875" style="4" customWidth="1"/>
    <col min="7657" max="7672" width="8.7265625" style="4"/>
    <col min="7673" max="7673" width="13.81640625" style="4" customWidth="1"/>
    <col min="7674" max="7674" width="16.81640625" style="4" customWidth="1"/>
    <col min="7675" max="7910" width="8.7265625" style="4"/>
    <col min="7911" max="7912" width="18.54296875" style="4" customWidth="1"/>
    <col min="7913" max="7928" width="8.7265625" style="4"/>
    <col min="7929" max="7929" width="13.81640625" style="4" customWidth="1"/>
    <col min="7930" max="7930" width="16.81640625" style="4" customWidth="1"/>
    <col min="7931" max="8166" width="8.7265625" style="4"/>
    <col min="8167" max="8168" width="18.54296875" style="4" customWidth="1"/>
    <col min="8169" max="8184" width="8.7265625" style="4"/>
    <col min="8185" max="8185" width="13.81640625" style="4" customWidth="1"/>
    <col min="8186" max="8186" width="16.81640625" style="4" customWidth="1"/>
    <col min="8187" max="8422" width="8.7265625" style="4"/>
    <col min="8423" max="8424" width="18.54296875" style="4" customWidth="1"/>
    <col min="8425" max="8440" width="8.7265625" style="4"/>
    <col min="8441" max="8441" width="13.81640625" style="4" customWidth="1"/>
    <col min="8442" max="8442" width="16.81640625" style="4" customWidth="1"/>
    <col min="8443" max="8678" width="8.7265625" style="4"/>
    <col min="8679" max="8680" width="18.54296875" style="4" customWidth="1"/>
    <col min="8681" max="8696" width="8.7265625" style="4"/>
    <col min="8697" max="8697" width="13.81640625" style="4" customWidth="1"/>
    <col min="8698" max="8698" width="16.81640625" style="4" customWidth="1"/>
    <col min="8699" max="8934" width="8.7265625" style="4"/>
    <col min="8935" max="8936" width="18.54296875" style="4" customWidth="1"/>
    <col min="8937" max="8952" width="8.7265625" style="4"/>
    <col min="8953" max="8953" width="13.81640625" style="4" customWidth="1"/>
    <col min="8954" max="8954" width="16.81640625" style="4" customWidth="1"/>
    <col min="8955" max="9190" width="8.7265625" style="4"/>
    <col min="9191" max="9192" width="18.54296875" style="4" customWidth="1"/>
    <col min="9193" max="9208" width="8.7265625" style="4"/>
    <col min="9209" max="9209" width="13.81640625" style="4" customWidth="1"/>
    <col min="9210" max="9210" width="16.81640625" style="4" customWidth="1"/>
    <col min="9211" max="9446" width="8.7265625" style="4"/>
    <col min="9447" max="9448" width="18.54296875" style="4" customWidth="1"/>
    <col min="9449" max="9464" width="8.7265625" style="4"/>
    <col min="9465" max="9465" width="13.81640625" style="4" customWidth="1"/>
    <col min="9466" max="9466" width="16.81640625" style="4" customWidth="1"/>
    <col min="9467" max="9702" width="8.7265625" style="4"/>
    <col min="9703" max="9704" width="18.54296875" style="4" customWidth="1"/>
    <col min="9705" max="9720" width="8.7265625" style="4"/>
    <col min="9721" max="9721" width="13.81640625" style="4" customWidth="1"/>
    <col min="9722" max="9722" width="16.81640625" style="4" customWidth="1"/>
    <col min="9723" max="9958" width="8.7265625" style="4"/>
    <col min="9959" max="9960" width="18.54296875" style="4" customWidth="1"/>
    <col min="9961" max="9976" width="8.7265625" style="4"/>
    <col min="9977" max="9977" width="13.81640625" style="4" customWidth="1"/>
    <col min="9978" max="9978" width="16.81640625" style="4" customWidth="1"/>
    <col min="9979" max="10214" width="8.7265625" style="4"/>
    <col min="10215" max="10216" width="18.54296875" style="4" customWidth="1"/>
    <col min="10217" max="10232" width="8.7265625" style="4"/>
    <col min="10233" max="10233" width="13.81640625" style="4" customWidth="1"/>
    <col min="10234" max="10234" width="16.81640625" style="4" customWidth="1"/>
    <col min="10235" max="10470" width="8.7265625" style="4"/>
    <col min="10471" max="10472" width="18.54296875" style="4" customWidth="1"/>
    <col min="10473" max="10488" width="8.7265625" style="4"/>
    <col min="10489" max="10489" width="13.81640625" style="4" customWidth="1"/>
    <col min="10490" max="10490" width="16.81640625" style="4" customWidth="1"/>
    <col min="10491" max="10726" width="8.7265625" style="4"/>
    <col min="10727" max="10728" width="18.54296875" style="4" customWidth="1"/>
    <col min="10729" max="10744" width="8.7265625" style="4"/>
    <col min="10745" max="10745" width="13.81640625" style="4" customWidth="1"/>
    <col min="10746" max="10746" width="16.81640625" style="4" customWidth="1"/>
    <col min="10747" max="10982" width="8.7265625" style="4"/>
    <col min="10983" max="10984" width="18.54296875" style="4" customWidth="1"/>
    <col min="10985" max="11000" width="8.7265625" style="4"/>
    <col min="11001" max="11001" width="13.81640625" style="4" customWidth="1"/>
    <col min="11002" max="11002" width="16.81640625" style="4" customWidth="1"/>
    <col min="11003" max="11238" width="8.7265625" style="4"/>
    <col min="11239" max="11240" width="18.54296875" style="4" customWidth="1"/>
    <col min="11241" max="11256" width="8.7265625" style="4"/>
    <col min="11257" max="11257" width="13.81640625" style="4" customWidth="1"/>
    <col min="11258" max="11258" width="16.81640625" style="4" customWidth="1"/>
    <col min="11259" max="11494" width="8.7265625" style="4"/>
    <col min="11495" max="11496" width="18.54296875" style="4" customWidth="1"/>
    <col min="11497" max="11512" width="8.7265625" style="4"/>
    <col min="11513" max="11513" width="13.81640625" style="4" customWidth="1"/>
    <col min="11514" max="11514" width="16.81640625" style="4" customWidth="1"/>
    <col min="11515" max="11750" width="8.7265625" style="4"/>
    <col min="11751" max="11752" width="18.54296875" style="4" customWidth="1"/>
    <col min="11753" max="11768" width="8.7265625" style="4"/>
    <col min="11769" max="11769" width="13.81640625" style="4" customWidth="1"/>
    <col min="11770" max="11770" width="16.81640625" style="4" customWidth="1"/>
    <col min="11771" max="12006" width="8.7265625" style="4"/>
    <col min="12007" max="12008" width="18.54296875" style="4" customWidth="1"/>
    <col min="12009" max="12024" width="8.7265625" style="4"/>
    <col min="12025" max="12025" width="13.81640625" style="4" customWidth="1"/>
    <col min="12026" max="12026" width="16.81640625" style="4" customWidth="1"/>
    <col min="12027" max="12262" width="8.7265625" style="4"/>
    <col min="12263" max="12264" width="18.54296875" style="4" customWidth="1"/>
    <col min="12265" max="12280" width="8.7265625" style="4"/>
    <col min="12281" max="12281" width="13.81640625" style="4" customWidth="1"/>
    <col min="12282" max="12282" width="16.81640625" style="4" customWidth="1"/>
    <col min="12283" max="12518" width="8.7265625" style="4"/>
    <col min="12519" max="12520" width="18.54296875" style="4" customWidth="1"/>
    <col min="12521" max="12536" width="8.7265625" style="4"/>
    <col min="12537" max="12537" width="13.81640625" style="4" customWidth="1"/>
    <col min="12538" max="12538" width="16.81640625" style="4" customWidth="1"/>
    <col min="12539" max="12774" width="8.7265625" style="4"/>
    <col min="12775" max="12776" width="18.54296875" style="4" customWidth="1"/>
    <col min="12777" max="12792" width="8.7265625" style="4"/>
    <col min="12793" max="12793" width="13.81640625" style="4" customWidth="1"/>
    <col min="12794" max="12794" width="16.81640625" style="4" customWidth="1"/>
    <col min="12795" max="13030" width="8.7265625" style="4"/>
    <col min="13031" max="13032" width="18.54296875" style="4" customWidth="1"/>
    <col min="13033" max="13048" width="8.7265625" style="4"/>
    <col min="13049" max="13049" width="13.81640625" style="4" customWidth="1"/>
    <col min="13050" max="13050" width="16.81640625" style="4" customWidth="1"/>
    <col min="13051" max="13286" width="8.7265625" style="4"/>
    <col min="13287" max="13288" width="18.54296875" style="4" customWidth="1"/>
    <col min="13289" max="13304" width="8.7265625" style="4"/>
    <col min="13305" max="13305" width="13.81640625" style="4" customWidth="1"/>
    <col min="13306" max="13306" width="16.81640625" style="4" customWidth="1"/>
    <col min="13307" max="13542" width="8.7265625" style="4"/>
    <col min="13543" max="13544" width="18.54296875" style="4" customWidth="1"/>
    <col min="13545" max="13560" width="8.7265625" style="4"/>
    <col min="13561" max="13561" width="13.81640625" style="4" customWidth="1"/>
    <col min="13562" max="13562" width="16.81640625" style="4" customWidth="1"/>
    <col min="13563" max="13798" width="8.7265625" style="4"/>
    <col min="13799" max="13800" width="18.54296875" style="4" customWidth="1"/>
    <col min="13801" max="13816" width="8.7265625" style="4"/>
    <col min="13817" max="13817" width="13.81640625" style="4" customWidth="1"/>
    <col min="13818" max="13818" width="16.81640625" style="4" customWidth="1"/>
    <col min="13819" max="14054" width="8.7265625" style="4"/>
    <col min="14055" max="14056" width="18.54296875" style="4" customWidth="1"/>
    <col min="14057" max="14072" width="8.7265625" style="4"/>
    <col min="14073" max="14073" width="13.81640625" style="4" customWidth="1"/>
    <col min="14074" max="14074" width="16.81640625" style="4" customWidth="1"/>
    <col min="14075" max="14310" width="8.7265625" style="4"/>
    <col min="14311" max="14312" width="18.54296875" style="4" customWidth="1"/>
    <col min="14313" max="14328" width="8.7265625" style="4"/>
    <col min="14329" max="14329" width="13.81640625" style="4" customWidth="1"/>
    <col min="14330" max="14330" width="16.81640625" style="4" customWidth="1"/>
    <col min="14331" max="14566" width="8.7265625" style="4"/>
    <col min="14567" max="14568" width="18.54296875" style="4" customWidth="1"/>
    <col min="14569" max="14584" width="8.7265625" style="4"/>
    <col min="14585" max="14585" width="13.81640625" style="4" customWidth="1"/>
    <col min="14586" max="14586" width="16.81640625" style="4" customWidth="1"/>
    <col min="14587" max="14822" width="8.7265625" style="4"/>
    <col min="14823" max="14824" width="18.54296875" style="4" customWidth="1"/>
    <col min="14825" max="14840" width="8.7265625" style="4"/>
    <col min="14841" max="14841" width="13.81640625" style="4" customWidth="1"/>
    <col min="14842" max="14842" width="16.81640625" style="4" customWidth="1"/>
    <col min="14843" max="15078" width="8.7265625" style="4"/>
    <col min="15079" max="15080" width="18.54296875" style="4" customWidth="1"/>
    <col min="15081" max="15096" width="8.7265625" style="4"/>
    <col min="15097" max="15097" width="13.81640625" style="4" customWidth="1"/>
    <col min="15098" max="15098" width="16.81640625" style="4" customWidth="1"/>
    <col min="15099" max="15334" width="8.7265625" style="4"/>
    <col min="15335" max="15336" width="18.54296875" style="4" customWidth="1"/>
    <col min="15337" max="15352" width="8.7265625" style="4"/>
    <col min="15353" max="15353" width="13.81640625" style="4" customWidth="1"/>
    <col min="15354" max="15354" width="16.81640625" style="4" customWidth="1"/>
    <col min="15355" max="15590" width="8.7265625" style="4"/>
    <col min="15591" max="15592" width="18.54296875" style="4" customWidth="1"/>
    <col min="15593" max="15608" width="8.7265625" style="4"/>
    <col min="15609" max="15609" width="13.81640625" style="4" customWidth="1"/>
    <col min="15610" max="15610" width="16.81640625" style="4" customWidth="1"/>
    <col min="15611" max="15846" width="8.7265625" style="4"/>
    <col min="15847" max="15848" width="18.54296875" style="4" customWidth="1"/>
    <col min="15849" max="15864" width="8.7265625" style="4"/>
    <col min="15865" max="15865" width="13.81640625" style="4" customWidth="1"/>
    <col min="15866" max="15866" width="16.81640625" style="4" customWidth="1"/>
    <col min="15867" max="16102" width="8.7265625" style="4"/>
    <col min="16103" max="16104" width="18.54296875" style="4" customWidth="1"/>
    <col min="16105" max="16120" width="8.7265625" style="4"/>
    <col min="16121" max="16121" width="13.81640625" style="4" customWidth="1"/>
    <col min="16122" max="16122" width="16.81640625" style="4" customWidth="1"/>
    <col min="16123" max="16384" width="8.7265625" style="4"/>
  </cols>
  <sheetData>
    <row r="22" spans="1:54" s="1" customFormat="1" ht="162.5" x14ac:dyDescent="0.25">
      <c r="A22" s="1" t="s">
        <v>0</v>
      </c>
      <c r="B22" s="1" t="s">
        <v>56</v>
      </c>
      <c r="C22" s="1" t="s">
        <v>57</v>
      </c>
      <c r="D22" s="2" t="s">
        <v>58</v>
      </c>
      <c r="E22" s="2" t="s">
        <v>11</v>
      </c>
      <c r="F22" s="1" t="s">
        <v>59</v>
      </c>
      <c r="G22" s="1" t="s">
        <v>59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60</v>
      </c>
      <c r="V22" s="1" t="s">
        <v>60</v>
      </c>
      <c r="W22" s="1" t="s">
        <v>60</v>
      </c>
      <c r="Y22" s="1" t="s">
        <v>105</v>
      </c>
      <c r="Z22" s="1" t="s">
        <v>106</v>
      </c>
      <c r="AA22" s="1" t="s">
        <v>61</v>
      </c>
      <c r="AC22" s="2" t="s">
        <v>62</v>
      </c>
      <c r="AD22" s="2" t="s">
        <v>63</v>
      </c>
      <c r="AE22" s="2" t="s">
        <v>107</v>
      </c>
      <c r="AG22" s="3" t="s">
        <v>64</v>
      </c>
      <c r="AH22" s="3" t="s">
        <v>65</v>
      </c>
      <c r="AJ22" s="1" t="s">
        <v>66</v>
      </c>
      <c r="AL22" s="1" t="s">
        <v>67</v>
      </c>
      <c r="AM22" s="1" t="s">
        <v>68</v>
      </c>
      <c r="AO22" s="1" t="s">
        <v>102</v>
      </c>
      <c r="AP22" s="1" t="s">
        <v>103</v>
      </c>
      <c r="AQ22" s="1" t="s">
        <v>104</v>
      </c>
      <c r="AS22" s="1" t="s">
        <v>69</v>
      </c>
      <c r="AT22" s="1" t="s">
        <v>70</v>
      </c>
      <c r="AU22" s="1" t="s">
        <v>71</v>
      </c>
      <c r="AW22" s="1" t="s">
        <v>72</v>
      </c>
      <c r="AX22" s="1" t="s">
        <v>73</v>
      </c>
      <c r="AY22" s="1" t="s">
        <v>74</v>
      </c>
      <c r="BA22" s="1" t="s">
        <v>75</v>
      </c>
    </row>
    <row r="23" spans="1:54" ht="14.5" x14ac:dyDescent="0.35">
      <c r="A23"/>
      <c r="B23"/>
      <c r="C23"/>
      <c r="D23"/>
      <c r="E23"/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/>
      <c r="O23" t="s">
        <v>0</v>
      </c>
      <c r="P23" t="s">
        <v>3</v>
      </c>
      <c r="Q23" t="s">
        <v>4</v>
      </c>
      <c r="R23" t="s">
        <v>5</v>
      </c>
      <c r="S23" t="s">
        <v>6</v>
      </c>
      <c r="T23" t="s">
        <v>7</v>
      </c>
      <c r="U23" t="s">
        <v>8</v>
      </c>
      <c r="V23" t="s">
        <v>9</v>
      </c>
      <c r="W23" t="s">
        <v>10</v>
      </c>
      <c r="X23" s="11"/>
      <c r="Y23" s="11"/>
      <c r="Z23" s="11"/>
      <c r="AA23" s="11"/>
      <c r="AB23" s="11"/>
      <c r="AC23" s="12"/>
      <c r="AD23" s="12"/>
      <c r="AE23" s="12"/>
      <c r="AG23" s="5"/>
      <c r="AH23" s="5"/>
      <c r="AJ23" s="13"/>
      <c r="AL23" s="12"/>
      <c r="AM23" s="12"/>
      <c r="AO23" s="11"/>
      <c r="AP23" s="11"/>
      <c r="AQ23" s="11"/>
      <c r="AW23" s="12"/>
      <c r="AX23" s="12"/>
      <c r="AY23" s="12"/>
    </row>
    <row r="24" spans="1:54" s="1" customFormat="1" ht="62.5" x14ac:dyDescent="0.25">
      <c r="C24" s="1" t="s">
        <v>76</v>
      </c>
      <c r="F24" s="1" t="s">
        <v>77</v>
      </c>
      <c r="H24" s="1" t="s">
        <v>100</v>
      </c>
      <c r="P24" s="1" t="s">
        <v>77</v>
      </c>
      <c r="R24" s="1" t="s">
        <v>100</v>
      </c>
      <c r="AA24" s="1" t="s">
        <v>78</v>
      </c>
      <c r="AC24" s="6" t="s">
        <v>79</v>
      </c>
      <c r="AD24" s="6" t="s">
        <v>79</v>
      </c>
      <c r="AE24" s="6"/>
      <c r="AG24" s="3"/>
      <c r="AH24" s="3"/>
      <c r="AJ24" s="1" t="s">
        <v>80</v>
      </c>
    </row>
    <row r="25" spans="1:54" s="1" customFormat="1" ht="14.5" x14ac:dyDescent="0.35">
      <c r="B25" s="25">
        <v>42759</v>
      </c>
      <c r="C25" s="4">
        <v>500</v>
      </c>
      <c r="D25" s="4">
        <v>10</v>
      </c>
      <c r="F25" s="10">
        <v>-2E-3</v>
      </c>
      <c r="G25" s="10">
        <v>7.4999999999999997E-2</v>
      </c>
      <c r="H25" s="10">
        <v>7.4999999999999997E-2</v>
      </c>
      <c r="P25" s="10">
        <v>3.0000000000000001E-3</v>
      </c>
      <c r="Q25" s="10">
        <v>6.5000000000000002E-2</v>
      </c>
      <c r="R25" s="10">
        <v>6.5000000000000002E-2</v>
      </c>
      <c r="Y25" s="11">
        <f t="shared" ref="Y25:Y35" si="0">H25-F25</f>
        <v>7.6999999999999999E-2</v>
      </c>
      <c r="Z25" s="11">
        <f t="shared" ref="Z25:Z35" si="1">Q25-P25</f>
        <v>6.2E-2</v>
      </c>
      <c r="AA25" s="11">
        <f t="shared" ref="AA25:AA35" si="2">Y25-Z25</f>
        <v>1.4999999999999999E-2</v>
      </c>
      <c r="AB25" s="11"/>
      <c r="AC25" s="12">
        <f t="shared" ref="AC25:AC35" si="3">1000*28.64*AA25</f>
        <v>429.59999999999997</v>
      </c>
      <c r="AD25" s="12">
        <f t="shared" ref="AD25:AD35" si="4">1000*28.64*((1.72*Z25)-Y25)</f>
        <v>848.88959999999997</v>
      </c>
      <c r="AE25" s="32">
        <f t="shared" ref="AE25:AE35" si="5">1000*28.64*(1.72*(Z25-Z$8)-(Y25-Y$8))</f>
        <v>848.88959999999997</v>
      </c>
      <c r="AF25" s="4"/>
      <c r="AG25" s="5">
        <f t="shared" ref="AG25:AG35" si="6">(28.82*AA25*(D25/1000))/(((C25/1000)/1000)*1)</f>
        <v>8.645999999999999</v>
      </c>
      <c r="AH25" s="5">
        <f t="shared" ref="AH25:AH35" si="7">(28.82*(1.72*Z25-Y25)*(D25/1000))/(((C25/1000)/1000)*1)</f>
        <v>17.084496000000001</v>
      </c>
      <c r="AI25" s="4"/>
      <c r="AJ25" s="13">
        <f t="shared" ref="AJ25:AJ35" si="8">Y25/Z25</f>
        <v>1.2419354838709677</v>
      </c>
      <c r="AK25" s="4"/>
      <c r="AL25" s="12"/>
      <c r="AM25" s="12"/>
      <c r="AN25" s="4"/>
      <c r="AO25" s="11">
        <f t="shared" ref="AO25:AO35" si="9">M25-F25</f>
        <v>2E-3</v>
      </c>
      <c r="AP25" s="11">
        <f t="shared" ref="AP25:AP35" si="10">L25-F25</f>
        <v>2E-3</v>
      </c>
      <c r="AQ25" s="11">
        <f t="shared" ref="AQ25:AQ35" si="11">I25-F25</f>
        <v>2E-3</v>
      </c>
      <c r="AR25" s="4"/>
      <c r="AS25" s="4">
        <f t="shared" ref="AS25:AS35" si="12">(1.04*AO25)+(0.79*AQ25)-(0.27*AP25)</f>
        <v>3.1199999999999999E-3</v>
      </c>
      <c r="AT25" s="4">
        <f t="shared" ref="AT25:AT35" si="13">(1.02*AQ25)-(0.27*AO25)+(0.01*AP25)</f>
        <v>1.5200000000000001E-3</v>
      </c>
      <c r="AU25" s="4">
        <f t="shared" ref="AU25:AU35" si="14">(1.02*AP25)-(0.08*AO25)-(0.026*AQ25)</f>
        <v>1.8280000000000002E-3</v>
      </c>
      <c r="AV25" s="4"/>
      <c r="AW25" s="12">
        <f t="shared" ref="AW25:AW35" si="15">1000000*AT25/(89.71*1)</f>
        <v>16.943484561364397</v>
      </c>
      <c r="AX25" s="12">
        <f t="shared" ref="AX25:AX35" si="16">1000000*AS25/(112.61*1)</f>
        <v>27.706242784832607</v>
      </c>
      <c r="AY25" s="12">
        <f t="shared" ref="AY25:AY35" si="17">1000000*AU25/(262*1)</f>
        <v>6.9770992366412221</v>
      </c>
      <c r="AZ25" s="4"/>
      <c r="BA25" s="4">
        <f t="shared" ref="BA25:BA35" si="18">1000*((11.85*(H25-F25))-(1.54*(J25-F25))-(0.08*(K25-F25)))</f>
        <v>909.20999999999992</v>
      </c>
      <c r="BB25" s="4"/>
    </row>
    <row r="26" spans="1:54" s="1" customFormat="1" ht="14.5" x14ac:dyDescent="0.35">
      <c r="B26" s="25">
        <v>42767</v>
      </c>
      <c r="C26" s="4">
        <v>500</v>
      </c>
      <c r="D26" s="4">
        <v>10</v>
      </c>
      <c r="F26" s="10">
        <v>-1.2E-2</v>
      </c>
      <c r="G26" s="10">
        <v>6.8000000000000005E-2</v>
      </c>
      <c r="H26" s="10">
        <v>6.7000000000000004E-2</v>
      </c>
      <c r="P26" s="10">
        <v>-5.0000000000000001E-3</v>
      </c>
      <c r="Q26" s="10">
        <v>5.7000000000000002E-2</v>
      </c>
      <c r="R26" s="10">
        <v>5.7000000000000002E-2</v>
      </c>
      <c r="Y26" s="11">
        <f t="shared" si="0"/>
        <v>7.9000000000000001E-2</v>
      </c>
      <c r="Z26" s="11">
        <f t="shared" si="1"/>
        <v>6.2E-2</v>
      </c>
      <c r="AA26" s="11">
        <f t="shared" si="2"/>
        <v>1.7000000000000001E-2</v>
      </c>
      <c r="AB26" s="11"/>
      <c r="AC26" s="12">
        <f t="shared" si="3"/>
        <v>486.88000000000005</v>
      </c>
      <c r="AD26" s="12">
        <f t="shared" si="4"/>
        <v>791.60959999999989</v>
      </c>
      <c r="AE26" s="32">
        <f t="shared" si="5"/>
        <v>791.60959999999989</v>
      </c>
      <c r="AF26" s="4"/>
      <c r="AG26" s="5">
        <f t="shared" si="6"/>
        <v>9.7988000000000017</v>
      </c>
      <c r="AH26" s="5">
        <f t="shared" si="7"/>
        <v>15.931695999999999</v>
      </c>
      <c r="AI26" s="4"/>
      <c r="AJ26" s="13">
        <f t="shared" si="8"/>
        <v>1.2741935483870968</v>
      </c>
      <c r="AK26" s="4"/>
      <c r="AL26" s="12"/>
      <c r="AM26" s="12"/>
      <c r="AN26" s="4"/>
      <c r="AO26" s="11">
        <f t="shared" si="9"/>
        <v>1.2E-2</v>
      </c>
      <c r="AP26" s="11">
        <f t="shared" si="10"/>
        <v>1.2E-2</v>
      </c>
      <c r="AQ26" s="11">
        <f t="shared" si="11"/>
        <v>1.2E-2</v>
      </c>
      <c r="AR26" s="4"/>
      <c r="AS26" s="4">
        <f t="shared" si="12"/>
        <v>1.8720000000000001E-2</v>
      </c>
      <c r="AT26" s="4">
        <f t="shared" si="13"/>
        <v>9.1200000000000014E-3</v>
      </c>
      <c r="AU26" s="4">
        <f t="shared" si="14"/>
        <v>1.0968E-2</v>
      </c>
      <c r="AV26" s="4"/>
      <c r="AW26" s="12">
        <f t="shared" si="15"/>
        <v>101.6609073681864</v>
      </c>
      <c r="AX26" s="12">
        <f t="shared" si="16"/>
        <v>166.23745670899564</v>
      </c>
      <c r="AY26" s="12">
        <f t="shared" si="17"/>
        <v>41.862595419847331</v>
      </c>
      <c r="AZ26" s="4"/>
      <c r="BA26" s="4">
        <f t="shared" si="18"/>
        <v>916.70999999999992</v>
      </c>
      <c r="BB26" s="4"/>
    </row>
    <row r="27" spans="1:54" s="1" customFormat="1" ht="14.5" x14ac:dyDescent="0.35">
      <c r="B27" s="25">
        <v>42864</v>
      </c>
      <c r="C27" s="4">
        <v>500</v>
      </c>
      <c r="D27" s="4">
        <v>10</v>
      </c>
      <c r="F27" s="15">
        <v>-4.0000000000000001E-3</v>
      </c>
      <c r="G27" s="15">
        <v>7.0000000000000007E-2</v>
      </c>
      <c r="H27" s="15">
        <v>7.0999999999999994E-2</v>
      </c>
      <c r="P27" s="15">
        <v>-3.0000000000000001E-3</v>
      </c>
      <c r="Q27" s="15">
        <v>5.6000000000000001E-2</v>
      </c>
      <c r="R27" s="15">
        <v>5.6000000000000001E-2</v>
      </c>
      <c r="Y27" s="11">
        <f t="shared" si="0"/>
        <v>7.4999999999999997E-2</v>
      </c>
      <c r="Z27" s="11">
        <f t="shared" si="1"/>
        <v>5.9000000000000004E-2</v>
      </c>
      <c r="AA27" s="11">
        <f t="shared" si="2"/>
        <v>1.5999999999999993E-2</v>
      </c>
      <c r="AB27" s="11"/>
      <c r="AC27" s="12">
        <f t="shared" si="3"/>
        <v>458.23999999999984</v>
      </c>
      <c r="AD27" s="12">
        <f t="shared" si="4"/>
        <v>758.38720000000012</v>
      </c>
      <c r="AE27" s="32">
        <f t="shared" si="5"/>
        <v>758.38720000000012</v>
      </c>
      <c r="AF27" s="4"/>
      <c r="AG27" s="5">
        <f t="shared" si="6"/>
        <v>9.2223999999999968</v>
      </c>
      <c r="AH27" s="5">
        <f t="shared" si="7"/>
        <v>15.263072000000003</v>
      </c>
      <c r="AI27" s="4"/>
      <c r="AJ27" s="13">
        <f t="shared" si="8"/>
        <v>1.271186440677966</v>
      </c>
      <c r="AK27" s="4"/>
      <c r="AL27" s="12"/>
      <c r="AM27" s="12"/>
      <c r="AN27" s="4"/>
      <c r="AO27" s="11">
        <f t="shared" si="9"/>
        <v>4.0000000000000001E-3</v>
      </c>
      <c r="AP27" s="11">
        <f t="shared" si="10"/>
        <v>4.0000000000000001E-3</v>
      </c>
      <c r="AQ27" s="11">
        <f t="shared" si="11"/>
        <v>4.0000000000000001E-3</v>
      </c>
      <c r="AR27" s="4"/>
      <c r="AS27" s="4">
        <f t="shared" si="12"/>
        <v>6.2399999999999999E-3</v>
      </c>
      <c r="AT27" s="4">
        <f t="shared" si="13"/>
        <v>3.0400000000000002E-3</v>
      </c>
      <c r="AU27" s="4">
        <f t="shared" si="14"/>
        <v>3.6560000000000004E-3</v>
      </c>
      <c r="AV27" s="4"/>
      <c r="AW27" s="12">
        <f t="shared" si="15"/>
        <v>33.886969122728793</v>
      </c>
      <c r="AX27" s="12">
        <f t="shared" si="16"/>
        <v>55.412485569665215</v>
      </c>
      <c r="AY27" s="12">
        <f t="shared" si="17"/>
        <v>13.954198473282444</v>
      </c>
      <c r="AZ27" s="4"/>
      <c r="BA27" s="4">
        <f t="shared" si="18"/>
        <v>882.26999999999987</v>
      </c>
      <c r="BB27" s="4"/>
    </row>
    <row r="28" spans="1:54" s="1" customFormat="1" x14ac:dyDescent="0.25">
      <c r="B28" s="25">
        <v>43046</v>
      </c>
      <c r="C28" s="4">
        <v>500</v>
      </c>
      <c r="D28" s="4">
        <v>10</v>
      </c>
      <c r="F28" s="4">
        <v>2E-3</v>
      </c>
      <c r="G28" s="4">
        <v>7.6999999999999999E-2</v>
      </c>
      <c r="H28" s="4">
        <v>7.6999999999999999E-2</v>
      </c>
      <c r="P28" s="4">
        <v>2E-3</v>
      </c>
      <c r="Q28" s="4">
        <v>5.8000000000000003E-2</v>
      </c>
      <c r="R28" s="4">
        <v>5.7000000000000002E-2</v>
      </c>
      <c r="Y28" s="11">
        <f t="shared" si="0"/>
        <v>7.4999999999999997E-2</v>
      </c>
      <c r="Z28" s="11">
        <f t="shared" si="1"/>
        <v>5.6000000000000001E-2</v>
      </c>
      <c r="AA28" s="11">
        <f t="shared" si="2"/>
        <v>1.8999999999999996E-2</v>
      </c>
      <c r="AB28" s="11"/>
      <c r="AC28" s="12">
        <f t="shared" si="3"/>
        <v>544.15999999999985</v>
      </c>
      <c r="AD28" s="12">
        <f t="shared" si="4"/>
        <v>610.60480000000018</v>
      </c>
      <c r="AE28" s="32">
        <f t="shared" si="5"/>
        <v>610.60480000000018</v>
      </c>
      <c r="AF28" s="4"/>
      <c r="AG28" s="5">
        <f t="shared" si="6"/>
        <v>10.951599999999997</v>
      </c>
      <c r="AH28" s="5">
        <f t="shared" si="7"/>
        <v>12.288848000000003</v>
      </c>
      <c r="AI28" s="4"/>
      <c r="AJ28" s="13">
        <f t="shared" si="8"/>
        <v>1.3392857142857142</v>
      </c>
      <c r="AK28" s="4"/>
      <c r="AL28" s="12"/>
      <c r="AM28" s="12"/>
      <c r="AN28" s="4"/>
      <c r="AO28" s="11">
        <f t="shared" si="9"/>
        <v>-2E-3</v>
      </c>
      <c r="AP28" s="11">
        <f t="shared" si="10"/>
        <v>-2E-3</v>
      </c>
      <c r="AQ28" s="11">
        <f t="shared" si="11"/>
        <v>-2E-3</v>
      </c>
      <c r="AR28" s="4"/>
      <c r="AS28" s="4">
        <f t="shared" si="12"/>
        <v>-3.1199999999999999E-3</v>
      </c>
      <c r="AT28" s="4">
        <f t="shared" si="13"/>
        <v>-1.5200000000000001E-3</v>
      </c>
      <c r="AU28" s="4">
        <f t="shared" si="14"/>
        <v>-1.8280000000000002E-3</v>
      </c>
      <c r="AV28" s="4"/>
      <c r="AW28" s="12">
        <f t="shared" si="15"/>
        <v>-16.943484561364397</v>
      </c>
      <c r="AX28" s="12">
        <f t="shared" si="16"/>
        <v>-27.706242784832607</v>
      </c>
      <c r="AY28" s="12">
        <f t="shared" si="17"/>
        <v>-6.9770992366412221</v>
      </c>
      <c r="AZ28" s="4"/>
      <c r="BA28" s="4">
        <f t="shared" si="18"/>
        <v>891.9899999999999</v>
      </c>
      <c r="BB28" s="4"/>
    </row>
    <row r="29" spans="1:54" s="1" customFormat="1" x14ac:dyDescent="0.25">
      <c r="B29" s="25">
        <v>43151</v>
      </c>
      <c r="C29" s="4">
        <v>500</v>
      </c>
      <c r="D29" s="4">
        <v>10</v>
      </c>
      <c r="F29" s="4">
        <v>-1E-3</v>
      </c>
      <c r="G29" s="4">
        <v>7.2999999999999995E-2</v>
      </c>
      <c r="H29" s="4">
        <v>7.3999999999999996E-2</v>
      </c>
      <c r="P29" s="4">
        <v>-1E-3</v>
      </c>
      <c r="Q29" s="4">
        <v>5.7000000000000002E-2</v>
      </c>
      <c r="R29" s="4">
        <v>5.8000000000000003E-2</v>
      </c>
      <c r="Y29" s="11">
        <f t="shared" si="0"/>
        <v>7.4999999999999997E-2</v>
      </c>
      <c r="Z29" s="11">
        <f t="shared" si="1"/>
        <v>5.8000000000000003E-2</v>
      </c>
      <c r="AA29" s="11">
        <f t="shared" si="2"/>
        <v>1.6999999999999994E-2</v>
      </c>
      <c r="AB29" s="11"/>
      <c r="AC29" s="12">
        <f t="shared" si="3"/>
        <v>486.87999999999982</v>
      </c>
      <c r="AD29" s="12">
        <f t="shared" si="4"/>
        <v>709.1264000000001</v>
      </c>
      <c r="AE29" s="32">
        <f t="shared" si="5"/>
        <v>709.1264000000001</v>
      </c>
      <c r="AF29" s="4"/>
      <c r="AG29" s="5">
        <f t="shared" si="6"/>
        <v>9.7987999999999964</v>
      </c>
      <c r="AH29" s="5">
        <f t="shared" si="7"/>
        <v>14.271664000000001</v>
      </c>
      <c r="AI29" s="4"/>
      <c r="AJ29" s="13">
        <f t="shared" si="8"/>
        <v>1.2931034482758619</v>
      </c>
      <c r="AK29" s="4"/>
      <c r="AL29" s="12"/>
      <c r="AM29" s="12"/>
      <c r="AN29" s="4"/>
      <c r="AO29" s="11">
        <f t="shared" si="9"/>
        <v>1E-3</v>
      </c>
      <c r="AP29" s="11">
        <f t="shared" si="10"/>
        <v>1E-3</v>
      </c>
      <c r="AQ29" s="11">
        <f t="shared" si="11"/>
        <v>1E-3</v>
      </c>
      <c r="AR29" s="4"/>
      <c r="AS29" s="4">
        <f t="shared" si="12"/>
        <v>1.56E-3</v>
      </c>
      <c r="AT29" s="4">
        <f t="shared" si="13"/>
        <v>7.6000000000000004E-4</v>
      </c>
      <c r="AU29" s="4">
        <f t="shared" si="14"/>
        <v>9.140000000000001E-4</v>
      </c>
      <c r="AV29" s="4"/>
      <c r="AW29" s="12">
        <f t="shared" si="15"/>
        <v>8.4717422806821983</v>
      </c>
      <c r="AX29" s="12">
        <f t="shared" si="16"/>
        <v>13.853121392416304</v>
      </c>
      <c r="AY29" s="12">
        <f t="shared" si="17"/>
        <v>3.4885496183206111</v>
      </c>
      <c r="AZ29" s="4"/>
      <c r="BA29" s="4">
        <f t="shared" si="18"/>
        <v>887.13</v>
      </c>
      <c r="BB29" s="4"/>
    </row>
    <row r="30" spans="1:54" s="1" customFormat="1" x14ac:dyDescent="0.25">
      <c r="B30" s="25">
        <v>43238</v>
      </c>
      <c r="C30" s="4">
        <v>500</v>
      </c>
      <c r="D30" s="4">
        <v>10</v>
      </c>
      <c r="F30" s="4">
        <v>-2.5000000000000001E-2</v>
      </c>
      <c r="G30" s="4">
        <v>4.9000000000000002E-2</v>
      </c>
      <c r="H30" s="4">
        <v>4.8000000000000001E-2</v>
      </c>
      <c r="P30" s="4">
        <v>-2.4E-2</v>
      </c>
      <c r="Q30" s="4">
        <v>3.4000000000000002E-2</v>
      </c>
      <c r="R30" s="4">
        <v>3.4000000000000002E-2</v>
      </c>
      <c r="Y30" s="11">
        <f t="shared" si="0"/>
        <v>7.3000000000000009E-2</v>
      </c>
      <c r="Z30" s="11">
        <f t="shared" si="1"/>
        <v>5.8000000000000003E-2</v>
      </c>
      <c r="AA30" s="11">
        <f t="shared" si="2"/>
        <v>1.5000000000000006E-2</v>
      </c>
      <c r="AB30" s="11"/>
      <c r="AC30" s="12">
        <f t="shared" si="3"/>
        <v>429.60000000000019</v>
      </c>
      <c r="AD30" s="12">
        <f t="shared" si="4"/>
        <v>766.40639999999973</v>
      </c>
      <c r="AE30" s="32">
        <f t="shared" si="5"/>
        <v>766.40639999999973</v>
      </c>
      <c r="AF30" s="4"/>
      <c r="AG30" s="5">
        <f t="shared" si="6"/>
        <v>8.6460000000000043</v>
      </c>
      <c r="AH30" s="5">
        <f t="shared" si="7"/>
        <v>15.424463999999995</v>
      </c>
      <c r="AI30" s="4"/>
      <c r="AJ30" s="13">
        <f t="shared" si="8"/>
        <v>1.2586206896551726</v>
      </c>
      <c r="AK30" s="4"/>
      <c r="AL30" s="12"/>
      <c r="AM30" s="12"/>
      <c r="AN30" s="4"/>
      <c r="AO30" s="11">
        <f t="shared" si="9"/>
        <v>2.5000000000000001E-2</v>
      </c>
      <c r="AP30" s="11">
        <f t="shared" si="10"/>
        <v>2.5000000000000001E-2</v>
      </c>
      <c r="AQ30" s="11">
        <f t="shared" si="11"/>
        <v>2.5000000000000001E-2</v>
      </c>
      <c r="AR30" s="4"/>
      <c r="AS30" s="4">
        <f t="shared" si="12"/>
        <v>3.9000000000000007E-2</v>
      </c>
      <c r="AT30" s="4">
        <f t="shared" si="13"/>
        <v>1.9000000000000003E-2</v>
      </c>
      <c r="AU30" s="4">
        <f t="shared" si="14"/>
        <v>2.2849999999999999E-2</v>
      </c>
      <c r="AV30" s="4"/>
      <c r="AW30" s="12">
        <f t="shared" si="15"/>
        <v>211.79355701705501</v>
      </c>
      <c r="AX30" s="12">
        <f t="shared" si="16"/>
        <v>346.32803481040764</v>
      </c>
      <c r="AY30" s="12">
        <f t="shared" si="17"/>
        <v>87.213740458015266</v>
      </c>
      <c r="AZ30" s="4"/>
      <c r="BA30" s="4">
        <f t="shared" si="18"/>
        <v>824.55000000000007</v>
      </c>
      <c r="BB30" s="4"/>
    </row>
    <row r="31" spans="1:54" s="1" customFormat="1" x14ac:dyDescent="0.25">
      <c r="B31" s="25">
        <v>43340</v>
      </c>
      <c r="C31" s="4">
        <v>500</v>
      </c>
      <c r="D31" s="4">
        <v>10</v>
      </c>
      <c r="F31" s="4">
        <v>2E-3</v>
      </c>
      <c r="G31" s="4">
        <v>8.2000000000000003E-2</v>
      </c>
      <c r="H31" s="4">
        <v>8.1000000000000003E-2</v>
      </c>
      <c r="P31" s="4">
        <v>-1E-3</v>
      </c>
      <c r="Q31" s="4">
        <v>5.5E-2</v>
      </c>
      <c r="R31" s="4">
        <v>5.5E-2</v>
      </c>
      <c r="Y31" s="11">
        <f t="shared" si="0"/>
        <v>7.9000000000000001E-2</v>
      </c>
      <c r="Z31" s="11">
        <f t="shared" si="1"/>
        <v>5.6000000000000001E-2</v>
      </c>
      <c r="AA31" s="11">
        <f t="shared" si="2"/>
        <v>2.3E-2</v>
      </c>
      <c r="AB31" s="11"/>
      <c r="AC31" s="12">
        <f t="shared" si="3"/>
        <v>658.72</v>
      </c>
      <c r="AD31" s="12">
        <f t="shared" si="4"/>
        <v>496.04480000000007</v>
      </c>
      <c r="AE31" s="32">
        <f t="shared" si="5"/>
        <v>496.04480000000007</v>
      </c>
      <c r="AF31" s="4"/>
      <c r="AG31" s="5">
        <f t="shared" si="6"/>
        <v>13.257199999999999</v>
      </c>
      <c r="AH31" s="5">
        <f t="shared" si="7"/>
        <v>9.9832480000000015</v>
      </c>
      <c r="AI31" s="4"/>
      <c r="AJ31" s="13">
        <f t="shared" si="8"/>
        <v>1.4107142857142858</v>
      </c>
      <c r="AK31" s="4"/>
      <c r="AL31" s="12"/>
      <c r="AM31" s="12"/>
      <c r="AN31" s="4"/>
      <c r="AO31" s="11">
        <f t="shared" si="9"/>
        <v>-2E-3</v>
      </c>
      <c r="AP31" s="11">
        <f t="shared" si="10"/>
        <v>-2E-3</v>
      </c>
      <c r="AQ31" s="11">
        <f t="shared" si="11"/>
        <v>-2E-3</v>
      </c>
      <c r="AR31" s="4"/>
      <c r="AS31" s="4">
        <f t="shared" si="12"/>
        <v>-3.1199999999999999E-3</v>
      </c>
      <c r="AT31" s="4">
        <f t="shared" si="13"/>
        <v>-1.5200000000000001E-3</v>
      </c>
      <c r="AU31" s="4">
        <f t="shared" si="14"/>
        <v>-1.8280000000000002E-3</v>
      </c>
      <c r="AV31" s="4"/>
      <c r="AW31" s="12">
        <f t="shared" si="15"/>
        <v>-16.943484561364397</v>
      </c>
      <c r="AX31" s="12">
        <f t="shared" si="16"/>
        <v>-27.706242784832607</v>
      </c>
      <c r="AY31" s="12">
        <f t="shared" si="17"/>
        <v>-6.9770992366412221</v>
      </c>
      <c r="AZ31" s="4"/>
      <c r="BA31" s="4">
        <f t="shared" si="18"/>
        <v>939.39</v>
      </c>
      <c r="BB31" s="4"/>
    </row>
    <row r="32" spans="1:54" s="1" customFormat="1" x14ac:dyDescent="0.25">
      <c r="B32" s="25">
        <v>43340</v>
      </c>
      <c r="C32" s="4">
        <v>500</v>
      </c>
      <c r="D32" s="4">
        <v>10</v>
      </c>
      <c r="F32" s="4">
        <v>-3.0000000000000001E-3</v>
      </c>
      <c r="G32" s="4">
        <v>6.0999999999999999E-2</v>
      </c>
      <c r="H32" s="4">
        <v>6.0999999999999999E-2</v>
      </c>
      <c r="P32" s="4">
        <v>-2E-3</v>
      </c>
      <c r="Q32" s="4">
        <v>4.2999999999999997E-2</v>
      </c>
      <c r="R32" s="4">
        <v>4.2000000000000003E-2</v>
      </c>
      <c r="Y32" s="11">
        <f t="shared" si="0"/>
        <v>6.4000000000000001E-2</v>
      </c>
      <c r="Z32" s="11">
        <f t="shared" si="1"/>
        <v>4.4999999999999998E-2</v>
      </c>
      <c r="AA32" s="11">
        <f t="shared" si="2"/>
        <v>1.9000000000000003E-2</v>
      </c>
      <c r="AB32" s="11"/>
      <c r="AC32" s="12">
        <f t="shared" si="3"/>
        <v>544.16000000000008</v>
      </c>
      <c r="AD32" s="12">
        <f t="shared" si="4"/>
        <v>383.77599999999984</v>
      </c>
      <c r="AE32" s="32">
        <f t="shared" si="5"/>
        <v>383.77599999999984</v>
      </c>
      <c r="AF32" s="4"/>
      <c r="AG32" s="5">
        <f t="shared" si="6"/>
        <v>10.951600000000003</v>
      </c>
      <c r="AH32" s="5">
        <f t="shared" si="7"/>
        <v>7.7237599999999969</v>
      </c>
      <c r="AI32" s="4"/>
      <c r="AJ32" s="13">
        <f t="shared" si="8"/>
        <v>1.4222222222222223</v>
      </c>
      <c r="AK32" s="4"/>
      <c r="AL32" s="12"/>
      <c r="AM32" s="12"/>
      <c r="AN32" s="4"/>
      <c r="AO32" s="11">
        <f t="shared" si="9"/>
        <v>3.0000000000000001E-3</v>
      </c>
      <c r="AP32" s="11">
        <f t="shared" si="10"/>
        <v>3.0000000000000001E-3</v>
      </c>
      <c r="AQ32" s="11">
        <f t="shared" si="11"/>
        <v>3.0000000000000001E-3</v>
      </c>
      <c r="AR32" s="4"/>
      <c r="AS32" s="4">
        <f t="shared" si="12"/>
        <v>4.6800000000000001E-3</v>
      </c>
      <c r="AT32" s="4">
        <f t="shared" si="13"/>
        <v>2.2800000000000003E-3</v>
      </c>
      <c r="AU32" s="4">
        <f t="shared" si="14"/>
        <v>2.7420000000000001E-3</v>
      </c>
      <c r="AV32" s="4"/>
      <c r="AW32" s="12">
        <f t="shared" si="15"/>
        <v>25.4152268420466</v>
      </c>
      <c r="AX32" s="12">
        <f t="shared" si="16"/>
        <v>41.559364177248909</v>
      </c>
      <c r="AY32" s="12">
        <f t="shared" si="17"/>
        <v>10.465648854961833</v>
      </c>
      <c r="AZ32" s="4"/>
      <c r="BA32" s="4">
        <f t="shared" si="18"/>
        <v>753.54</v>
      </c>
      <c r="BB32" s="4"/>
    </row>
    <row r="33" spans="1:54" s="1" customFormat="1" x14ac:dyDescent="0.25">
      <c r="B33" s="25">
        <v>43341</v>
      </c>
      <c r="C33" s="4">
        <v>500</v>
      </c>
      <c r="D33" s="4">
        <v>10</v>
      </c>
      <c r="F33" s="4">
        <v>0</v>
      </c>
      <c r="G33" s="4">
        <v>6.7000000000000004E-2</v>
      </c>
      <c r="H33" s="4">
        <v>6.6000000000000003E-2</v>
      </c>
      <c r="P33" s="4">
        <v>1E-3</v>
      </c>
      <c r="Q33" s="4">
        <v>4.7E-2</v>
      </c>
      <c r="R33" s="4">
        <v>4.7E-2</v>
      </c>
      <c r="Y33" s="11">
        <f t="shared" si="0"/>
        <v>6.6000000000000003E-2</v>
      </c>
      <c r="Z33" s="11">
        <f t="shared" si="1"/>
        <v>4.5999999999999999E-2</v>
      </c>
      <c r="AA33" s="11">
        <f t="shared" si="2"/>
        <v>2.0000000000000004E-2</v>
      </c>
      <c r="AB33" s="11"/>
      <c r="AC33" s="12">
        <f t="shared" si="3"/>
        <v>572.80000000000007</v>
      </c>
      <c r="AD33" s="12">
        <f t="shared" si="4"/>
        <v>375.75679999999977</v>
      </c>
      <c r="AE33" s="32">
        <f t="shared" si="5"/>
        <v>375.75679999999977</v>
      </c>
      <c r="AF33" s="4"/>
      <c r="AG33" s="5">
        <f t="shared" si="6"/>
        <v>11.528000000000004</v>
      </c>
      <c r="AH33" s="5">
        <f t="shared" si="7"/>
        <v>7.5623679999999966</v>
      </c>
      <c r="AI33" s="4"/>
      <c r="AJ33" s="13">
        <f t="shared" si="8"/>
        <v>1.4347826086956523</v>
      </c>
      <c r="AK33" s="4"/>
      <c r="AL33" s="12"/>
      <c r="AM33" s="12"/>
      <c r="AN33" s="4"/>
      <c r="AO33" s="11">
        <f t="shared" si="9"/>
        <v>0</v>
      </c>
      <c r="AP33" s="11">
        <f t="shared" si="10"/>
        <v>0</v>
      </c>
      <c r="AQ33" s="11">
        <f t="shared" si="11"/>
        <v>0</v>
      </c>
      <c r="AR33" s="4"/>
      <c r="AS33" s="4">
        <f t="shared" si="12"/>
        <v>0</v>
      </c>
      <c r="AT33" s="4">
        <f t="shared" si="13"/>
        <v>0</v>
      </c>
      <c r="AU33" s="4">
        <f t="shared" si="14"/>
        <v>0</v>
      </c>
      <c r="AV33" s="4"/>
      <c r="AW33" s="12">
        <f t="shared" si="15"/>
        <v>0</v>
      </c>
      <c r="AX33" s="12">
        <f t="shared" si="16"/>
        <v>0</v>
      </c>
      <c r="AY33" s="12">
        <f t="shared" si="17"/>
        <v>0</v>
      </c>
      <c r="AZ33" s="4"/>
      <c r="BA33" s="4">
        <f t="shared" si="18"/>
        <v>782.1</v>
      </c>
      <c r="BB33" s="4"/>
    </row>
    <row r="34" spans="1:54" x14ac:dyDescent="0.25">
      <c r="A34" s="4" t="s">
        <v>81</v>
      </c>
      <c r="B34" s="25">
        <v>43341</v>
      </c>
      <c r="C34" s="4">
        <v>500</v>
      </c>
      <c r="D34" s="4">
        <v>10</v>
      </c>
      <c r="F34" s="4">
        <v>0</v>
      </c>
      <c r="G34" s="4">
        <v>6.7000000000000004E-2</v>
      </c>
      <c r="H34" s="4">
        <v>6.6000000000000003E-2</v>
      </c>
      <c r="I34" s="4">
        <v>6.5000000000000002E-2</v>
      </c>
      <c r="J34" s="4">
        <v>2.4E-2</v>
      </c>
      <c r="K34" s="4">
        <v>1.4E-2</v>
      </c>
      <c r="L34" s="4">
        <v>3.1E-2</v>
      </c>
      <c r="M34" s="4">
        <v>9.7000000000000003E-2</v>
      </c>
      <c r="P34" s="4">
        <v>1E-3</v>
      </c>
      <c r="Q34" s="26">
        <v>4.7E-2</v>
      </c>
      <c r="R34" s="26">
        <v>4.7E-2</v>
      </c>
      <c r="S34" s="4">
        <v>4.5999999999999999E-2</v>
      </c>
      <c r="T34" s="4">
        <v>1.7000000000000001E-2</v>
      </c>
      <c r="U34" s="4">
        <v>8.0000000000000002E-3</v>
      </c>
      <c r="V34" s="4">
        <v>2.8000000000000001E-2</v>
      </c>
      <c r="W34" s="4">
        <v>9.6000000000000002E-2</v>
      </c>
      <c r="Y34" s="11">
        <f t="shared" si="0"/>
        <v>6.6000000000000003E-2</v>
      </c>
      <c r="Z34" s="11">
        <f t="shared" si="1"/>
        <v>4.5999999999999999E-2</v>
      </c>
      <c r="AA34" s="11">
        <f t="shared" si="2"/>
        <v>2.0000000000000004E-2</v>
      </c>
      <c r="AB34" s="11"/>
      <c r="AC34" s="12">
        <f t="shared" si="3"/>
        <v>572.80000000000007</v>
      </c>
      <c r="AD34" s="12">
        <f t="shared" si="4"/>
        <v>375.75679999999977</v>
      </c>
      <c r="AE34" s="32">
        <f t="shared" si="5"/>
        <v>375.75679999999977</v>
      </c>
      <c r="AG34" s="5">
        <f t="shared" si="6"/>
        <v>11.528000000000004</v>
      </c>
      <c r="AH34" s="5">
        <f t="shared" si="7"/>
        <v>7.5623679999999966</v>
      </c>
      <c r="AJ34" s="13">
        <f t="shared" si="8"/>
        <v>1.4347826086956523</v>
      </c>
      <c r="AL34" s="12"/>
      <c r="AM34" s="12"/>
      <c r="AO34" s="11">
        <f t="shared" si="9"/>
        <v>9.7000000000000003E-2</v>
      </c>
      <c r="AP34" s="11">
        <f t="shared" si="10"/>
        <v>3.1E-2</v>
      </c>
      <c r="AQ34" s="11">
        <f t="shared" si="11"/>
        <v>6.5000000000000002E-2</v>
      </c>
      <c r="AS34" s="4">
        <f t="shared" si="12"/>
        <v>0.14386000000000004</v>
      </c>
      <c r="AT34" s="4">
        <f t="shared" si="13"/>
        <v>4.0419999999999991E-2</v>
      </c>
      <c r="AU34" s="4">
        <f t="shared" si="14"/>
        <v>2.2170000000000002E-2</v>
      </c>
      <c r="AW34" s="12">
        <f t="shared" si="15"/>
        <v>450.56292498049265</v>
      </c>
      <c r="AX34" s="12">
        <f t="shared" si="16"/>
        <v>1277.5064381493653</v>
      </c>
      <c r="AY34" s="12">
        <f t="shared" si="17"/>
        <v>84.618320610687036</v>
      </c>
      <c r="BA34" s="4">
        <f t="shared" si="18"/>
        <v>744.02</v>
      </c>
    </row>
    <row r="35" spans="1:54" x14ac:dyDescent="0.25">
      <c r="A35" s="4" t="s">
        <v>81</v>
      </c>
      <c r="B35" s="25">
        <v>43341</v>
      </c>
      <c r="C35" s="4">
        <v>500</v>
      </c>
      <c r="D35" s="4">
        <v>10</v>
      </c>
      <c r="F35" s="4">
        <v>0</v>
      </c>
      <c r="G35" s="4">
        <v>6.7000000000000004E-2</v>
      </c>
      <c r="H35" s="4">
        <v>6.6000000000000003E-2</v>
      </c>
      <c r="I35" s="4">
        <v>6.5000000000000002E-2</v>
      </c>
      <c r="J35" s="4">
        <v>2.4E-2</v>
      </c>
      <c r="K35" s="4">
        <v>1.4E-2</v>
      </c>
      <c r="L35" s="4">
        <v>3.1E-2</v>
      </c>
      <c r="M35" s="4">
        <v>9.7000000000000003E-2</v>
      </c>
      <c r="P35" s="4">
        <v>1E-3</v>
      </c>
      <c r="Q35" s="26">
        <v>4.7E-2</v>
      </c>
      <c r="R35" s="26">
        <v>4.7E-2</v>
      </c>
      <c r="S35" s="4">
        <v>4.5999999999999999E-2</v>
      </c>
      <c r="T35" s="4">
        <v>1.7000000000000001E-2</v>
      </c>
      <c r="U35" s="4">
        <v>8.0000000000000002E-3</v>
      </c>
      <c r="V35" s="4">
        <v>2.8000000000000001E-2</v>
      </c>
      <c r="W35" s="4">
        <v>9.6000000000000002E-2</v>
      </c>
      <c r="Y35" s="11">
        <f t="shared" si="0"/>
        <v>6.6000000000000003E-2</v>
      </c>
      <c r="Z35" s="11">
        <f t="shared" si="1"/>
        <v>4.5999999999999999E-2</v>
      </c>
      <c r="AA35" s="11">
        <f t="shared" si="2"/>
        <v>2.0000000000000004E-2</v>
      </c>
      <c r="AB35" s="11"/>
      <c r="AC35" s="12">
        <f t="shared" si="3"/>
        <v>572.80000000000007</v>
      </c>
      <c r="AD35" s="12">
        <f t="shared" si="4"/>
        <v>375.75679999999977</v>
      </c>
      <c r="AE35" s="32">
        <f t="shared" si="5"/>
        <v>375.75679999999977</v>
      </c>
      <c r="AG35" s="5">
        <f t="shared" si="6"/>
        <v>11.528000000000004</v>
      </c>
      <c r="AH35" s="5">
        <f t="shared" si="7"/>
        <v>7.5623679999999966</v>
      </c>
      <c r="AJ35" s="13">
        <f t="shared" si="8"/>
        <v>1.4347826086956523</v>
      </c>
      <c r="AL35" s="12"/>
      <c r="AM35" s="12"/>
      <c r="AO35" s="11">
        <f t="shared" si="9"/>
        <v>9.7000000000000003E-2</v>
      </c>
      <c r="AP35" s="11">
        <f t="shared" si="10"/>
        <v>3.1E-2</v>
      </c>
      <c r="AQ35" s="11">
        <f t="shared" si="11"/>
        <v>6.5000000000000002E-2</v>
      </c>
      <c r="AS35" s="4">
        <f t="shared" si="12"/>
        <v>0.14386000000000004</v>
      </c>
      <c r="AT35" s="4">
        <f t="shared" si="13"/>
        <v>4.0419999999999991E-2</v>
      </c>
      <c r="AU35" s="4">
        <f t="shared" si="14"/>
        <v>2.2170000000000002E-2</v>
      </c>
      <c r="AW35" s="12">
        <f t="shared" si="15"/>
        <v>450.56292498049265</v>
      </c>
      <c r="AX35" s="12">
        <f t="shared" si="16"/>
        <v>1277.5064381493653</v>
      </c>
      <c r="AY35" s="12">
        <f t="shared" si="17"/>
        <v>84.618320610687036</v>
      </c>
      <c r="BA35" s="4">
        <f t="shared" si="18"/>
        <v>744.02</v>
      </c>
    </row>
    <row r="50" spans="1:30" x14ac:dyDescent="0.25">
      <c r="A50" s="4" t="s">
        <v>96</v>
      </c>
      <c r="B50" s="25">
        <f>MIN(B25:B49)</f>
        <v>42759</v>
      </c>
      <c r="AA50" s="28"/>
      <c r="AB50" s="12" t="s">
        <v>84</v>
      </c>
      <c r="AC50" s="12">
        <f>AVERAGE(AC25:AC48)</f>
        <v>523.33090909090913</v>
      </c>
      <c r="AD50" s="12">
        <f>AVERAGE(AD25:AD49)</f>
        <v>590.19229090909084</v>
      </c>
    </row>
    <row r="51" spans="1:30" x14ac:dyDescent="0.25">
      <c r="A51" s="4" t="s">
        <v>97</v>
      </c>
      <c r="B51" s="25">
        <f>MAX(B25:B49)</f>
        <v>43341</v>
      </c>
      <c r="AA51" s="28"/>
      <c r="AB51" s="12" t="s">
        <v>85</v>
      </c>
      <c r="AC51" s="4">
        <f>STDEV(AC25:AC49)</f>
        <v>71.417512901884606</v>
      </c>
      <c r="AD51" s="4">
        <f>STDEV(AD25:AD49)</f>
        <v>192.56566078435407</v>
      </c>
    </row>
    <row r="52" spans="1:30" x14ac:dyDescent="0.25">
      <c r="AA52" s="28"/>
      <c r="AB52" s="12" t="s">
        <v>83</v>
      </c>
      <c r="AC52" s="4">
        <f>100*AC51/AC50</f>
        <v>13.646721732134207</v>
      </c>
      <c r="AD52" s="4">
        <f>100*AD51/AD50</f>
        <v>32.627613703279557</v>
      </c>
    </row>
    <row r="53" spans="1:30" x14ac:dyDescent="0.25">
      <c r="AA53" s="28" t="s">
        <v>86</v>
      </c>
      <c r="AB53" s="12" t="s">
        <v>87</v>
      </c>
      <c r="AC53" s="4">
        <f>AC50-(2*AC51)</f>
        <v>380.49588328713992</v>
      </c>
      <c r="AD53" s="4">
        <f>AD50-(2*AD51)</f>
        <v>205.06096934038271</v>
      </c>
    </row>
    <row r="54" spans="1:30" x14ac:dyDescent="0.25">
      <c r="AA54" s="29"/>
      <c r="AB54" s="12" t="s">
        <v>88</v>
      </c>
      <c r="AC54" s="4">
        <f>AC50+(2*AC51)</f>
        <v>666.16593489467834</v>
      </c>
      <c r="AD54" s="4">
        <f>AD50+(2*AD51)</f>
        <v>975.32361247779897</v>
      </c>
    </row>
    <row r="55" spans="1:30" x14ac:dyDescent="0.25">
      <c r="AA55" s="28" t="s">
        <v>89</v>
      </c>
      <c r="AB55" s="12" t="s">
        <v>90</v>
      </c>
      <c r="AC55" s="4">
        <f>AC50-(3*AC51)</f>
        <v>309.07837038525531</v>
      </c>
      <c r="AD55" s="4">
        <f>AD50-(3*AD51)</f>
        <v>12.495308556028704</v>
      </c>
    </row>
    <row r="56" spans="1:30" x14ac:dyDescent="0.25">
      <c r="AA56" s="27"/>
      <c r="AB56" s="12" t="s">
        <v>91</v>
      </c>
      <c r="AC56" s="4">
        <f>AC50+(3*AC51)</f>
        <v>737.58344779656295</v>
      </c>
      <c r="AD56" s="4">
        <f>AD50+(3*AD51)</f>
        <v>1167.889273262153</v>
      </c>
    </row>
    <row r="57" spans="1:30" x14ac:dyDescent="0.25">
      <c r="AA57" s="28" t="s">
        <v>92</v>
      </c>
      <c r="AB57" s="12" t="s">
        <v>93</v>
      </c>
      <c r="AC57" s="4">
        <f>AC51*3.14</f>
        <v>224.25099051191768</v>
      </c>
      <c r="AD57" s="4">
        <f>AD51*3.14</f>
        <v>604.65617486287181</v>
      </c>
    </row>
    <row r="58" spans="1:30" x14ac:dyDescent="0.25">
      <c r="AA58" s="28" t="s">
        <v>94</v>
      </c>
      <c r="AB58" s="12" t="s">
        <v>95</v>
      </c>
      <c r="AC58" s="4">
        <f>AC51*10</f>
        <v>714.17512901884606</v>
      </c>
      <c r="AD58" s="4">
        <f>AD51*10</f>
        <v>1925.6566078435408</v>
      </c>
    </row>
  </sheetData>
  <conditionalFormatting sqref="H27">
    <cfRule type="cellIs" dxfId="6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16" workbookViewId="0">
      <selection activeCell="R62" sqref="R62"/>
    </sheetView>
  </sheetViews>
  <sheetFormatPr defaultRowHeight="14.5" x14ac:dyDescent="0.35"/>
  <cols>
    <col min="2" max="2" width="22.1796875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  <c r="B2" t="s">
        <v>12</v>
      </c>
      <c r="C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35">
      <c r="A3">
        <v>2</v>
      </c>
      <c r="B3" t="s">
        <v>14</v>
      </c>
      <c r="C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35">
      <c r="A4">
        <v>3</v>
      </c>
      <c r="B4" t="s">
        <v>15</v>
      </c>
      <c r="C4" t="s">
        <v>13</v>
      </c>
      <c r="E4">
        <v>-6.0000000000000001E-3</v>
      </c>
      <c r="F4">
        <v>-8.0000000000000002E-3</v>
      </c>
      <c r="G4">
        <v>-8.0000000000000002E-3</v>
      </c>
      <c r="H4">
        <v>-8.0000000000000002E-3</v>
      </c>
      <c r="I4">
        <v>-8.0000000000000002E-3</v>
      </c>
      <c r="J4">
        <v>-8.9999999999999993E-3</v>
      </c>
      <c r="K4">
        <v>-1.2999999999999999E-2</v>
      </c>
      <c r="L4">
        <v>-1.7999999999999999E-2</v>
      </c>
    </row>
    <row r="5" spans="1:13" x14ac:dyDescent="0.35">
      <c r="A5">
        <v>4</v>
      </c>
      <c r="B5">
        <v>8</v>
      </c>
      <c r="C5" t="s">
        <v>13</v>
      </c>
      <c r="E5">
        <v>-3.0000000000000001E-3</v>
      </c>
      <c r="F5">
        <v>0.15</v>
      </c>
      <c r="G5">
        <v>0.14899999999999999</v>
      </c>
      <c r="H5">
        <v>0.14599999999999999</v>
      </c>
      <c r="I5">
        <v>0.04</v>
      </c>
      <c r="J5">
        <v>2.9000000000000001E-2</v>
      </c>
      <c r="K5">
        <v>0.16800000000000001</v>
      </c>
      <c r="L5">
        <v>0.16900000000000001</v>
      </c>
    </row>
    <row r="6" spans="1:13" x14ac:dyDescent="0.35">
      <c r="A6">
        <v>5</v>
      </c>
      <c r="B6" t="s">
        <v>16</v>
      </c>
      <c r="C6" t="s">
        <v>13</v>
      </c>
      <c r="E6">
        <v>-4.0000000000000001E-3</v>
      </c>
      <c r="F6">
        <v>8.5000000000000006E-2</v>
      </c>
      <c r="G6">
        <v>8.3000000000000004E-2</v>
      </c>
      <c r="H6">
        <v>0.08</v>
      </c>
      <c r="I6">
        <v>1.7999999999999999E-2</v>
      </c>
      <c r="J6">
        <v>7.0000000000000001E-3</v>
      </c>
      <c r="K6">
        <v>0.155</v>
      </c>
      <c r="L6">
        <v>0.19400000000000001</v>
      </c>
    </row>
    <row r="7" spans="1:13" x14ac:dyDescent="0.35">
      <c r="A7">
        <v>6</v>
      </c>
      <c r="B7">
        <v>7</v>
      </c>
      <c r="C7" t="s">
        <v>13</v>
      </c>
      <c r="E7">
        <v>-1E-3</v>
      </c>
      <c r="F7">
        <v>3.2000000000000001E-2</v>
      </c>
      <c r="G7">
        <v>3.2000000000000001E-2</v>
      </c>
      <c r="H7">
        <v>3.1E-2</v>
      </c>
      <c r="I7">
        <v>7.0000000000000001E-3</v>
      </c>
      <c r="J7">
        <v>4.0000000000000001E-3</v>
      </c>
      <c r="K7">
        <v>2.5000000000000001E-2</v>
      </c>
      <c r="L7">
        <v>3.9E-2</v>
      </c>
    </row>
    <row r="8" spans="1:13" x14ac:dyDescent="0.35">
      <c r="A8">
        <v>7</v>
      </c>
      <c r="B8" t="s">
        <v>17</v>
      </c>
      <c r="C8" t="s">
        <v>13</v>
      </c>
      <c r="E8">
        <v>-2E-3</v>
      </c>
      <c r="F8">
        <v>1.9E-2</v>
      </c>
      <c r="G8">
        <v>1.7999999999999999E-2</v>
      </c>
      <c r="H8">
        <v>1.7999999999999999E-2</v>
      </c>
      <c r="I8">
        <v>2E-3</v>
      </c>
      <c r="J8">
        <v>-1E-3</v>
      </c>
      <c r="K8">
        <v>2.5999999999999999E-2</v>
      </c>
      <c r="L8">
        <v>4.5999999999999999E-2</v>
      </c>
    </row>
    <row r="9" spans="1:13" x14ac:dyDescent="0.35">
      <c r="A9">
        <v>8</v>
      </c>
      <c r="B9">
        <v>17</v>
      </c>
      <c r="C9" t="s">
        <v>13</v>
      </c>
      <c r="E9">
        <v>-2E-3</v>
      </c>
      <c r="F9">
        <v>5.7000000000000002E-2</v>
      </c>
      <c r="G9">
        <v>5.7000000000000002E-2</v>
      </c>
      <c r="H9">
        <v>5.6000000000000001E-2</v>
      </c>
      <c r="I9">
        <v>1.7000000000000001E-2</v>
      </c>
      <c r="J9">
        <v>1.0999999999999999E-2</v>
      </c>
      <c r="K9">
        <v>3.4000000000000002E-2</v>
      </c>
      <c r="L9">
        <v>0.08</v>
      </c>
    </row>
    <row r="10" spans="1:13" x14ac:dyDescent="0.35">
      <c r="A10">
        <v>9</v>
      </c>
      <c r="B10" t="s">
        <v>18</v>
      </c>
      <c r="C10" t="s">
        <v>13</v>
      </c>
      <c r="E10">
        <v>-1E-3</v>
      </c>
      <c r="F10">
        <v>3.6999999999999998E-2</v>
      </c>
      <c r="G10">
        <v>3.5999999999999997E-2</v>
      </c>
      <c r="H10">
        <v>3.5000000000000003E-2</v>
      </c>
      <c r="I10">
        <v>0.01</v>
      </c>
      <c r="J10">
        <v>5.0000000000000001E-3</v>
      </c>
      <c r="K10">
        <v>3.1E-2</v>
      </c>
      <c r="L10">
        <v>8.5999999999999993E-2</v>
      </c>
      <c r="M10" t="s">
        <v>19</v>
      </c>
    </row>
    <row r="11" spans="1:13" x14ac:dyDescent="0.35">
      <c r="A11">
        <v>10</v>
      </c>
      <c r="B11">
        <v>14</v>
      </c>
      <c r="C11" t="s">
        <v>13</v>
      </c>
      <c r="E11">
        <v>-4.0000000000000001E-3</v>
      </c>
      <c r="F11">
        <v>0.05</v>
      </c>
      <c r="G11">
        <v>0.05</v>
      </c>
      <c r="H11">
        <v>4.9000000000000002E-2</v>
      </c>
      <c r="I11">
        <v>1.4E-2</v>
      </c>
      <c r="J11">
        <v>7.0000000000000001E-3</v>
      </c>
      <c r="K11">
        <v>0.02</v>
      </c>
      <c r="L11">
        <v>5.7000000000000002E-2</v>
      </c>
    </row>
    <row r="12" spans="1:13" x14ac:dyDescent="0.35">
      <c r="A12">
        <v>11</v>
      </c>
      <c r="B12" t="s">
        <v>20</v>
      </c>
      <c r="C12" t="s">
        <v>13</v>
      </c>
      <c r="E12">
        <v>-4.0000000000000001E-3</v>
      </c>
      <c r="F12">
        <v>2.9000000000000001E-2</v>
      </c>
      <c r="G12">
        <v>2.8000000000000001E-2</v>
      </c>
      <c r="H12">
        <v>2.7E-2</v>
      </c>
      <c r="I12">
        <v>5.0000000000000001E-3</v>
      </c>
      <c r="J12">
        <v>-1E-3</v>
      </c>
      <c r="K12">
        <v>1.7000000000000001E-2</v>
      </c>
      <c r="L12">
        <v>6.4000000000000001E-2</v>
      </c>
    </row>
    <row r="13" spans="1:13" x14ac:dyDescent="0.35">
      <c r="A13">
        <v>12</v>
      </c>
      <c r="B13">
        <v>9</v>
      </c>
      <c r="C13" t="s">
        <v>13</v>
      </c>
      <c r="E13">
        <v>-5.0000000000000001E-3</v>
      </c>
      <c r="F13">
        <v>0.11</v>
      </c>
      <c r="G13">
        <v>0.11</v>
      </c>
      <c r="H13">
        <v>0.107</v>
      </c>
      <c r="I13">
        <v>2.9000000000000001E-2</v>
      </c>
      <c r="J13">
        <v>1.7000000000000001E-2</v>
      </c>
      <c r="K13">
        <v>6.9000000000000006E-2</v>
      </c>
      <c r="L13">
        <v>0.127</v>
      </c>
    </row>
    <row r="14" spans="1:13" x14ac:dyDescent="0.35">
      <c r="A14">
        <v>13</v>
      </c>
      <c r="B14" t="s">
        <v>21</v>
      </c>
      <c r="C14" t="s">
        <v>13</v>
      </c>
      <c r="E14">
        <v>-5.0000000000000001E-3</v>
      </c>
      <c r="F14">
        <v>6.6000000000000003E-2</v>
      </c>
      <c r="G14">
        <v>6.5000000000000002E-2</v>
      </c>
      <c r="H14">
        <v>6.3E-2</v>
      </c>
      <c r="I14">
        <v>1.4999999999999999E-2</v>
      </c>
      <c r="J14">
        <v>3.0000000000000001E-3</v>
      </c>
      <c r="K14">
        <v>6.3E-2</v>
      </c>
      <c r="L14">
        <v>0.14399999999999999</v>
      </c>
    </row>
    <row r="15" spans="1:13" x14ac:dyDescent="0.35">
      <c r="A15">
        <v>14</v>
      </c>
      <c r="B15">
        <v>2</v>
      </c>
      <c r="C15" t="s">
        <v>13</v>
      </c>
      <c r="E15">
        <v>0.05</v>
      </c>
      <c r="F15">
        <v>5.7000000000000002E-2</v>
      </c>
      <c r="G15">
        <v>5.7000000000000002E-2</v>
      </c>
      <c r="H15">
        <v>5.6000000000000001E-2</v>
      </c>
      <c r="I15">
        <v>5.8000000000000003E-2</v>
      </c>
      <c r="J15">
        <v>5.8999999999999997E-2</v>
      </c>
      <c r="K15">
        <v>6.9000000000000006E-2</v>
      </c>
      <c r="L15">
        <v>7.9000000000000001E-2</v>
      </c>
      <c r="M15" t="s">
        <v>22</v>
      </c>
    </row>
    <row r="16" spans="1:13" x14ac:dyDescent="0.35">
      <c r="A16">
        <v>15</v>
      </c>
      <c r="B16" t="s">
        <v>23</v>
      </c>
      <c r="C16" t="s">
        <v>13</v>
      </c>
      <c r="E16">
        <v>4.2000000000000003E-2</v>
      </c>
      <c r="F16">
        <v>4.5999999999999999E-2</v>
      </c>
      <c r="G16">
        <v>4.5999999999999999E-2</v>
      </c>
      <c r="H16">
        <v>4.5999999999999999E-2</v>
      </c>
      <c r="I16">
        <v>4.5999999999999999E-2</v>
      </c>
      <c r="J16">
        <v>4.7E-2</v>
      </c>
      <c r="K16">
        <v>5.5E-2</v>
      </c>
      <c r="L16">
        <v>6.3E-2</v>
      </c>
    </row>
    <row r="17" spans="1:13" x14ac:dyDescent="0.35">
      <c r="A17">
        <v>16</v>
      </c>
      <c r="B17">
        <v>25</v>
      </c>
      <c r="C17" t="s">
        <v>13</v>
      </c>
      <c r="E17">
        <v>-1E-3</v>
      </c>
      <c r="F17">
        <v>0.16700000000000001</v>
      </c>
      <c r="G17">
        <v>0.16500000000000001</v>
      </c>
      <c r="H17">
        <v>0.16200000000000001</v>
      </c>
      <c r="I17">
        <v>4.8000000000000001E-2</v>
      </c>
      <c r="J17">
        <v>3.4000000000000002E-2</v>
      </c>
      <c r="K17">
        <v>0.17</v>
      </c>
      <c r="L17">
        <v>0.20799999999999999</v>
      </c>
    </row>
    <row r="18" spans="1:13" x14ac:dyDescent="0.35">
      <c r="A18">
        <v>17</v>
      </c>
      <c r="B18" t="s">
        <v>24</v>
      </c>
      <c r="C18" t="s">
        <v>13</v>
      </c>
      <c r="E18">
        <v>0</v>
      </c>
      <c r="F18">
        <v>0.10199999999999999</v>
      </c>
      <c r="G18">
        <v>0.1</v>
      </c>
      <c r="H18">
        <v>9.7000000000000003E-2</v>
      </c>
      <c r="I18">
        <v>2.9000000000000001E-2</v>
      </c>
      <c r="J18">
        <v>1.2999999999999999E-2</v>
      </c>
      <c r="K18">
        <v>0.16</v>
      </c>
      <c r="L18">
        <v>0.23</v>
      </c>
    </row>
    <row r="19" spans="1:13" x14ac:dyDescent="0.35">
      <c r="A19">
        <v>18</v>
      </c>
      <c r="B19">
        <v>16</v>
      </c>
      <c r="C19" t="s">
        <v>13</v>
      </c>
      <c r="E19">
        <v>6.0000000000000001E-3</v>
      </c>
      <c r="F19">
        <v>8.5999999999999993E-2</v>
      </c>
      <c r="G19">
        <v>8.5999999999999993E-2</v>
      </c>
      <c r="H19">
        <v>8.5000000000000006E-2</v>
      </c>
      <c r="I19">
        <v>3.3000000000000002E-2</v>
      </c>
      <c r="J19">
        <v>2.8000000000000001E-2</v>
      </c>
      <c r="K19">
        <v>6.2E-2</v>
      </c>
      <c r="L19">
        <v>0.115</v>
      </c>
    </row>
    <row r="20" spans="1:13" x14ac:dyDescent="0.35">
      <c r="A20">
        <v>19</v>
      </c>
      <c r="B20" t="s">
        <v>25</v>
      </c>
      <c r="C20" t="s">
        <v>13</v>
      </c>
      <c r="E20">
        <v>4.0000000000000001E-3</v>
      </c>
      <c r="F20">
        <v>5.6000000000000001E-2</v>
      </c>
      <c r="G20">
        <v>5.5E-2</v>
      </c>
      <c r="H20">
        <v>5.3999999999999999E-2</v>
      </c>
      <c r="I20">
        <v>2.1999999999999999E-2</v>
      </c>
      <c r="J20">
        <v>1.4999999999999999E-2</v>
      </c>
      <c r="K20">
        <v>5.6000000000000001E-2</v>
      </c>
      <c r="L20">
        <v>0.122</v>
      </c>
    </row>
    <row r="21" spans="1:13" x14ac:dyDescent="0.35">
      <c r="A21">
        <v>20</v>
      </c>
      <c r="B21">
        <v>11</v>
      </c>
      <c r="C21" t="s">
        <v>13</v>
      </c>
      <c r="E21">
        <v>-5.0000000000000001E-3</v>
      </c>
      <c r="F21">
        <v>0.14699999999999999</v>
      </c>
      <c r="G21">
        <v>0.14599999999999999</v>
      </c>
      <c r="H21">
        <v>0.14199999999999999</v>
      </c>
      <c r="I21">
        <v>3.4000000000000002E-2</v>
      </c>
      <c r="J21">
        <v>2.5000000000000001E-2</v>
      </c>
      <c r="K21">
        <v>0.27500000000000002</v>
      </c>
      <c r="L21">
        <v>0.161</v>
      </c>
    </row>
    <row r="22" spans="1:13" x14ac:dyDescent="0.35">
      <c r="A22">
        <v>21</v>
      </c>
      <c r="B22" t="s">
        <v>26</v>
      </c>
      <c r="C22" t="s">
        <v>13</v>
      </c>
      <c r="E22">
        <v>-5.0000000000000001E-3</v>
      </c>
      <c r="F22">
        <v>8.1000000000000003E-2</v>
      </c>
      <c r="G22">
        <v>0.08</v>
      </c>
      <c r="H22">
        <v>7.6999999999999999E-2</v>
      </c>
      <c r="I22">
        <v>1.4999999999999999E-2</v>
      </c>
      <c r="J22">
        <v>4.0000000000000001E-3</v>
      </c>
      <c r="K22">
        <v>0.25800000000000001</v>
      </c>
      <c r="L22">
        <v>0.187</v>
      </c>
    </row>
    <row r="23" spans="1:13" x14ac:dyDescent="0.35">
      <c r="A23">
        <v>22</v>
      </c>
      <c r="B23" t="s">
        <v>27</v>
      </c>
      <c r="C23" t="s">
        <v>13</v>
      </c>
      <c r="E23">
        <v>0</v>
      </c>
      <c r="F23">
        <v>2E-3</v>
      </c>
      <c r="G23">
        <v>2E-3</v>
      </c>
      <c r="H23">
        <v>2E-3</v>
      </c>
      <c r="I23">
        <v>1E-3</v>
      </c>
      <c r="J23">
        <v>0</v>
      </c>
      <c r="K23">
        <v>2E-3</v>
      </c>
      <c r="L23">
        <v>2E-3</v>
      </c>
    </row>
    <row r="24" spans="1:13" x14ac:dyDescent="0.35">
      <c r="A24">
        <v>23</v>
      </c>
      <c r="B24" t="s">
        <v>28</v>
      </c>
      <c r="C24" t="s">
        <v>13</v>
      </c>
      <c r="E24">
        <v>-6.0000000000000001E-3</v>
      </c>
      <c r="F24">
        <v>-6.0000000000000001E-3</v>
      </c>
      <c r="G24">
        <v>-6.0000000000000001E-3</v>
      </c>
      <c r="H24">
        <v>-7.0000000000000001E-3</v>
      </c>
      <c r="I24">
        <v>-8.0000000000000002E-3</v>
      </c>
      <c r="J24">
        <v>-8.0000000000000002E-3</v>
      </c>
      <c r="K24">
        <v>-0.01</v>
      </c>
      <c r="L24">
        <v>-1.4E-2</v>
      </c>
    </row>
    <row r="25" spans="1:13" x14ac:dyDescent="0.35">
      <c r="A25">
        <v>24</v>
      </c>
      <c r="B25">
        <v>23</v>
      </c>
      <c r="C25" t="s">
        <v>13</v>
      </c>
      <c r="E25">
        <v>3.0000000000000001E-3</v>
      </c>
      <c r="F25">
        <v>5.6000000000000001E-2</v>
      </c>
      <c r="G25">
        <v>5.5E-2</v>
      </c>
      <c r="H25">
        <v>5.5E-2</v>
      </c>
      <c r="I25">
        <v>1.9E-2</v>
      </c>
      <c r="J25">
        <v>1.4999999999999999E-2</v>
      </c>
      <c r="K25">
        <v>3.5999999999999997E-2</v>
      </c>
      <c r="L25">
        <v>6.9000000000000006E-2</v>
      </c>
    </row>
    <row r="26" spans="1:13" x14ac:dyDescent="0.35">
      <c r="A26">
        <v>25</v>
      </c>
      <c r="B26" t="s">
        <v>29</v>
      </c>
      <c r="C26" t="s">
        <v>13</v>
      </c>
      <c r="E26">
        <v>4.0000000000000001E-3</v>
      </c>
      <c r="F26">
        <v>3.6999999999999998E-2</v>
      </c>
      <c r="G26">
        <v>3.5999999999999997E-2</v>
      </c>
      <c r="H26">
        <v>3.5000000000000003E-2</v>
      </c>
      <c r="I26">
        <v>1.2999999999999999E-2</v>
      </c>
      <c r="J26">
        <v>8.0000000000000002E-3</v>
      </c>
      <c r="K26">
        <v>3.4000000000000002E-2</v>
      </c>
      <c r="L26">
        <v>7.4999999999999997E-2</v>
      </c>
    </row>
    <row r="27" spans="1:13" x14ac:dyDescent="0.35">
      <c r="A27">
        <v>26</v>
      </c>
      <c r="B27">
        <v>6</v>
      </c>
      <c r="C27" t="s">
        <v>13</v>
      </c>
      <c r="E27">
        <v>-3.0000000000000001E-3</v>
      </c>
      <c r="F27">
        <v>7.0999999999999994E-2</v>
      </c>
      <c r="G27">
        <v>7.0999999999999994E-2</v>
      </c>
      <c r="H27">
        <v>7.0000000000000007E-2</v>
      </c>
      <c r="I27">
        <v>2.1000000000000001E-2</v>
      </c>
      <c r="J27">
        <v>1.2999999999999999E-2</v>
      </c>
      <c r="K27">
        <v>6.9000000000000006E-2</v>
      </c>
      <c r="L27">
        <v>8.7999999999999995E-2</v>
      </c>
    </row>
    <row r="28" spans="1:13" x14ac:dyDescent="0.35">
      <c r="A28">
        <v>27</v>
      </c>
      <c r="B28" t="s">
        <v>30</v>
      </c>
      <c r="C28" t="s">
        <v>13</v>
      </c>
      <c r="E28">
        <v>-3.0000000000000001E-3</v>
      </c>
      <c r="F28">
        <v>4.1000000000000002E-2</v>
      </c>
      <c r="G28">
        <v>0.04</v>
      </c>
      <c r="H28">
        <v>3.9E-2</v>
      </c>
      <c r="I28">
        <v>0.01</v>
      </c>
      <c r="J28">
        <v>2E-3</v>
      </c>
      <c r="K28">
        <v>6.2E-2</v>
      </c>
      <c r="L28">
        <v>9.7000000000000003E-2</v>
      </c>
    </row>
    <row r="29" spans="1:13" x14ac:dyDescent="0.35">
      <c r="A29">
        <v>28</v>
      </c>
      <c r="B29">
        <v>24</v>
      </c>
      <c r="C29" t="s">
        <v>13</v>
      </c>
      <c r="E29">
        <v>5.0000000000000001E-3</v>
      </c>
      <c r="F29">
        <v>6.5000000000000002E-2</v>
      </c>
      <c r="G29">
        <v>6.5000000000000002E-2</v>
      </c>
      <c r="H29">
        <v>6.5000000000000002E-2</v>
      </c>
      <c r="I29">
        <v>2.5999999999999999E-2</v>
      </c>
      <c r="J29">
        <v>2.1999999999999999E-2</v>
      </c>
      <c r="K29">
        <v>4.4999999999999998E-2</v>
      </c>
      <c r="L29">
        <v>8.2000000000000003E-2</v>
      </c>
      <c r="M29" t="s">
        <v>31</v>
      </c>
    </row>
    <row r="30" spans="1:13" x14ac:dyDescent="0.35">
      <c r="A30">
        <v>29</v>
      </c>
      <c r="B30" t="s">
        <v>32</v>
      </c>
      <c r="C30" t="s">
        <v>13</v>
      </c>
      <c r="E30">
        <v>0.14599999999999999</v>
      </c>
      <c r="F30">
        <v>0.221</v>
      </c>
      <c r="G30">
        <v>0.222</v>
      </c>
      <c r="H30">
        <v>0.222</v>
      </c>
      <c r="I30">
        <v>0.188</v>
      </c>
      <c r="J30">
        <v>0.188</v>
      </c>
      <c r="K30">
        <v>0.247</v>
      </c>
      <c r="L30">
        <v>0.318</v>
      </c>
    </row>
    <row r="31" spans="1:13" x14ac:dyDescent="0.35">
      <c r="A31">
        <v>30</v>
      </c>
      <c r="B31" t="s">
        <v>33</v>
      </c>
      <c r="C31" t="s">
        <v>13</v>
      </c>
      <c r="E31">
        <v>0.13700000000000001</v>
      </c>
      <c r="F31">
        <v>0.21</v>
      </c>
      <c r="G31">
        <v>0.21</v>
      </c>
      <c r="H31">
        <v>0.21</v>
      </c>
      <c r="I31">
        <v>0.17499999999999999</v>
      </c>
      <c r="J31">
        <v>0.17499999999999999</v>
      </c>
      <c r="K31">
        <v>0.23499999999999999</v>
      </c>
      <c r="L31">
        <v>0.30599999999999999</v>
      </c>
    </row>
    <row r="32" spans="1:13" x14ac:dyDescent="0.35">
      <c r="A32">
        <v>31</v>
      </c>
      <c r="B32" t="s">
        <v>34</v>
      </c>
      <c r="C32" t="s">
        <v>13</v>
      </c>
      <c r="E32">
        <v>0.159</v>
      </c>
      <c r="F32">
        <v>0.217</v>
      </c>
      <c r="G32">
        <v>0.217</v>
      </c>
      <c r="H32">
        <v>0.217</v>
      </c>
      <c r="I32">
        <v>0.19500000000000001</v>
      </c>
      <c r="J32">
        <v>0.19700000000000001</v>
      </c>
      <c r="K32">
        <v>0.252</v>
      </c>
      <c r="L32">
        <v>0.315</v>
      </c>
      <c r="M32" t="s">
        <v>35</v>
      </c>
    </row>
    <row r="33" spans="1:13" x14ac:dyDescent="0.35">
      <c r="A33">
        <v>32</v>
      </c>
      <c r="B33" t="s">
        <v>36</v>
      </c>
      <c r="C33" t="s">
        <v>13</v>
      </c>
      <c r="E33">
        <v>0.13600000000000001</v>
      </c>
      <c r="F33">
        <v>0.17399999999999999</v>
      </c>
      <c r="G33">
        <v>0.17399999999999999</v>
      </c>
      <c r="H33">
        <v>0.17399999999999999</v>
      </c>
      <c r="I33">
        <v>0.161</v>
      </c>
      <c r="J33">
        <v>0.161</v>
      </c>
      <c r="K33">
        <v>0.20899999999999999</v>
      </c>
      <c r="L33">
        <v>0.26900000000000002</v>
      </c>
    </row>
    <row r="34" spans="1:13" x14ac:dyDescent="0.35">
      <c r="A34">
        <v>33</v>
      </c>
      <c r="B34">
        <v>5</v>
      </c>
      <c r="C34" t="s">
        <v>13</v>
      </c>
      <c r="E34">
        <v>-4.2000000000000003E-2</v>
      </c>
      <c r="F34">
        <v>-3.9E-2</v>
      </c>
      <c r="G34">
        <v>-3.9E-2</v>
      </c>
      <c r="H34">
        <v>-0.04</v>
      </c>
      <c r="I34">
        <v>-0.04</v>
      </c>
      <c r="J34">
        <v>-4.1000000000000002E-2</v>
      </c>
      <c r="K34">
        <v>-4.3999999999999997E-2</v>
      </c>
      <c r="L34">
        <v>-0.05</v>
      </c>
      <c r="M34" t="s">
        <v>37</v>
      </c>
    </row>
    <row r="35" spans="1:13" x14ac:dyDescent="0.35">
      <c r="A35">
        <v>34</v>
      </c>
      <c r="B35" t="s">
        <v>38</v>
      </c>
      <c r="C35" t="s">
        <v>13</v>
      </c>
      <c r="E35">
        <v>1.4E-2</v>
      </c>
      <c r="F35">
        <v>0.09</v>
      </c>
      <c r="G35">
        <v>8.8999999999999996E-2</v>
      </c>
      <c r="H35">
        <v>8.7999999999999995E-2</v>
      </c>
      <c r="I35">
        <v>4.1000000000000002E-2</v>
      </c>
      <c r="J35">
        <v>3.2000000000000001E-2</v>
      </c>
      <c r="K35">
        <v>6.0999999999999999E-2</v>
      </c>
      <c r="L35">
        <v>0.124</v>
      </c>
    </row>
    <row r="36" spans="1:13" x14ac:dyDescent="0.35">
      <c r="A36">
        <v>35</v>
      </c>
      <c r="B36" t="s">
        <v>39</v>
      </c>
      <c r="C36" t="s">
        <v>13</v>
      </c>
      <c r="E36">
        <v>1.2999999999999999E-2</v>
      </c>
      <c r="F36">
        <v>6.4000000000000001E-2</v>
      </c>
      <c r="G36">
        <v>6.3E-2</v>
      </c>
      <c r="H36">
        <v>6.2E-2</v>
      </c>
      <c r="I36">
        <v>3.1E-2</v>
      </c>
      <c r="J36">
        <v>2.1000000000000001E-2</v>
      </c>
      <c r="K36">
        <v>5.1999999999999998E-2</v>
      </c>
      <c r="L36">
        <v>0.125</v>
      </c>
    </row>
    <row r="37" spans="1:13" x14ac:dyDescent="0.35">
      <c r="A37">
        <v>36</v>
      </c>
      <c r="B37">
        <v>26</v>
      </c>
      <c r="C37" t="s">
        <v>13</v>
      </c>
      <c r="E37">
        <v>8.9999999999999993E-3</v>
      </c>
      <c r="F37">
        <v>6.2E-2</v>
      </c>
      <c r="G37">
        <v>6.2E-2</v>
      </c>
      <c r="H37">
        <v>6.0999999999999999E-2</v>
      </c>
      <c r="I37">
        <v>2.5000000000000001E-2</v>
      </c>
      <c r="J37">
        <v>0.02</v>
      </c>
      <c r="K37">
        <v>4.3999999999999997E-2</v>
      </c>
      <c r="L37">
        <v>7.8E-2</v>
      </c>
      <c r="M37" t="s">
        <v>40</v>
      </c>
    </row>
    <row r="38" spans="1:13" x14ac:dyDescent="0.35">
      <c r="A38">
        <v>37</v>
      </c>
      <c r="B38" t="s">
        <v>41</v>
      </c>
      <c r="C38" t="s">
        <v>13</v>
      </c>
      <c r="E38">
        <v>7.0000000000000001E-3</v>
      </c>
      <c r="F38">
        <v>0.04</v>
      </c>
      <c r="G38">
        <v>3.9E-2</v>
      </c>
      <c r="H38">
        <v>3.7999999999999999E-2</v>
      </c>
      <c r="I38">
        <v>1.6E-2</v>
      </c>
      <c r="J38">
        <v>1.0999999999999999E-2</v>
      </c>
      <c r="K38">
        <v>3.7999999999999999E-2</v>
      </c>
      <c r="L38">
        <v>8.2000000000000003E-2</v>
      </c>
      <c r="M38" t="s">
        <v>40</v>
      </c>
    </row>
    <row r="39" spans="1:13" x14ac:dyDescent="0.35">
      <c r="A39">
        <v>38</v>
      </c>
      <c r="B39">
        <v>12</v>
      </c>
      <c r="C39" t="s">
        <v>13</v>
      </c>
      <c r="E39">
        <v>9.2999999999999999E-2</v>
      </c>
      <c r="F39">
        <v>0.16400000000000001</v>
      </c>
      <c r="G39">
        <v>0.16300000000000001</v>
      </c>
      <c r="H39">
        <v>0.16200000000000001</v>
      </c>
      <c r="I39">
        <v>0.123</v>
      </c>
      <c r="J39">
        <v>0.12</v>
      </c>
      <c r="K39">
        <v>0.17299999999999999</v>
      </c>
      <c r="L39">
        <v>0.23499999999999999</v>
      </c>
      <c r="M39" t="s">
        <v>42</v>
      </c>
    </row>
    <row r="40" spans="1:13" x14ac:dyDescent="0.35">
      <c r="A40">
        <v>39</v>
      </c>
      <c r="B40" t="s">
        <v>43</v>
      </c>
      <c r="C40" t="s">
        <v>13</v>
      </c>
      <c r="E40">
        <v>0.08</v>
      </c>
      <c r="F40">
        <v>0.127</v>
      </c>
      <c r="G40">
        <v>0.126</v>
      </c>
      <c r="H40">
        <v>0.125</v>
      </c>
      <c r="I40">
        <v>0.10100000000000001</v>
      </c>
      <c r="J40">
        <v>9.6000000000000002E-2</v>
      </c>
      <c r="K40">
        <v>0.14799999999999999</v>
      </c>
      <c r="L40">
        <v>0.216</v>
      </c>
    </row>
    <row r="41" spans="1:13" x14ac:dyDescent="0.35">
      <c r="A41">
        <v>40</v>
      </c>
      <c r="B41">
        <v>13</v>
      </c>
      <c r="C41" t="s">
        <v>13</v>
      </c>
      <c r="E41">
        <v>-3.0000000000000001E-3</v>
      </c>
      <c r="F41">
        <v>9.6000000000000002E-2</v>
      </c>
      <c r="G41">
        <v>9.6000000000000002E-2</v>
      </c>
      <c r="H41">
        <v>9.4E-2</v>
      </c>
      <c r="I41">
        <v>2.5000000000000001E-2</v>
      </c>
      <c r="J41">
        <v>1.7999999999999999E-2</v>
      </c>
      <c r="K41">
        <v>0.156</v>
      </c>
      <c r="L41">
        <v>0.11899999999999999</v>
      </c>
    </row>
    <row r="42" spans="1:13" x14ac:dyDescent="0.35">
      <c r="A42">
        <v>41</v>
      </c>
      <c r="B42" t="s">
        <v>44</v>
      </c>
      <c r="C42" t="s">
        <v>13</v>
      </c>
      <c r="E42">
        <v>-2E-3</v>
      </c>
      <c r="F42">
        <v>5.6000000000000001E-2</v>
      </c>
      <c r="G42">
        <v>5.3999999999999999E-2</v>
      </c>
      <c r="H42">
        <v>5.2999999999999999E-2</v>
      </c>
      <c r="I42">
        <v>1.2999999999999999E-2</v>
      </c>
      <c r="J42">
        <v>5.0000000000000001E-3</v>
      </c>
      <c r="K42">
        <v>0.14499999999999999</v>
      </c>
      <c r="L42">
        <v>0.13700000000000001</v>
      </c>
    </row>
    <row r="43" spans="1:13" x14ac:dyDescent="0.35">
      <c r="A43">
        <v>42</v>
      </c>
      <c r="B43">
        <v>15</v>
      </c>
      <c r="C43" t="s">
        <v>13</v>
      </c>
      <c r="E43">
        <v>1.4E-2</v>
      </c>
      <c r="F43">
        <v>5.7000000000000002E-2</v>
      </c>
      <c r="G43">
        <v>5.6000000000000001E-2</v>
      </c>
      <c r="H43">
        <v>5.5E-2</v>
      </c>
      <c r="I43">
        <v>2.4E-2</v>
      </c>
      <c r="J43">
        <v>1.9E-2</v>
      </c>
      <c r="K43">
        <v>4.4999999999999998E-2</v>
      </c>
      <c r="L43">
        <v>7.9000000000000001E-2</v>
      </c>
    </row>
    <row r="44" spans="1:13" x14ac:dyDescent="0.35">
      <c r="A44">
        <v>43</v>
      </c>
      <c r="B44" t="s">
        <v>45</v>
      </c>
      <c r="C44" t="s">
        <v>13</v>
      </c>
      <c r="E44">
        <v>8.0000000000000002E-3</v>
      </c>
      <c r="F44">
        <v>3.7999999999999999E-2</v>
      </c>
      <c r="G44">
        <v>3.6999999999999998E-2</v>
      </c>
      <c r="H44">
        <v>3.5999999999999997E-2</v>
      </c>
      <c r="I44">
        <v>1.7000000000000001E-2</v>
      </c>
      <c r="J44">
        <v>1.2E-2</v>
      </c>
      <c r="K44">
        <v>4.1000000000000002E-2</v>
      </c>
      <c r="L44">
        <v>0.08</v>
      </c>
    </row>
    <row r="45" spans="1:13" x14ac:dyDescent="0.35">
      <c r="A45">
        <v>44</v>
      </c>
      <c r="B45">
        <v>10</v>
      </c>
      <c r="C45" t="s">
        <v>13</v>
      </c>
      <c r="E45">
        <v>7.0000000000000001E-3</v>
      </c>
      <c r="F45">
        <v>0.26900000000000002</v>
      </c>
      <c r="G45">
        <v>0.26800000000000002</v>
      </c>
      <c r="H45">
        <v>0.26300000000000001</v>
      </c>
      <c r="I45">
        <v>7.5999999999999998E-2</v>
      </c>
      <c r="J45">
        <v>5.7000000000000002E-2</v>
      </c>
      <c r="K45">
        <v>0.10299999999999999</v>
      </c>
      <c r="L45">
        <v>0.221</v>
      </c>
    </row>
    <row r="46" spans="1:13" x14ac:dyDescent="0.35">
      <c r="A46">
        <v>45</v>
      </c>
      <c r="B46" t="s">
        <v>46</v>
      </c>
      <c r="C46" t="s">
        <v>13</v>
      </c>
      <c r="E46">
        <v>7.0000000000000001E-3</v>
      </c>
      <c r="F46">
        <v>0.158</v>
      </c>
      <c r="G46">
        <v>0.155</v>
      </c>
      <c r="H46">
        <v>0.15</v>
      </c>
      <c r="I46">
        <v>4.2999999999999997E-2</v>
      </c>
      <c r="J46">
        <v>2.4E-2</v>
      </c>
      <c r="K46">
        <v>0.10299999999999999</v>
      </c>
      <c r="L46">
        <v>0.26800000000000002</v>
      </c>
    </row>
    <row r="47" spans="1:13" x14ac:dyDescent="0.35">
      <c r="A47">
        <v>46</v>
      </c>
      <c r="B47">
        <v>19</v>
      </c>
      <c r="C47" t="s">
        <v>13</v>
      </c>
      <c r="E47">
        <v>1.2999999999999999E-2</v>
      </c>
      <c r="F47">
        <v>0.11600000000000001</v>
      </c>
      <c r="G47">
        <v>0.11600000000000001</v>
      </c>
      <c r="H47">
        <v>0.114</v>
      </c>
      <c r="I47">
        <v>4.5999999999999999E-2</v>
      </c>
      <c r="J47">
        <v>3.7999999999999999E-2</v>
      </c>
      <c r="K47">
        <v>8.1000000000000003E-2</v>
      </c>
      <c r="L47">
        <v>0.13800000000000001</v>
      </c>
    </row>
    <row r="48" spans="1:13" x14ac:dyDescent="0.35">
      <c r="A48">
        <v>47</v>
      </c>
      <c r="B48" t="s">
        <v>47</v>
      </c>
      <c r="C48" t="s">
        <v>13</v>
      </c>
      <c r="E48">
        <v>8.0000000000000002E-3</v>
      </c>
      <c r="F48">
        <v>7.1999999999999995E-2</v>
      </c>
      <c r="G48">
        <v>7.0999999999999994E-2</v>
      </c>
      <c r="H48">
        <v>6.9000000000000006E-2</v>
      </c>
      <c r="I48">
        <v>2.5000000000000001E-2</v>
      </c>
      <c r="J48">
        <v>1.6E-2</v>
      </c>
      <c r="K48">
        <v>6.7000000000000004E-2</v>
      </c>
      <c r="L48">
        <v>0.14399999999999999</v>
      </c>
    </row>
    <row r="49" spans="1:12" x14ac:dyDescent="0.35">
      <c r="A49">
        <v>48</v>
      </c>
      <c r="B49">
        <v>18</v>
      </c>
      <c r="C49" t="s">
        <v>13</v>
      </c>
      <c r="E49">
        <v>-4.0000000000000001E-3</v>
      </c>
      <c r="F49">
        <v>0.123</v>
      </c>
      <c r="G49">
        <v>0.123</v>
      </c>
      <c r="H49">
        <v>0.121</v>
      </c>
      <c r="I49">
        <v>4.7E-2</v>
      </c>
      <c r="J49">
        <v>2.5000000000000001E-2</v>
      </c>
      <c r="K49">
        <v>5.3999999999999999E-2</v>
      </c>
      <c r="L49">
        <v>0.13300000000000001</v>
      </c>
    </row>
    <row r="50" spans="1:12" x14ac:dyDescent="0.35">
      <c r="A50">
        <v>49</v>
      </c>
      <c r="B50" t="s">
        <v>48</v>
      </c>
      <c r="C50" t="s">
        <v>13</v>
      </c>
      <c r="E50">
        <v>-3.0000000000000001E-3</v>
      </c>
      <c r="F50">
        <v>7.2999999999999995E-2</v>
      </c>
      <c r="G50">
        <v>7.1999999999999995E-2</v>
      </c>
      <c r="H50">
        <v>7.0999999999999994E-2</v>
      </c>
      <c r="I50">
        <v>2.5999999999999999E-2</v>
      </c>
      <c r="J50">
        <v>7.0000000000000001E-3</v>
      </c>
      <c r="K50">
        <v>4.5999999999999999E-2</v>
      </c>
      <c r="L50">
        <v>0.151</v>
      </c>
    </row>
    <row r="51" spans="1:12" x14ac:dyDescent="0.35">
      <c r="A51">
        <v>50</v>
      </c>
      <c r="B51">
        <v>3</v>
      </c>
      <c r="C51" t="s">
        <v>13</v>
      </c>
      <c r="E51">
        <v>-4.0000000000000001E-3</v>
      </c>
      <c r="F51">
        <v>-3.0000000000000001E-3</v>
      </c>
      <c r="G51">
        <v>-3.0000000000000001E-3</v>
      </c>
      <c r="H51">
        <v>-3.0000000000000001E-3</v>
      </c>
      <c r="I51">
        <v>-5.0000000000000001E-3</v>
      </c>
      <c r="J51">
        <v>-6.0000000000000001E-3</v>
      </c>
      <c r="K51">
        <v>-8.0000000000000002E-3</v>
      </c>
      <c r="L51">
        <v>-0.01</v>
      </c>
    </row>
    <row r="52" spans="1:12" x14ac:dyDescent="0.35">
      <c r="A52">
        <v>51</v>
      </c>
      <c r="B52" t="s">
        <v>49</v>
      </c>
      <c r="C52" t="s">
        <v>13</v>
      </c>
      <c r="E52">
        <v>-4.0000000000000001E-3</v>
      </c>
      <c r="F52">
        <v>-3.0000000000000001E-3</v>
      </c>
      <c r="G52">
        <v>-4.0000000000000001E-3</v>
      </c>
      <c r="H52">
        <v>-4.0000000000000001E-3</v>
      </c>
      <c r="I52">
        <v>-5.0000000000000001E-3</v>
      </c>
      <c r="J52">
        <v>-6.0000000000000001E-3</v>
      </c>
      <c r="K52">
        <v>-8.0000000000000002E-3</v>
      </c>
      <c r="L52">
        <v>-8.9999999999999993E-3</v>
      </c>
    </row>
    <row r="53" spans="1:12" x14ac:dyDescent="0.35">
      <c r="A53">
        <v>52</v>
      </c>
      <c r="B53">
        <v>21</v>
      </c>
      <c r="C53" t="s">
        <v>13</v>
      </c>
      <c r="E53">
        <v>6.0000000000000001E-3</v>
      </c>
      <c r="F53">
        <v>0.10100000000000001</v>
      </c>
      <c r="G53">
        <v>0.10100000000000001</v>
      </c>
      <c r="H53">
        <v>9.9000000000000005E-2</v>
      </c>
      <c r="I53">
        <v>3.5000000000000003E-2</v>
      </c>
      <c r="J53">
        <v>2.7E-2</v>
      </c>
      <c r="K53">
        <v>6.9000000000000006E-2</v>
      </c>
      <c r="L53">
        <v>0.121</v>
      </c>
    </row>
    <row r="54" spans="1:12" x14ac:dyDescent="0.35">
      <c r="A54">
        <v>53</v>
      </c>
      <c r="B54" t="s">
        <v>50</v>
      </c>
      <c r="C54" t="s">
        <v>13</v>
      </c>
      <c r="E54">
        <v>6.0000000000000001E-3</v>
      </c>
      <c r="F54">
        <v>6.2E-2</v>
      </c>
      <c r="G54">
        <v>6.2E-2</v>
      </c>
      <c r="H54">
        <v>0.06</v>
      </c>
      <c r="I54">
        <v>2.1999999999999999E-2</v>
      </c>
      <c r="J54">
        <v>1.4E-2</v>
      </c>
      <c r="K54">
        <v>6.5000000000000002E-2</v>
      </c>
      <c r="L54">
        <v>-0.05</v>
      </c>
    </row>
    <row r="55" spans="1:12" x14ac:dyDescent="0.35">
      <c r="A55">
        <v>54</v>
      </c>
      <c r="B55" t="s">
        <v>51</v>
      </c>
      <c r="C55" t="s">
        <v>13</v>
      </c>
      <c r="E55">
        <v>4.5999999999999999E-2</v>
      </c>
      <c r="F55">
        <v>0.14099999999999999</v>
      </c>
      <c r="G55">
        <v>0.14000000000000001</v>
      </c>
      <c r="H55">
        <v>0.13900000000000001</v>
      </c>
      <c r="I55">
        <v>8.2000000000000003E-2</v>
      </c>
      <c r="J55">
        <v>7.5999999999999998E-2</v>
      </c>
      <c r="K55">
        <v>0.124</v>
      </c>
      <c r="L55">
        <v>0.2</v>
      </c>
    </row>
    <row r="56" spans="1:12" x14ac:dyDescent="0.35">
      <c r="A56">
        <v>55</v>
      </c>
      <c r="B56" t="s">
        <v>52</v>
      </c>
      <c r="C56" t="s">
        <v>13</v>
      </c>
      <c r="E56">
        <v>4.4999999999999998E-2</v>
      </c>
      <c r="F56">
        <v>0.106</v>
      </c>
      <c r="G56">
        <v>0.106</v>
      </c>
      <c r="H56">
        <v>0.104</v>
      </c>
      <c r="I56">
        <v>6.8000000000000005E-2</v>
      </c>
      <c r="J56">
        <v>6.0999999999999999E-2</v>
      </c>
      <c r="K56">
        <v>0.115</v>
      </c>
      <c r="L56">
        <v>0.20300000000000001</v>
      </c>
    </row>
    <row r="57" spans="1:12" x14ac:dyDescent="0.35">
      <c r="A57">
        <v>56</v>
      </c>
      <c r="B57">
        <v>4</v>
      </c>
      <c r="C57" t="s">
        <v>13</v>
      </c>
      <c r="E57">
        <v>2.3E-2</v>
      </c>
      <c r="F57">
        <v>7.6999999999999999E-2</v>
      </c>
      <c r="G57">
        <v>7.6999999999999999E-2</v>
      </c>
      <c r="H57">
        <v>7.6999999999999999E-2</v>
      </c>
      <c r="I57">
        <v>4.3999999999999997E-2</v>
      </c>
      <c r="J57">
        <v>3.9E-2</v>
      </c>
      <c r="K57">
        <v>5.6000000000000001E-2</v>
      </c>
      <c r="L57">
        <v>0.10100000000000001</v>
      </c>
    </row>
    <row r="58" spans="1:12" x14ac:dyDescent="0.35">
      <c r="A58">
        <v>57</v>
      </c>
      <c r="B58" t="s">
        <v>53</v>
      </c>
      <c r="C58" t="s">
        <v>13</v>
      </c>
      <c r="E58">
        <v>1.7000000000000001E-2</v>
      </c>
      <c r="F58">
        <v>5.1999999999999998E-2</v>
      </c>
      <c r="G58">
        <v>5.1999999999999998E-2</v>
      </c>
      <c r="H58">
        <v>5.0999999999999997E-2</v>
      </c>
      <c r="I58">
        <v>0.03</v>
      </c>
      <c r="J58">
        <v>2.4E-2</v>
      </c>
      <c r="K58">
        <v>4.2999999999999997E-2</v>
      </c>
      <c r="L58">
        <v>9.4E-2</v>
      </c>
    </row>
    <row r="59" spans="1:12" x14ac:dyDescent="0.35">
      <c r="A59">
        <v>58</v>
      </c>
      <c r="B59">
        <v>1</v>
      </c>
      <c r="C59" t="s">
        <v>13</v>
      </c>
      <c r="E59">
        <v>-3.0000000000000001E-3</v>
      </c>
      <c r="F59">
        <v>-2E-3</v>
      </c>
      <c r="G59">
        <v>-2E-3</v>
      </c>
      <c r="H59">
        <v>-2E-3</v>
      </c>
      <c r="I59">
        <v>-4.0000000000000001E-3</v>
      </c>
      <c r="J59">
        <v>-4.0000000000000001E-3</v>
      </c>
      <c r="K59">
        <v>-6.0000000000000001E-3</v>
      </c>
      <c r="L59">
        <v>-8.0000000000000002E-3</v>
      </c>
    </row>
    <row r="60" spans="1:12" x14ac:dyDescent="0.35">
      <c r="A60">
        <v>59</v>
      </c>
      <c r="B60" t="s">
        <v>54</v>
      </c>
      <c r="C60" t="s">
        <v>13</v>
      </c>
      <c r="E60">
        <v>-3.0000000000000001E-3</v>
      </c>
      <c r="F60">
        <v>-3.0000000000000001E-3</v>
      </c>
      <c r="G60">
        <v>-3.0000000000000001E-3</v>
      </c>
      <c r="H60">
        <v>-3.0000000000000001E-3</v>
      </c>
      <c r="I60">
        <v>-4.0000000000000001E-3</v>
      </c>
      <c r="J60">
        <v>-5.0000000000000001E-3</v>
      </c>
      <c r="K60">
        <v>-7.0000000000000001E-3</v>
      </c>
      <c r="L60">
        <v>-8.9999999999999993E-3</v>
      </c>
    </row>
    <row r="61" spans="1:12" x14ac:dyDescent="0.35">
      <c r="A61">
        <v>60</v>
      </c>
      <c r="B61">
        <v>22</v>
      </c>
      <c r="C61" t="s">
        <v>13</v>
      </c>
      <c r="E61">
        <v>-2E-3</v>
      </c>
      <c r="F61">
        <v>5.5E-2</v>
      </c>
      <c r="G61">
        <v>5.5E-2</v>
      </c>
      <c r="H61">
        <v>5.3999999999999999E-2</v>
      </c>
      <c r="I61">
        <v>1.4999999999999999E-2</v>
      </c>
      <c r="J61">
        <v>0.01</v>
      </c>
      <c r="K61">
        <v>0.03</v>
      </c>
      <c r="L61">
        <v>6.4000000000000001E-2</v>
      </c>
    </row>
    <row r="62" spans="1:12" x14ac:dyDescent="0.35">
      <c r="A62">
        <v>61</v>
      </c>
      <c r="B62" t="s">
        <v>55</v>
      </c>
      <c r="C62" t="s">
        <v>13</v>
      </c>
      <c r="E62">
        <v>-2E-3</v>
      </c>
      <c r="F62">
        <v>3.2000000000000001E-2</v>
      </c>
      <c r="G62">
        <v>3.2000000000000001E-2</v>
      </c>
      <c r="H62">
        <v>3.1E-2</v>
      </c>
      <c r="I62">
        <v>8.0000000000000002E-3</v>
      </c>
      <c r="J62">
        <v>1E-3</v>
      </c>
      <c r="K62">
        <v>2.7E-2</v>
      </c>
      <c r="L62">
        <v>7.2999999999999995E-2</v>
      </c>
    </row>
    <row r="63" spans="1:12" x14ac:dyDescent="0.35">
      <c r="A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rolling QA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2019-06-24T19:49:57Z</dcterms:modified>
</cp:coreProperties>
</file>