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50"/>
  </bookViews>
  <sheets>
    <sheet name="calculations" sheetId="2" r:id="rId1"/>
    <sheet name="rolling QA chart" sheetId="6" r:id="rId2"/>
    <sheet name="raw dat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3" i="2" l="1"/>
  <c r="AG43" i="2"/>
  <c r="AH42" i="2"/>
  <c r="AG42" i="2"/>
  <c r="AH41" i="2"/>
  <c r="AG41" i="2"/>
  <c r="AH40" i="2"/>
  <c r="AG40" i="2"/>
  <c r="AH39" i="2"/>
  <c r="AG39" i="2"/>
  <c r="AH38" i="2"/>
  <c r="AG38" i="2"/>
  <c r="AH37" i="2"/>
  <c r="AG37" i="2"/>
  <c r="AH36" i="2"/>
  <c r="AG36" i="2"/>
  <c r="AH35" i="2"/>
  <c r="AG35" i="2"/>
  <c r="AH34" i="2"/>
  <c r="AG34" i="2"/>
  <c r="AH33" i="2"/>
  <c r="AG33" i="2"/>
  <c r="AH32" i="2"/>
  <c r="AG32" i="2"/>
  <c r="AH31" i="2"/>
  <c r="AG31" i="2"/>
  <c r="AH30" i="2"/>
  <c r="AG30" i="2"/>
  <c r="AH29" i="2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20" i="2"/>
  <c r="AG20" i="2"/>
  <c r="AH19" i="2"/>
  <c r="AG19" i="2"/>
  <c r="AH18" i="2"/>
  <c r="AG18" i="2"/>
  <c r="AH17" i="2"/>
  <c r="AG17" i="2"/>
  <c r="AH16" i="2"/>
  <c r="AG16" i="2"/>
  <c r="AH15" i="2"/>
  <c r="AG15" i="2"/>
  <c r="AH14" i="2"/>
  <c r="AG14" i="2"/>
  <c r="AH13" i="2"/>
  <c r="AG13" i="2"/>
  <c r="AH11" i="2"/>
  <c r="AG11" i="2"/>
  <c r="AH10" i="2"/>
  <c r="AG10" i="2"/>
  <c r="AH6" i="2"/>
  <c r="AG6" i="2"/>
  <c r="AH5" i="2"/>
  <c r="AG5" i="2"/>
  <c r="AH4" i="2"/>
  <c r="AG4" i="2"/>
  <c r="Y25" i="6" l="1"/>
  <c r="Z25" i="6"/>
  <c r="AE25" i="6" s="1"/>
  <c r="AD25" i="6"/>
  <c r="AH25" i="6"/>
  <c r="AJ25" i="6"/>
  <c r="AO25" i="6"/>
  <c r="AT25" i="6" s="1"/>
  <c r="AW25" i="6" s="1"/>
  <c r="AP25" i="6"/>
  <c r="AQ25" i="6"/>
  <c r="AU25" i="6"/>
  <c r="AY25" i="6" s="1"/>
  <c r="BA25" i="6"/>
  <c r="Y26" i="6"/>
  <c r="AJ26" i="6" s="1"/>
  <c r="Z26" i="6"/>
  <c r="AO26" i="6"/>
  <c r="AS26" i="6" s="1"/>
  <c r="AX26" i="6" s="1"/>
  <c r="AP26" i="6"/>
  <c r="AQ26" i="6"/>
  <c r="BA26" i="6"/>
  <c r="Y27" i="6"/>
  <c r="AA27" i="6" s="1"/>
  <c r="Z27" i="6"/>
  <c r="AO27" i="6"/>
  <c r="AP27" i="6"/>
  <c r="AQ27" i="6"/>
  <c r="BA27" i="6"/>
  <c r="Y28" i="6"/>
  <c r="AJ28" i="6" s="1"/>
  <c r="Z28" i="6"/>
  <c r="AD28" i="6" s="1"/>
  <c r="AO28" i="6"/>
  <c r="AS28" i="6" s="1"/>
  <c r="AX28" i="6" s="1"/>
  <c r="AP28" i="6"/>
  <c r="AQ28" i="6"/>
  <c r="AT28" i="6" s="1"/>
  <c r="AW28" i="6" s="1"/>
  <c r="AU28" i="6"/>
  <c r="AY28" i="6" s="1"/>
  <c r="BA28" i="6"/>
  <c r="Y29" i="6"/>
  <c r="Z29" i="6"/>
  <c r="AD29" i="6" s="1"/>
  <c r="AO29" i="6"/>
  <c r="AS29" i="6" s="1"/>
  <c r="AX29" i="6" s="1"/>
  <c r="AP29" i="6"/>
  <c r="AU29" i="6" s="1"/>
  <c r="AY29" i="6" s="1"/>
  <c r="AQ29" i="6"/>
  <c r="BA29" i="6"/>
  <c r="Y30" i="6"/>
  <c r="AA30" i="6" s="1"/>
  <c r="Z30" i="6"/>
  <c r="AO30" i="6"/>
  <c r="AP30" i="6"/>
  <c r="AU30" i="6" s="1"/>
  <c r="AY30" i="6" s="1"/>
  <c r="AQ30" i="6"/>
  <c r="BA30" i="6"/>
  <c r="Y31" i="6"/>
  <c r="Z31" i="6"/>
  <c r="AH31" i="6" s="1"/>
  <c r="AD31" i="6"/>
  <c r="AE31" i="6"/>
  <c r="AO31" i="6"/>
  <c r="AU31" i="6" s="1"/>
  <c r="AY31" i="6" s="1"/>
  <c r="AP31" i="6"/>
  <c r="AQ31" i="6"/>
  <c r="AT31" i="6"/>
  <c r="AW31" i="6" s="1"/>
  <c r="BA31" i="6"/>
  <c r="Y32" i="6"/>
  <c r="Z32" i="6"/>
  <c r="AD32" i="6" s="1"/>
  <c r="AO32" i="6"/>
  <c r="AS32" i="6" s="1"/>
  <c r="AX32" i="6" s="1"/>
  <c r="AP32" i="6"/>
  <c r="AQ32" i="6"/>
  <c r="BA32" i="6"/>
  <c r="Y33" i="6"/>
  <c r="Z33" i="6"/>
  <c r="AD33" i="6"/>
  <c r="AE33" i="6"/>
  <c r="AH33" i="6"/>
  <c r="AO33" i="6"/>
  <c r="AP33" i="6"/>
  <c r="AT33" i="6" s="1"/>
  <c r="AW33" i="6" s="1"/>
  <c r="AQ33" i="6"/>
  <c r="BA33" i="6"/>
  <c r="Y34" i="6"/>
  <c r="Z34" i="6"/>
  <c r="AE34" i="6" s="1"/>
  <c r="AA34" i="6"/>
  <c r="AG34" i="6" s="1"/>
  <c r="AJ34" i="6"/>
  <c r="AO34" i="6"/>
  <c r="AS34" i="6" s="1"/>
  <c r="AX34" i="6" s="1"/>
  <c r="AP34" i="6"/>
  <c r="AQ34" i="6"/>
  <c r="BA34" i="6"/>
  <c r="Y35" i="6"/>
  <c r="AA35" i="6" s="1"/>
  <c r="Z35" i="6"/>
  <c r="AO35" i="6"/>
  <c r="AP35" i="6"/>
  <c r="AQ35" i="6"/>
  <c r="BA35" i="6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1" i="2"/>
  <c r="AE10" i="2"/>
  <c r="AE6" i="2"/>
  <c r="AE5" i="2"/>
  <c r="AE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1" i="2"/>
  <c r="AC11" i="2"/>
  <c r="AD10" i="2"/>
  <c r="AC10" i="2"/>
  <c r="AD6" i="2"/>
  <c r="AC6" i="2"/>
  <c r="AD5" i="2"/>
  <c r="AC5" i="2"/>
  <c r="AD4" i="2"/>
  <c r="AC4" i="2"/>
  <c r="AS30" i="6" l="1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C27" i="6"/>
  <c r="AG27" i="6"/>
  <c r="AC33" i="6"/>
  <c r="AG33" i="6"/>
  <c r="AC35" i="6"/>
  <c r="AG35" i="6"/>
  <c r="AC30" i="6"/>
  <c r="AG30" i="6"/>
  <c r="AC25" i="6"/>
  <c r="AG2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G32" i="6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Y41" i="2"/>
  <c r="AA41" i="2" s="1"/>
  <c r="Z41" i="2"/>
  <c r="AO41" i="2"/>
  <c r="AS41" i="2" s="1"/>
  <c r="AX41" i="2" s="1"/>
  <c r="AP41" i="2"/>
  <c r="AU41" i="2" s="1"/>
  <c r="AY41" i="2" s="1"/>
  <c r="AQ41" i="2"/>
  <c r="BA41" i="2"/>
  <c r="Y42" i="2"/>
  <c r="Z42" i="2"/>
  <c r="AA42" i="2"/>
  <c r="AJ42" i="2"/>
  <c r="AO42" i="2"/>
  <c r="AP42" i="2"/>
  <c r="AS42" i="2" s="1"/>
  <c r="AX42" i="2" s="1"/>
  <c r="AQ42" i="2"/>
  <c r="AT42" i="2"/>
  <c r="AU42" i="2"/>
  <c r="AY42" i="2" s="1"/>
  <c r="AW42" i="2"/>
  <c r="BA42" i="2"/>
  <c r="Y43" i="2"/>
  <c r="Z43" i="2"/>
  <c r="AA43" i="2"/>
  <c r="AO43" i="2"/>
  <c r="AP43" i="2"/>
  <c r="AU43" i="2" s="1"/>
  <c r="AY43" i="2" s="1"/>
  <c r="AQ43" i="2"/>
  <c r="AT43" i="2" s="1"/>
  <c r="AW43" i="2" s="1"/>
  <c r="AS43" i="2"/>
  <c r="AX43" i="2" s="1"/>
  <c r="BA43" i="2"/>
  <c r="AC28" i="6" l="1"/>
  <c r="AG28" i="6"/>
  <c r="AC26" i="6"/>
  <c r="AG29" i="6"/>
  <c r="AC29" i="6"/>
  <c r="AG31" i="6"/>
  <c r="AC31" i="6"/>
  <c r="AJ41" i="2"/>
  <c r="AJ43" i="2"/>
  <c r="AT41" i="2"/>
  <c r="AW41" i="2" s="1"/>
  <c r="AJ5" i="2"/>
  <c r="AJ6" i="2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O38" i="2"/>
  <c r="AP38" i="2"/>
  <c r="AQ38" i="2"/>
  <c r="AO39" i="2"/>
  <c r="AP39" i="2"/>
  <c r="AQ39" i="2"/>
  <c r="AO40" i="2"/>
  <c r="AP40" i="2"/>
  <c r="AQ40" i="2"/>
  <c r="AQ13" i="2"/>
  <c r="AP13" i="2"/>
  <c r="AO13" i="2"/>
  <c r="Z8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13" i="2"/>
  <c r="Z5" i="2"/>
  <c r="Z6" i="2"/>
  <c r="Z4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3" i="2"/>
  <c r="Y5" i="2"/>
  <c r="Y6" i="2"/>
  <c r="Y4" i="2"/>
  <c r="Y8" i="2" s="1"/>
  <c r="AD50" i="6" l="1"/>
  <c r="AD51" i="6"/>
  <c r="AT10" i="2"/>
  <c r="AW10" i="2" s="1"/>
  <c r="BA10" i="2"/>
  <c r="BA11" i="2"/>
  <c r="BA13" i="2"/>
  <c r="AU13" i="2" l="1"/>
  <c r="AY13" i="2" s="1"/>
  <c r="AJ13" i="2"/>
  <c r="AA11" i="2"/>
  <c r="AS13" i="2"/>
  <c r="AX13" i="2" s="1"/>
  <c r="AT13" i="2"/>
  <c r="AW13" i="2" s="1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AA13" i="2"/>
  <c r="B51" i="6"/>
  <c r="B50" i="6"/>
  <c r="AD53" i="6"/>
  <c r="AD57" i="6"/>
  <c r="AC51" i="6"/>
  <c r="AC58" i="6" s="1"/>
  <c r="AC50" i="6"/>
  <c r="AC54" i="6" l="1"/>
  <c r="AD55" i="6"/>
  <c r="AD58" i="6"/>
  <c r="AD56" i="6"/>
  <c r="AD54" i="6"/>
  <c r="AC56" i="6"/>
  <c r="AC52" i="6"/>
  <c r="AC55" i="6"/>
  <c r="AD52" i="6"/>
  <c r="AC57" i="6"/>
  <c r="AC53" i="6"/>
  <c r="BA6" i="2" l="1"/>
  <c r="BA40" i="2"/>
  <c r="BA39" i="2"/>
  <c r="AA4" i="2" l="1"/>
  <c r="AJ39" i="2"/>
  <c r="AU6" i="2"/>
  <c r="AY6" i="2" s="1"/>
  <c r="AJ40" i="2"/>
  <c r="AS6" i="2"/>
  <c r="AX6" i="2" s="1"/>
  <c r="AA39" i="2"/>
  <c r="AA6" i="2"/>
  <c r="AT6" i="2"/>
  <c r="AW6" i="2" s="1"/>
  <c r="AA40" i="2"/>
  <c r="BA4" i="2"/>
  <c r="BA14" i="2"/>
  <c r="AA15" i="2"/>
  <c r="BA15" i="2"/>
  <c r="BA16" i="2"/>
  <c r="BA17" i="2"/>
  <c r="BA18" i="2"/>
  <c r="AJ19" i="2"/>
  <c r="BA19" i="2"/>
  <c r="BA20" i="2"/>
  <c r="BA21" i="2"/>
  <c r="BA5" i="2"/>
  <c r="BA22" i="2"/>
  <c r="BA23" i="2"/>
  <c r="BA24" i="2"/>
  <c r="BA25" i="2"/>
  <c r="BA26" i="2"/>
  <c r="AA27" i="2"/>
  <c r="BA27" i="2"/>
  <c r="BA28" i="2"/>
  <c r="BA29" i="2"/>
  <c r="BA30" i="2"/>
  <c r="BA31" i="2"/>
  <c r="AJ32" i="2"/>
  <c r="BA32" i="2"/>
  <c r="AA33" i="2"/>
  <c r="BA33" i="2"/>
  <c r="BA34" i="2"/>
  <c r="AA35" i="2"/>
  <c r="BA35" i="2"/>
  <c r="BA36" i="2"/>
  <c r="BA37" i="2"/>
  <c r="BA38" i="2"/>
  <c r="AJ21" i="2" l="1"/>
  <c r="AA19" i="2"/>
  <c r="AJ37" i="2"/>
  <c r="AJ29" i="2"/>
  <c r="AA22" i="2"/>
  <c r="AJ36" i="2"/>
  <c r="AA37" i="2"/>
  <c r="AA31" i="2"/>
  <c r="AJ17" i="2"/>
  <c r="AJ28" i="2"/>
  <c r="AA29" i="2"/>
  <c r="AJ25" i="2"/>
  <c r="AJ22" i="2"/>
  <c r="AJ33" i="2"/>
  <c r="AJ24" i="2"/>
  <c r="AA25" i="2"/>
  <c r="AA21" i="2"/>
  <c r="AJ15" i="2"/>
  <c r="AA17" i="2"/>
  <c r="AA38" i="2"/>
  <c r="AJ38" i="2"/>
  <c r="AA36" i="2"/>
  <c r="AA34" i="2"/>
  <c r="AJ34" i="2"/>
  <c r="AA32" i="2"/>
  <c r="AA30" i="2"/>
  <c r="AJ30" i="2"/>
  <c r="AA28" i="2"/>
  <c r="AA26" i="2"/>
  <c r="AJ26" i="2"/>
  <c r="AA24" i="2"/>
  <c r="AA23" i="2"/>
  <c r="AJ23" i="2"/>
  <c r="AJ14" i="2"/>
  <c r="AA14" i="2"/>
  <c r="AJ18" i="2"/>
  <c r="AA18" i="2"/>
  <c r="AJ4" i="2"/>
  <c r="AJ35" i="2"/>
  <c r="AJ31" i="2"/>
  <c r="AJ27" i="2"/>
  <c r="AA20" i="2"/>
  <c r="AJ20" i="2"/>
  <c r="AA5" i="2"/>
  <c r="AA8" i="2" s="1"/>
  <c r="AA16" i="2"/>
  <c r="AJ16" i="2"/>
  <c r="AU28" i="2" l="1"/>
  <c r="AY28" i="2" s="1"/>
  <c r="AT24" i="2"/>
  <c r="AW24" i="2" s="1"/>
  <c r="AU39" i="2"/>
  <c r="AY39" i="2" s="1"/>
  <c r="AU29" i="2"/>
  <c r="AY29" i="2" s="1"/>
  <c r="AS14" i="2"/>
  <c r="AX14" i="2" s="1"/>
  <c r="AU36" i="2"/>
  <c r="AY36" i="2" s="1"/>
  <c r="AT28" i="2"/>
  <c r="AW28" i="2" s="1"/>
  <c r="AT40" i="2"/>
  <c r="AW40" i="2" s="1"/>
  <c r="AT36" i="2"/>
  <c r="AW36" i="2" s="1"/>
  <c r="AS33" i="2"/>
  <c r="AX33" i="2" s="1"/>
  <c r="AS29" i="2"/>
  <c r="AX29" i="2" s="1"/>
  <c r="AT18" i="2"/>
  <c r="AW18" i="2" s="1"/>
  <c r="AT39" i="2"/>
  <c r="AW39" i="2" s="1"/>
  <c r="AS39" i="2"/>
  <c r="AX39" i="2" s="1"/>
  <c r="AS40" i="2"/>
  <c r="AX40" i="2" s="1"/>
  <c r="AU40" i="2"/>
  <c r="AY40" i="2" s="1"/>
  <c r="AS4" i="2"/>
  <c r="AX4" i="2" s="1"/>
  <c r="AU34" i="2"/>
  <c r="AY34" i="2" s="1"/>
  <c r="AS22" i="2"/>
  <c r="AX22" i="2" s="1"/>
  <c r="AT35" i="2"/>
  <c r="AW35" i="2" s="1"/>
  <c r="AT23" i="2"/>
  <c r="AW23" i="2" s="1"/>
  <c r="AS37" i="2"/>
  <c r="AX37" i="2" s="1"/>
  <c r="AS15" i="2"/>
  <c r="AX15" i="2" s="1"/>
  <c r="AU18" i="2"/>
  <c r="AY18" i="2" s="1"/>
  <c r="AT14" i="2"/>
  <c r="AW14" i="2" s="1"/>
  <c r="AS21" i="2"/>
  <c r="AX21" i="2" s="1"/>
  <c r="AS19" i="2"/>
  <c r="AX19" i="2" s="1"/>
  <c r="AT15" i="2"/>
  <c r="AW15" i="2" s="1"/>
  <c r="AU15" i="2"/>
  <c r="AY15" i="2" s="1"/>
  <c r="AS38" i="2"/>
  <c r="AX38" i="2" s="1"/>
  <c r="AS28" i="2"/>
  <c r="AX28" i="2" s="1"/>
  <c r="AT30" i="2"/>
  <c r="AW30" i="2" s="1"/>
  <c r="AU21" i="2"/>
  <c r="AY21" i="2" s="1"/>
  <c r="AT31" i="2"/>
  <c r="AW31" i="2" s="1"/>
  <c r="AU27" i="2"/>
  <c r="AY27" i="2" s="1"/>
  <c r="AT25" i="2"/>
  <c r="AW25" i="2" s="1"/>
  <c r="AT33" i="2"/>
  <c r="AW33" i="2" s="1"/>
  <c r="AU20" i="2"/>
  <c r="AY20" i="2" s="1"/>
  <c r="AT37" i="2"/>
  <c r="AW37" i="2" s="1"/>
  <c r="AS24" i="2"/>
  <c r="AX24" i="2" s="1"/>
  <c r="AT5" i="2"/>
  <c r="AW5" i="2" s="1"/>
  <c r="AS32" i="2"/>
  <c r="AX32" i="2" s="1"/>
  <c r="AS16" i="2"/>
  <c r="AX16" i="2" s="1"/>
  <c r="AU26" i="2"/>
  <c r="AY26" i="2" s="1"/>
  <c r="AS35" i="2"/>
  <c r="AX35" i="2" s="1"/>
  <c r="AU25" i="2"/>
  <c r="AY25" i="2" s="1"/>
  <c r="AT19" i="2"/>
  <c r="AW19" i="2" s="1"/>
  <c r="AU22" i="2"/>
  <c r="AY22" i="2" s="1"/>
  <c r="AU5" i="2"/>
  <c r="AY5" i="2" s="1"/>
  <c r="AS17" i="2"/>
  <c r="AX17" i="2" s="1"/>
  <c r="AS25" i="2"/>
  <c r="AX25" i="2" s="1"/>
  <c r="AS27" i="2"/>
  <c r="AX27" i="2" s="1"/>
  <c r="AT20" i="2"/>
  <c r="AW20" i="2" s="1"/>
  <c r="AU33" i="2"/>
  <c r="AY33" i="2" s="1"/>
  <c r="AT34" i="2"/>
  <c r="AW34" i="2" s="1"/>
  <c r="AT26" i="2"/>
  <c r="AW26" i="2" s="1"/>
  <c r="AS34" i="2"/>
  <c r="AX34" i="2" s="1"/>
  <c r="AU35" i="2"/>
  <c r="AY35" i="2" s="1"/>
  <c r="AU37" i="2"/>
  <c r="AY37" i="2" s="1"/>
  <c r="AU24" i="2"/>
  <c r="AY24" i="2" s="1"/>
  <c r="AU19" i="2"/>
  <c r="AY19" i="2" s="1"/>
  <c r="AS5" i="2"/>
  <c r="AX5" i="2" s="1"/>
  <c r="AT17" i="2"/>
  <c r="AW17" i="2" s="1"/>
  <c r="AU23" i="2"/>
  <c r="AY23" i="2" s="1"/>
  <c r="AS36" i="2"/>
  <c r="AX36" i="2" s="1"/>
  <c r="AS26" i="2"/>
  <c r="AX26" i="2" s="1"/>
  <c r="AU38" i="2"/>
  <c r="AY38" i="2" s="1"/>
  <c r="AS20" i="2"/>
  <c r="AX20" i="2" s="1"/>
  <c r="AU16" i="2"/>
  <c r="AY16" i="2" s="1"/>
  <c r="AT29" i="2"/>
  <c r="AW29" i="2" s="1"/>
  <c r="AU14" i="2"/>
  <c r="AY14" i="2" s="1"/>
  <c r="AU32" i="2"/>
  <c r="AY32" i="2" s="1"/>
  <c r="AT4" i="2"/>
  <c r="AW4" i="2" s="1"/>
  <c r="AS23" i="2"/>
  <c r="AX23" i="2" s="1"/>
  <c r="AU4" i="2"/>
  <c r="AY4" i="2" s="1"/>
  <c r="AT38" i="2"/>
  <c r="AW38" i="2" s="1"/>
  <c r="AT21" i="2"/>
  <c r="AW21" i="2" s="1"/>
  <c r="AU31" i="2"/>
  <c r="AY31" i="2" s="1"/>
  <c r="AU17" i="2"/>
  <c r="AY17" i="2" s="1"/>
  <c r="AS31" i="2"/>
  <c r="AX31" i="2" s="1"/>
  <c r="AT16" i="2"/>
  <c r="AW16" i="2" s="1"/>
  <c r="AT27" i="2"/>
  <c r="AW27" i="2" s="1"/>
  <c r="AT32" i="2"/>
  <c r="AW32" i="2" s="1"/>
  <c r="AS30" i="2"/>
  <c r="AX30" i="2" s="1"/>
  <c r="AU30" i="2"/>
  <c r="AY30" i="2" s="1"/>
  <c r="AT22" i="2"/>
  <c r="AW22" i="2" s="1"/>
  <c r="AS18" i="2"/>
  <c r="AX18" i="2" s="1"/>
</calcChain>
</file>

<file path=xl/sharedStrings.xml><?xml version="1.0" encoding="utf-8"?>
<sst xmlns="http://schemas.openxmlformats.org/spreadsheetml/2006/main" count="319" uniqueCount="111">
  <si>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</si>
  <si>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</si>
  <si>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</si>
  <si>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</si>
  <si>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</si>
  <si>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</si>
  <si>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</si>
  <si>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</si>
  <si>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</si>
  <si>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</si>
  <si>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</si>
  <si>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</si>
  <si>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</si>
  <si>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</si>
  <si>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</si>
  <si>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</si>
  <si>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</si>
  <si>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</si>
  <si>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</si>
  <si>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</si>
  <si>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</si>
  <si>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</si>
  <si>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</si>
  <si>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</si>
  <si>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</si>
  <si>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</si>
  <si>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</si>
  <si>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</si>
  <si>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</si>
  <si>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</si>
  <si>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</si>
  <si>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</si>
  <si>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</si>
  <si>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</si>
  <si>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</si>
  <si>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</si>
  <si>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</si>
  <si>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</si>
  <si>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</si>
  <si>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</si>
  <si>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</si>
  <si>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</si>
  <si>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</si>
  <si>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</si>
  <si>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</si>
  <si>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</si>
  <si>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</si>
  <si>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</si>
  <si>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</si>
  <si>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</si>
  <si>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</si>
  <si>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</si>
  <si>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</si>
  <si>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</si>
  <si>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</si>
  <si>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</si>
  <si>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</si>
  <si>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</si>
  <si>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</si>
  <si>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</si>
  <si>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</si>
  <si>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</si>
  <si>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</si>
  <si>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</si>
  <si>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</si>
  <si>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</si>
  <si>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</si>
  <si>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</si>
  <si>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</si>
  <si>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</si>
  <si>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</si>
  <si>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</si>
  <si>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</si>
  <si>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</si>
  <si>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</si>
  <si>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</si>
  <si>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</si>
  <si>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</si>
  <si>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</si>
  <si>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</si>
  <si>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</si>
  <si>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</si>
  <si>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</si>
  <si>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</si>
  <si>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</si>
  <si>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</si>
  <si>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</si>
  <si>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</si>
  <si>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</si>
  <si>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</si>
  <si>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</si>
  <si>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</si>
  <si>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</si>
  <si>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</si>
  <si>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</si>
  <si>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</si>
  <si>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</si>
  <si>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</si>
  <si>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</si>
  <si>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</si>
  <si>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</si>
  <si>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</si>
  <si>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</si>
  <si>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</si>
  <si>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</si>
  <si>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</si>
  <si>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</si>
  <si>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</si>
  <si>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Sample 1</t>
  </si>
  <si>
    <t>Sample 2</t>
  </si>
  <si>
    <t>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</si>
</sst>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Fill="1"/>
    <xf numFmtId="166" fontId="0" fillId="0" borderId="0" xfId="0" applyNumberFormat="1" applyFon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66" fontId="0" fillId="0" borderId="0" xfId="0" applyNumberFormat="1" applyFon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8" fontId="1" fillId="0" borderId="0" xfId="1" applyNumberFormat="1" applyFill="1"/>
  </cellXfs>
  <cellStyles count="4">
    <cellStyle name="Normal" xfId="0" builtinId="0"/>
    <cellStyle name="Normal 2" xfId="1"/>
    <cellStyle name="Normal 2 2" xfId="3"/>
    <cellStyle name="Normal 6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"/>
  <sheetViews>
    <sheetView tabSelected="1" topLeftCell="Z2" workbookViewId="0">
      <selection activeCell="AA2" sqref="AA1:AA1048576"/>
    </sheetView>
  </sheetViews>
  <sheetFormatPr defaultRowHeight="12.5" x14ac:dyDescent="0.25"/>
  <cols>
    <col min="1" max="1" width="27" style="4" customWidth="1"/>
    <col min="2" max="2" width="12" style="4" customWidth="1"/>
    <col min="3" max="13" width="10.7265625" style="4" customWidth="1"/>
    <col min="14" max="14" width="22.453125" style="4" customWidth="1"/>
    <col min="15" max="15" width="23.6328125" style="4" customWidth="1"/>
    <col min="16" max="32" width="10.7265625" style="4" customWidth="1"/>
    <col min="33" max="34" width="10.7265625" style="5" customWidth="1"/>
    <col min="35" max="36" width="10.7265625" style="4" customWidth="1"/>
    <col min="37" max="48" width="8.7265625" style="4"/>
    <col min="49" max="49" width="12.08984375" style="4" bestFit="1" customWidth="1"/>
    <col min="50" max="251" width="8.7265625" style="4"/>
    <col min="252" max="253" width="18.54296875" style="4" customWidth="1"/>
    <col min="254" max="269" width="8.7265625" style="4"/>
    <col min="270" max="270" width="13.81640625" style="4" customWidth="1"/>
    <col min="271" max="271" width="16.81640625" style="4" customWidth="1"/>
    <col min="272" max="507" width="8.7265625" style="4"/>
    <col min="508" max="509" width="18.54296875" style="4" customWidth="1"/>
    <col min="510" max="525" width="8.7265625" style="4"/>
    <col min="526" max="526" width="13.81640625" style="4" customWidth="1"/>
    <col min="527" max="527" width="16.81640625" style="4" customWidth="1"/>
    <col min="528" max="763" width="8.7265625" style="4"/>
    <col min="764" max="765" width="18.54296875" style="4" customWidth="1"/>
    <col min="766" max="781" width="8.7265625" style="4"/>
    <col min="782" max="782" width="13.81640625" style="4" customWidth="1"/>
    <col min="783" max="783" width="16.81640625" style="4" customWidth="1"/>
    <col min="784" max="1019" width="8.7265625" style="4"/>
    <col min="1020" max="1021" width="18.54296875" style="4" customWidth="1"/>
    <col min="1022" max="1037" width="8.7265625" style="4"/>
    <col min="1038" max="1038" width="13.81640625" style="4" customWidth="1"/>
    <col min="1039" max="1039" width="16.81640625" style="4" customWidth="1"/>
    <col min="1040" max="1275" width="8.7265625" style="4"/>
    <col min="1276" max="1277" width="18.54296875" style="4" customWidth="1"/>
    <col min="1278" max="1293" width="8.7265625" style="4"/>
    <col min="1294" max="1294" width="13.81640625" style="4" customWidth="1"/>
    <col min="1295" max="1295" width="16.81640625" style="4" customWidth="1"/>
    <col min="1296" max="1531" width="8.7265625" style="4"/>
    <col min="1532" max="1533" width="18.54296875" style="4" customWidth="1"/>
    <col min="1534" max="1549" width="8.7265625" style="4"/>
    <col min="1550" max="1550" width="13.81640625" style="4" customWidth="1"/>
    <col min="1551" max="1551" width="16.81640625" style="4" customWidth="1"/>
    <col min="1552" max="1787" width="8.7265625" style="4"/>
    <col min="1788" max="1789" width="18.54296875" style="4" customWidth="1"/>
    <col min="1790" max="1805" width="8.7265625" style="4"/>
    <col min="1806" max="1806" width="13.81640625" style="4" customWidth="1"/>
    <col min="1807" max="1807" width="16.81640625" style="4" customWidth="1"/>
    <col min="1808" max="2043" width="8.7265625" style="4"/>
    <col min="2044" max="2045" width="18.54296875" style="4" customWidth="1"/>
    <col min="2046" max="2061" width="8.7265625" style="4"/>
    <col min="2062" max="2062" width="13.81640625" style="4" customWidth="1"/>
    <col min="2063" max="2063" width="16.81640625" style="4" customWidth="1"/>
    <col min="2064" max="2299" width="8.7265625" style="4"/>
    <col min="2300" max="2301" width="18.54296875" style="4" customWidth="1"/>
    <col min="2302" max="2317" width="8.7265625" style="4"/>
    <col min="2318" max="2318" width="13.81640625" style="4" customWidth="1"/>
    <col min="2319" max="2319" width="16.81640625" style="4" customWidth="1"/>
    <col min="2320" max="2555" width="8.7265625" style="4"/>
    <col min="2556" max="2557" width="18.54296875" style="4" customWidth="1"/>
    <col min="2558" max="2573" width="8.7265625" style="4"/>
    <col min="2574" max="2574" width="13.81640625" style="4" customWidth="1"/>
    <col min="2575" max="2575" width="16.81640625" style="4" customWidth="1"/>
    <col min="2576" max="2811" width="8.7265625" style="4"/>
    <col min="2812" max="2813" width="18.54296875" style="4" customWidth="1"/>
    <col min="2814" max="2829" width="8.7265625" style="4"/>
    <col min="2830" max="2830" width="13.81640625" style="4" customWidth="1"/>
    <col min="2831" max="2831" width="16.81640625" style="4" customWidth="1"/>
    <col min="2832" max="3067" width="8.7265625" style="4"/>
    <col min="3068" max="3069" width="18.54296875" style="4" customWidth="1"/>
    <col min="3070" max="3085" width="8.7265625" style="4"/>
    <col min="3086" max="3086" width="13.81640625" style="4" customWidth="1"/>
    <col min="3087" max="3087" width="16.81640625" style="4" customWidth="1"/>
    <col min="3088" max="3323" width="8.7265625" style="4"/>
    <col min="3324" max="3325" width="18.54296875" style="4" customWidth="1"/>
    <col min="3326" max="3341" width="8.7265625" style="4"/>
    <col min="3342" max="3342" width="13.81640625" style="4" customWidth="1"/>
    <col min="3343" max="3343" width="16.81640625" style="4" customWidth="1"/>
    <col min="3344" max="3579" width="8.7265625" style="4"/>
    <col min="3580" max="3581" width="18.54296875" style="4" customWidth="1"/>
    <col min="3582" max="3597" width="8.7265625" style="4"/>
    <col min="3598" max="3598" width="13.81640625" style="4" customWidth="1"/>
    <col min="3599" max="3599" width="16.81640625" style="4" customWidth="1"/>
    <col min="3600" max="3835" width="8.7265625" style="4"/>
    <col min="3836" max="3837" width="18.54296875" style="4" customWidth="1"/>
    <col min="3838" max="3853" width="8.7265625" style="4"/>
    <col min="3854" max="3854" width="13.81640625" style="4" customWidth="1"/>
    <col min="3855" max="3855" width="16.81640625" style="4" customWidth="1"/>
    <col min="3856" max="4091" width="8.7265625" style="4"/>
    <col min="4092" max="4093" width="18.54296875" style="4" customWidth="1"/>
    <col min="4094" max="4109" width="8.7265625" style="4"/>
    <col min="4110" max="4110" width="13.81640625" style="4" customWidth="1"/>
    <col min="4111" max="4111" width="16.81640625" style="4" customWidth="1"/>
    <col min="4112" max="4347" width="8.7265625" style="4"/>
    <col min="4348" max="4349" width="18.54296875" style="4" customWidth="1"/>
    <col min="4350" max="4365" width="8.7265625" style="4"/>
    <col min="4366" max="4366" width="13.81640625" style="4" customWidth="1"/>
    <col min="4367" max="4367" width="16.81640625" style="4" customWidth="1"/>
    <col min="4368" max="4603" width="8.7265625" style="4"/>
    <col min="4604" max="4605" width="18.54296875" style="4" customWidth="1"/>
    <col min="4606" max="4621" width="8.7265625" style="4"/>
    <col min="4622" max="4622" width="13.81640625" style="4" customWidth="1"/>
    <col min="4623" max="4623" width="16.81640625" style="4" customWidth="1"/>
    <col min="4624" max="4859" width="8.7265625" style="4"/>
    <col min="4860" max="4861" width="18.54296875" style="4" customWidth="1"/>
    <col min="4862" max="4877" width="8.7265625" style="4"/>
    <col min="4878" max="4878" width="13.81640625" style="4" customWidth="1"/>
    <col min="4879" max="4879" width="16.81640625" style="4" customWidth="1"/>
    <col min="4880" max="5115" width="8.7265625" style="4"/>
    <col min="5116" max="5117" width="18.54296875" style="4" customWidth="1"/>
    <col min="5118" max="5133" width="8.7265625" style="4"/>
    <col min="5134" max="5134" width="13.81640625" style="4" customWidth="1"/>
    <col min="5135" max="5135" width="16.81640625" style="4" customWidth="1"/>
    <col min="5136" max="5371" width="8.7265625" style="4"/>
    <col min="5372" max="5373" width="18.54296875" style="4" customWidth="1"/>
    <col min="5374" max="5389" width="8.7265625" style="4"/>
    <col min="5390" max="5390" width="13.81640625" style="4" customWidth="1"/>
    <col min="5391" max="5391" width="16.81640625" style="4" customWidth="1"/>
    <col min="5392" max="5627" width="8.7265625" style="4"/>
    <col min="5628" max="5629" width="18.54296875" style="4" customWidth="1"/>
    <col min="5630" max="5645" width="8.7265625" style="4"/>
    <col min="5646" max="5646" width="13.81640625" style="4" customWidth="1"/>
    <col min="5647" max="5647" width="16.81640625" style="4" customWidth="1"/>
    <col min="5648" max="5883" width="8.7265625" style="4"/>
    <col min="5884" max="5885" width="18.54296875" style="4" customWidth="1"/>
    <col min="5886" max="5901" width="8.7265625" style="4"/>
    <col min="5902" max="5902" width="13.81640625" style="4" customWidth="1"/>
    <col min="5903" max="5903" width="16.81640625" style="4" customWidth="1"/>
    <col min="5904" max="6139" width="8.7265625" style="4"/>
    <col min="6140" max="6141" width="18.54296875" style="4" customWidth="1"/>
    <col min="6142" max="6157" width="8.7265625" style="4"/>
    <col min="6158" max="6158" width="13.81640625" style="4" customWidth="1"/>
    <col min="6159" max="6159" width="16.81640625" style="4" customWidth="1"/>
    <col min="6160" max="6395" width="8.7265625" style="4"/>
    <col min="6396" max="6397" width="18.54296875" style="4" customWidth="1"/>
    <col min="6398" max="6413" width="8.7265625" style="4"/>
    <col min="6414" max="6414" width="13.81640625" style="4" customWidth="1"/>
    <col min="6415" max="6415" width="16.81640625" style="4" customWidth="1"/>
    <col min="6416" max="6651" width="8.7265625" style="4"/>
    <col min="6652" max="6653" width="18.54296875" style="4" customWidth="1"/>
    <col min="6654" max="6669" width="8.7265625" style="4"/>
    <col min="6670" max="6670" width="13.81640625" style="4" customWidth="1"/>
    <col min="6671" max="6671" width="16.81640625" style="4" customWidth="1"/>
    <col min="6672" max="6907" width="8.7265625" style="4"/>
    <col min="6908" max="6909" width="18.54296875" style="4" customWidth="1"/>
    <col min="6910" max="6925" width="8.7265625" style="4"/>
    <col min="6926" max="6926" width="13.81640625" style="4" customWidth="1"/>
    <col min="6927" max="6927" width="16.81640625" style="4" customWidth="1"/>
    <col min="6928" max="7163" width="8.7265625" style="4"/>
    <col min="7164" max="7165" width="18.54296875" style="4" customWidth="1"/>
    <col min="7166" max="7181" width="8.7265625" style="4"/>
    <col min="7182" max="7182" width="13.81640625" style="4" customWidth="1"/>
    <col min="7183" max="7183" width="16.81640625" style="4" customWidth="1"/>
    <col min="7184" max="7419" width="8.7265625" style="4"/>
    <col min="7420" max="7421" width="18.54296875" style="4" customWidth="1"/>
    <col min="7422" max="7437" width="8.7265625" style="4"/>
    <col min="7438" max="7438" width="13.81640625" style="4" customWidth="1"/>
    <col min="7439" max="7439" width="16.81640625" style="4" customWidth="1"/>
    <col min="7440" max="7675" width="8.7265625" style="4"/>
    <col min="7676" max="7677" width="18.54296875" style="4" customWidth="1"/>
    <col min="7678" max="7693" width="8.7265625" style="4"/>
    <col min="7694" max="7694" width="13.81640625" style="4" customWidth="1"/>
    <col min="7695" max="7695" width="16.81640625" style="4" customWidth="1"/>
    <col min="7696" max="7931" width="8.7265625" style="4"/>
    <col min="7932" max="7933" width="18.54296875" style="4" customWidth="1"/>
    <col min="7934" max="7949" width="8.7265625" style="4"/>
    <col min="7950" max="7950" width="13.81640625" style="4" customWidth="1"/>
    <col min="7951" max="7951" width="16.81640625" style="4" customWidth="1"/>
    <col min="7952" max="8187" width="8.7265625" style="4"/>
    <col min="8188" max="8189" width="18.54296875" style="4" customWidth="1"/>
    <col min="8190" max="8205" width="8.7265625" style="4"/>
    <col min="8206" max="8206" width="13.81640625" style="4" customWidth="1"/>
    <col min="8207" max="8207" width="16.81640625" style="4" customWidth="1"/>
    <col min="8208" max="8443" width="8.7265625" style="4"/>
    <col min="8444" max="8445" width="18.54296875" style="4" customWidth="1"/>
    <col min="8446" max="8461" width="8.7265625" style="4"/>
    <col min="8462" max="8462" width="13.81640625" style="4" customWidth="1"/>
    <col min="8463" max="8463" width="16.81640625" style="4" customWidth="1"/>
    <col min="8464" max="8699" width="8.7265625" style="4"/>
    <col min="8700" max="8701" width="18.54296875" style="4" customWidth="1"/>
    <col min="8702" max="8717" width="8.7265625" style="4"/>
    <col min="8718" max="8718" width="13.81640625" style="4" customWidth="1"/>
    <col min="8719" max="8719" width="16.81640625" style="4" customWidth="1"/>
    <col min="8720" max="8955" width="8.7265625" style="4"/>
    <col min="8956" max="8957" width="18.54296875" style="4" customWidth="1"/>
    <col min="8958" max="8973" width="8.7265625" style="4"/>
    <col min="8974" max="8974" width="13.81640625" style="4" customWidth="1"/>
    <col min="8975" max="8975" width="16.81640625" style="4" customWidth="1"/>
    <col min="8976" max="9211" width="8.7265625" style="4"/>
    <col min="9212" max="9213" width="18.54296875" style="4" customWidth="1"/>
    <col min="9214" max="9229" width="8.7265625" style="4"/>
    <col min="9230" max="9230" width="13.81640625" style="4" customWidth="1"/>
    <col min="9231" max="9231" width="16.81640625" style="4" customWidth="1"/>
    <col min="9232" max="9467" width="8.7265625" style="4"/>
    <col min="9468" max="9469" width="18.54296875" style="4" customWidth="1"/>
    <col min="9470" max="9485" width="8.7265625" style="4"/>
    <col min="9486" max="9486" width="13.81640625" style="4" customWidth="1"/>
    <col min="9487" max="9487" width="16.81640625" style="4" customWidth="1"/>
    <col min="9488" max="9723" width="8.7265625" style="4"/>
    <col min="9724" max="9725" width="18.54296875" style="4" customWidth="1"/>
    <col min="9726" max="9741" width="8.7265625" style="4"/>
    <col min="9742" max="9742" width="13.81640625" style="4" customWidth="1"/>
    <col min="9743" max="9743" width="16.81640625" style="4" customWidth="1"/>
    <col min="9744" max="9979" width="8.7265625" style="4"/>
    <col min="9980" max="9981" width="18.54296875" style="4" customWidth="1"/>
    <col min="9982" max="9997" width="8.7265625" style="4"/>
    <col min="9998" max="9998" width="13.81640625" style="4" customWidth="1"/>
    <col min="9999" max="9999" width="16.81640625" style="4" customWidth="1"/>
    <col min="10000" max="10235" width="8.7265625" style="4"/>
    <col min="10236" max="10237" width="18.54296875" style="4" customWidth="1"/>
    <col min="10238" max="10253" width="8.7265625" style="4"/>
    <col min="10254" max="10254" width="13.81640625" style="4" customWidth="1"/>
    <col min="10255" max="10255" width="16.81640625" style="4" customWidth="1"/>
    <col min="10256" max="10491" width="8.7265625" style="4"/>
    <col min="10492" max="10493" width="18.54296875" style="4" customWidth="1"/>
    <col min="10494" max="10509" width="8.7265625" style="4"/>
    <col min="10510" max="10510" width="13.81640625" style="4" customWidth="1"/>
    <col min="10511" max="10511" width="16.81640625" style="4" customWidth="1"/>
    <col min="10512" max="10747" width="8.7265625" style="4"/>
    <col min="10748" max="10749" width="18.54296875" style="4" customWidth="1"/>
    <col min="10750" max="10765" width="8.7265625" style="4"/>
    <col min="10766" max="10766" width="13.81640625" style="4" customWidth="1"/>
    <col min="10767" max="10767" width="16.81640625" style="4" customWidth="1"/>
    <col min="10768" max="11003" width="8.7265625" style="4"/>
    <col min="11004" max="11005" width="18.54296875" style="4" customWidth="1"/>
    <col min="11006" max="11021" width="8.7265625" style="4"/>
    <col min="11022" max="11022" width="13.81640625" style="4" customWidth="1"/>
    <col min="11023" max="11023" width="16.81640625" style="4" customWidth="1"/>
    <col min="11024" max="11259" width="8.7265625" style="4"/>
    <col min="11260" max="11261" width="18.54296875" style="4" customWidth="1"/>
    <col min="11262" max="11277" width="8.7265625" style="4"/>
    <col min="11278" max="11278" width="13.81640625" style="4" customWidth="1"/>
    <col min="11279" max="11279" width="16.81640625" style="4" customWidth="1"/>
    <col min="11280" max="11515" width="8.7265625" style="4"/>
    <col min="11516" max="11517" width="18.54296875" style="4" customWidth="1"/>
    <col min="11518" max="11533" width="8.7265625" style="4"/>
    <col min="11534" max="11534" width="13.81640625" style="4" customWidth="1"/>
    <col min="11535" max="11535" width="16.81640625" style="4" customWidth="1"/>
    <col min="11536" max="11771" width="8.7265625" style="4"/>
    <col min="11772" max="11773" width="18.54296875" style="4" customWidth="1"/>
    <col min="11774" max="11789" width="8.7265625" style="4"/>
    <col min="11790" max="11790" width="13.81640625" style="4" customWidth="1"/>
    <col min="11791" max="11791" width="16.81640625" style="4" customWidth="1"/>
    <col min="11792" max="12027" width="8.7265625" style="4"/>
    <col min="12028" max="12029" width="18.54296875" style="4" customWidth="1"/>
    <col min="12030" max="12045" width="8.7265625" style="4"/>
    <col min="12046" max="12046" width="13.81640625" style="4" customWidth="1"/>
    <col min="12047" max="12047" width="16.81640625" style="4" customWidth="1"/>
    <col min="12048" max="12283" width="8.7265625" style="4"/>
    <col min="12284" max="12285" width="18.54296875" style="4" customWidth="1"/>
    <col min="12286" max="12301" width="8.7265625" style="4"/>
    <col min="12302" max="12302" width="13.81640625" style="4" customWidth="1"/>
    <col min="12303" max="12303" width="16.81640625" style="4" customWidth="1"/>
    <col min="12304" max="12539" width="8.7265625" style="4"/>
    <col min="12540" max="12541" width="18.54296875" style="4" customWidth="1"/>
    <col min="12542" max="12557" width="8.7265625" style="4"/>
    <col min="12558" max="12558" width="13.81640625" style="4" customWidth="1"/>
    <col min="12559" max="12559" width="16.81640625" style="4" customWidth="1"/>
    <col min="12560" max="12795" width="8.7265625" style="4"/>
    <col min="12796" max="12797" width="18.54296875" style="4" customWidth="1"/>
    <col min="12798" max="12813" width="8.7265625" style="4"/>
    <col min="12814" max="12814" width="13.81640625" style="4" customWidth="1"/>
    <col min="12815" max="12815" width="16.81640625" style="4" customWidth="1"/>
    <col min="12816" max="13051" width="8.7265625" style="4"/>
    <col min="13052" max="13053" width="18.54296875" style="4" customWidth="1"/>
    <col min="13054" max="13069" width="8.7265625" style="4"/>
    <col min="13070" max="13070" width="13.81640625" style="4" customWidth="1"/>
    <col min="13071" max="13071" width="16.81640625" style="4" customWidth="1"/>
    <col min="13072" max="13307" width="8.7265625" style="4"/>
    <col min="13308" max="13309" width="18.54296875" style="4" customWidth="1"/>
    <col min="13310" max="13325" width="8.7265625" style="4"/>
    <col min="13326" max="13326" width="13.81640625" style="4" customWidth="1"/>
    <col min="13327" max="13327" width="16.81640625" style="4" customWidth="1"/>
    <col min="13328" max="13563" width="8.7265625" style="4"/>
    <col min="13564" max="13565" width="18.54296875" style="4" customWidth="1"/>
    <col min="13566" max="13581" width="8.7265625" style="4"/>
    <col min="13582" max="13582" width="13.81640625" style="4" customWidth="1"/>
    <col min="13583" max="13583" width="16.81640625" style="4" customWidth="1"/>
    <col min="13584" max="13819" width="8.7265625" style="4"/>
    <col min="13820" max="13821" width="18.54296875" style="4" customWidth="1"/>
    <col min="13822" max="13837" width="8.7265625" style="4"/>
    <col min="13838" max="13838" width="13.81640625" style="4" customWidth="1"/>
    <col min="13839" max="13839" width="16.81640625" style="4" customWidth="1"/>
    <col min="13840" max="14075" width="8.7265625" style="4"/>
    <col min="14076" max="14077" width="18.54296875" style="4" customWidth="1"/>
    <col min="14078" max="14093" width="8.7265625" style="4"/>
    <col min="14094" max="14094" width="13.81640625" style="4" customWidth="1"/>
    <col min="14095" max="14095" width="16.81640625" style="4" customWidth="1"/>
    <col min="14096" max="14331" width="8.7265625" style="4"/>
    <col min="14332" max="14333" width="18.54296875" style="4" customWidth="1"/>
    <col min="14334" max="14349" width="8.7265625" style="4"/>
    <col min="14350" max="14350" width="13.81640625" style="4" customWidth="1"/>
    <col min="14351" max="14351" width="16.81640625" style="4" customWidth="1"/>
    <col min="14352" max="14587" width="8.7265625" style="4"/>
    <col min="14588" max="14589" width="18.54296875" style="4" customWidth="1"/>
    <col min="14590" max="14605" width="8.7265625" style="4"/>
    <col min="14606" max="14606" width="13.81640625" style="4" customWidth="1"/>
    <col min="14607" max="14607" width="16.81640625" style="4" customWidth="1"/>
    <col min="14608" max="14843" width="8.7265625" style="4"/>
    <col min="14844" max="14845" width="18.54296875" style="4" customWidth="1"/>
    <col min="14846" max="14861" width="8.7265625" style="4"/>
    <col min="14862" max="14862" width="13.81640625" style="4" customWidth="1"/>
    <col min="14863" max="14863" width="16.81640625" style="4" customWidth="1"/>
    <col min="14864" max="15099" width="8.7265625" style="4"/>
    <col min="15100" max="15101" width="18.54296875" style="4" customWidth="1"/>
    <col min="15102" max="15117" width="8.7265625" style="4"/>
    <col min="15118" max="15118" width="13.81640625" style="4" customWidth="1"/>
    <col min="15119" max="15119" width="16.81640625" style="4" customWidth="1"/>
    <col min="15120" max="15355" width="8.7265625" style="4"/>
    <col min="15356" max="15357" width="18.54296875" style="4" customWidth="1"/>
    <col min="15358" max="15373" width="8.7265625" style="4"/>
    <col min="15374" max="15374" width="13.81640625" style="4" customWidth="1"/>
    <col min="15375" max="15375" width="16.81640625" style="4" customWidth="1"/>
    <col min="15376" max="15611" width="8.7265625" style="4"/>
    <col min="15612" max="15613" width="18.54296875" style="4" customWidth="1"/>
    <col min="15614" max="15629" width="8.7265625" style="4"/>
    <col min="15630" max="15630" width="13.81640625" style="4" customWidth="1"/>
    <col min="15631" max="15631" width="16.81640625" style="4" customWidth="1"/>
    <col min="15632" max="15867" width="8.7265625" style="4"/>
    <col min="15868" max="15869" width="18.54296875" style="4" customWidth="1"/>
    <col min="15870" max="15885" width="8.7265625" style="4"/>
    <col min="15886" max="15886" width="13.81640625" style="4" customWidth="1"/>
    <col min="15887" max="15887" width="16.81640625" style="4" customWidth="1"/>
    <col min="15888" max="16123" width="8.7265625" style="4"/>
    <col min="16124" max="16125" width="18.54296875" style="4" customWidth="1"/>
    <col min="16126" max="16141" width="8.7265625" style="4"/>
    <col min="16142" max="16142" width="13.81640625" style="4" customWidth="1"/>
    <col min="16143" max="16143" width="16.81640625" style="4" customWidth="1"/>
    <col min="16144" max="16384" width="8.7265625" style="4"/>
  </cols>
  <sheetData>
    <row r="1" spans="1:53" s="1" customFormat="1" ht="162.5" x14ac:dyDescent="0.25">
      <c r="A1" s="1" t="s">
        <v>0</v>
      </c>
      <c r="B1" s="1" t="s">
        <v>56</v>
      </c>
      <c r="C1" s="1" t="s">
        <v>57</v>
      </c>
      <c r="D1" s="2" t="s">
        <v>58</v>
      </c>
      <c r="E1" s="2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2" t="s">
        <v>62</v>
      </c>
      <c r="AD1" s="2" t="s">
        <v>63</v>
      </c>
      <c r="AE1" s="2" t="s">
        <v>107</v>
      </c>
      <c r="AG1" s="3" t="s">
        <v>64</v>
      </c>
      <c r="AH1" s="3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11"/>
      <c r="Y2" s="11"/>
      <c r="Z2" s="11"/>
      <c r="AA2" s="11"/>
      <c r="AB2" s="11"/>
      <c r="AC2" s="12"/>
      <c r="AD2" s="12"/>
      <c r="AE2" s="12"/>
      <c r="AJ2" s="13"/>
      <c r="AL2" s="12"/>
      <c r="AM2" s="12"/>
      <c r="AO2" s="11"/>
      <c r="AP2" s="11"/>
      <c r="AQ2" s="11"/>
      <c r="AW2" s="12"/>
      <c r="AX2" s="12"/>
      <c r="AY2" s="12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6" t="s">
        <v>79</v>
      </c>
      <c r="AD3" s="6" t="s">
        <v>79</v>
      </c>
      <c r="AE3" s="6"/>
      <c r="AG3" s="3"/>
      <c r="AH3" s="3"/>
      <c r="AJ3" s="1" t="s">
        <v>80</v>
      </c>
    </row>
    <row r="4" spans="1:53" ht="14.5" x14ac:dyDescent="0.35">
      <c r="A4" s="16" t="s">
        <v>82</v>
      </c>
      <c r="B4" s="17"/>
      <c r="C4" s="16">
        <v>500</v>
      </c>
      <c r="D4" s="17">
        <v>6</v>
      </c>
      <c r="E4" s="16"/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/>
      <c r="O4" s="16" t="s">
        <v>15</v>
      </c>
      <c r="P4" s="16">
        <v>-6.0000000000000001E-3</v>
      </c>
      <c r="Q4" s="16">
        <v>-8.0000000000000002E-3</v>
      </c>
      <c r="R4" s="16">
        <v>-8.0000000000000002E-3</v>
      </c>
      <c r="S4" s="16">
        <v>-8.0000000000000002E-3</v>
      </c>
      <c r="T4" s="16">
        <v>-8.0000000000000002E-3</v>
      </c>
      <c r="U4" s="16">
        <v>-8.9999999999999993E-3</v>
      </c>
      <c r="V4" s="16">
        <v>-1.2999999999999999E-2</v>
      </c>
      <c r="W4" s="16">
        <v>-1.7999999999999999E-2</v>
      </c>
      <c r="X4" s="18"/>
      <c r="Y4" s="18">
        <f>H4-F4</f>
        <v>0</v>
      </c>
      <c r="Z4" s="18">
        <f>Q4-P4</f>
        <v>-2E-3</v>
      </c>
      <c r="AA4" s="18">
        <f>Y4-Z4</f>
        <v>2E-3</v>
      </c>
      <c r="AB4" s="18"/>
      <c r="AC4" s="19">
        <f>1000*28.64*AA4</f>
        <v>57.28</v>
      </c>
      <c r="AD4" s="19">
        <f>1000*28.64*((1.72*Z4)-Y4)</f>
        <v>-98.521599999999992</v>
      </c>
      <c r="AE4" s="19">
        <f>1000*28.64*(1.72*(Z4-Z$8)-(Y4-Y$8))</f>
        <v>-30.167466666666662</v>
      </c>
      <c r="AF4" s="17"/>
      <c r="AG4" s="20">
        <f>(28.64*AA4*(D4/1000))/(((C4/1000)/1000)*1)</f>
        <v>0.68735999999999997</v>
      </c>
      <c r="AH4" s="20">
        <f>(28.64*(1.72*Z4-Y4)*(D4/1000))/(((C4/1000)/1000)*1)</f>
        <v>-1.1822592000000001</v>
      </c>
      <c r="AI4" s="17"/>
      <c r="AJ4" s="21">
        <f>Y4/Z4</f>
        <v>0</v>
      </c>
      <c r="AK4" s="17"/>
      <c r="AL4" s="19">
        <v>0</v>
      </c>
      <c r="AM4" s="19">
        <v>0</v>
      </c>
      <c r="AN4" s="17"/>
      <c r="AO4" s="18">
        <f>M4-F4</f>
        <v>0</v>
      </c>
      <c r="AP4" s="18">
        <f>L4-F4</f>
        <v>0</v>
      </c>
      <c r="AQ4" s="18">
        <f>I4-F4</f>
        <v>0</v>
      </c>
      <c r="AR4" s="17"/>
      <c r="AS4" s="17">
        <f t="shared" ref="AS4:AS38" si="0">(1.04*AO4)+(0.79*AQ4)-(0.27*AP4)</f>
        <v>0</v>
      </c>
      <c r="AT4" s="17">
        <f t="shared" ref="AT4:AT40" si="1">(1.02*AQ4)-(0.27*AO4)+(0.01*AP4)</f>
        <v>0</v>
      </c>
      <c r="AU4" s="17">
        <f t="shared" ref="AU4:AU40" si="2">(1.02*AP4)-(0.08*AO4)-(0.026*AQ4)</f>
        <v>0</v>
      </c>
      <c r="AV4" s="17"/>
      <c r="AW4" s="19">
        <f t="shared" ref="AW4:AW40" si="3">1000000*AT4/(89.71*1)</f>
        <v>0</v>
      </c>
      <c r="AX4" s="19">
        <f t="shared" ref="AX4:AX40" si="4">1000000*AS4/(112.61*1)</f>
        <v>0</v>
      </c>
      <c r="AY4" s="19">
        <f t="shared" ref="AY4:AY40" si="5">1000000*AU4/(262*1)</f>
        <v>0</v>
      </c>
      <c r="AZ4" s="17"/>
      <c r="BA4" s="17">
        <f>1000*((11.85*(H4-F4))-(1.54*(J4-F4))-(0.08*(K4-F4)))</f>
        <v>0</v>
      </c>
    </row>
    <row r="5" spans="1:53" ht="14.5" x14ac:dyDescent="0.35">
      <c r="A5" s="16" t="s">
        <v>82</v>
      </c>
      <c r="B5" s="17"/>
      <c r="C5" s="16">
        <v>500</v>
      </c>
      <c r="D5" s="17">
        <v>6</v>
      </c>
      <c r="E5" s="16"/>
      <c r="F5" s="16">
        <v>0</v>
      </c>
      <c r="G5" s="16">
        <v>2E-3</v>
      </c>
      <c r="H5" s="16">
        <v>2E-3</v>
      </c>
      <c r="I5" s="16">
        <v>2E-3</v>
      </c>
      <c r="J5" s="16">
        <v>1E-3</v>
      </c>
      <c r="K5" s="16">
        <v>0</v>
      </c>
      <c r="L5" s="16">
        <v>2E-3</v>
      </c>
      <c r="M5" s="16">
        <v>2E-3</v>
      </c>
      <c r="N5" s="16"/>
      <c r="O5" s="16" t="s">
        <v>15</v>
      </c>
      <c r="P5" s="16">
        <v>-6.0000000000000001E-3</v>
      </c>
      <c r="Q5" s="16">
        <v>-6.0000000000000001E-3</v>
      </c>
      <c r="R5" s="16">
        <v>-6.0000000000000001E-3</v>
      </c>
      <c r="S5" s="16">
        <v>-7.0000000000000001E-3</v>
      </c>
      <c r="T5" s="16">
        <v>-8.0000000000000002E-3</v>
      </c>
      <c r="U5" s="16">
        <v>-8.0000000000000002E-3</v>
      </c>
      <c r="V5" s="16">
        <v>-0.01</v>
      </c>
      <c r="W5" s="16">
        <v>-1.4E-2</v>
      </c>
      <c r="X5" s="17"/>
      <c r="Y5" s="18">
        <f t="shared" ref="Y5:Y6" si="6">H5-F5</f>
        <v>2E-3</v>
      </c>
      <c r="Z5" s="18">
        <f t="shared" ref="Z5:Z6" si="7">Q5-P5</f>
        <v>0</v>
      </c>
      <c r="AA5" s="18">
        <f>Y5-Z5</f>
        <v>2E-3</v>
      </c>
      <c r="AB5" s="18"/>
      <c r="AC5" s="19">
        <f>1000*28.64*AA5</f>
        <v>57.28</v>
      </c>
      <c r="AD5" s="19">
        <f>1000*28.64*((1.72*Z5)-Y5)</f>
        <v>-57.28</v>
      </c>
      <c r="AE5" s="19">
        <f>1000*28.64*(1.72*(Z5-Z$8)-(Y5-Y$8))</f>
        <v>11.074133333333327</v>
      </c>
      <c r="AF5" s="17"/>
      <c r="AG5" s="20">
        <f>(28.64*AA5*(D5/1000))/(((C5/1000)/1000)*1)</f>
        <v>0.68735999999999997</v>
      </c>
      <c r="AH5" s="20">
        <f>(28.64*(1.72*Z5-Y5)*(D5/1000))/(((C5/1000)/1000)*1)</f>
        <v>-0.68735999999999997</v>
      </c>
      <c r="AI5" s="17"/>
      <c r="AJ5" s="21" t="e">
        <f>Y5/Z5</f>
        <v>#DIV/0!</v>
      </c>
      <c r="AK5" s="17"/>
      <c r="AL5" s="19">
        <v>0</v>
      </c>
      <c r="AM5" s="19">
        <v>0</v>
      </c>
      <c r="AN5" s="17"/>
      <c r="AO5" s="18">
        <f t="shared" ref="AO5:AO6" si="8">M5-F5</f>
        <v>2E-3</v>
      </c>
      <c r="AP5" s="18">
        <f t="shared" ref="AP5:AP6" si="9">L5-F5</f>
        <v>2E-3</v>
      </c>
      <c r="AQ5" s="18">
        <f t="shared" ref="AQ5:AQ6" si="10">I5-F5</f>
        <v>2E-3</v>
      </c>
      <c r="AR5" s="17"/>
      <c r="AS5" s="17">
        <f>(1.04*AO5)+(0.79*AQ5)-(0.27*AP5)</f>
        <v>3.1199999999999999E-3</v>
      </c>
      <c r="AT5" s="17">
        <f>(1.02*AQ5)-(0.27*AO5)+(0.01*AP5)</f>
        <v>1.5200000000000001E-3</v>
      </c>
      <c r="AU5" s="17">
        <f>(1.02*AP5)-(0.08*AO5)-(0.026*AQ5)</f>
        <v>1.8280000000000002E-3</v>
      </c>
      <c r="AV5" s="17"/>
      <c r="AW5" s="19">
        <f>1000000*AT5/(89.71*1)</f>
        <v>16.943484561364397</v>
      </c>
      <c r="AX5" s="19">
        <f>1000000*AS5/(112.61*1)</f>
        <v>27.706242784832607</v>
      </c>
      <c r="AY5" s="19">
        <f>1000000*AU5/(262*1)</f>
        <v>6.9770992366412221</v>
      </c>
      <c r="AZ5" s="17"/>
      <c r="BA5" s="17">
        <f>1000*((11.85*(H5-F5))-(1.54*(J5-F5))-(0.08*(K5-F5)))</f>
        <v>22.16</v>
      </c>
    </row>
    <row r="6" spans="1:53" ht="14.5" x14ac:dyDescent="0.35">
      <c r="A6" s="16" t="s">
        <v>82</v>
      </c>
      <c r="B6" s="22"/>
      <c r="C6" s="23">
        <v>500</v>
      </c>
      <c r="D6" s="17">
        <v>6</v>
      </c>
      <c r="E6" s="23"/>
      <c r="F6" s="16">
        <v>2E-3</v>
      </c>
      <c r="G6" s="16">
        <v>2E-3</v>
      </c>
      <c r="H6" s="16">
        <v>2E-3</v>
      </c>
      <c r="I6" s="16">
        <v>2E-3</v>
      </c>
      <c r="J6" s="16">
        <v>2E-3</v>
      </c>
      <c r="K6" s="16">
        <v>2E-3</v>
      </c>
      <c r="L6" s="16">
        <v>3.0000000000000001E-3</v>
      </c>
      <c r="M6" s="16">
        <v>6.0000000000000001E-3</v>
      </c>
      <c r="N6" s="16"/>
      <c r="O6" s="16" t="s">
        <v>15</v>
      </c>
      <c r="P6" s="16">
        <v>0</v>
      </c>
      <c r="Q6" s="16">
        <v>-1E-3</v>
      </c>
      <c r="R6" s="16">
        <v>-1E-3</v>
      </c>
      <c r="S6" s="16">
        <v>-1E-3</v>
      </c>
      <c r="T6" s="16">
        <v>-1E-3</v>
      </c>
      <c r="U6" s="16">
        <v>-1E-3</v>
      </c>
      <c r="V6" s="16">
        <v>-2E-3</v>
      </c>
      <c r="W6" s="16">
        <v>0</v>
      </c>
      <c r="X6" s="24"/>
      <c r="Y6" s="18">
        <f t="shared" si="6"/>
        <v>0</v>
      </c>
      <c r="Z6" s="18">
        <f t="shared" si="7"/>
        <v>-1E-3</v>
      </c>
      <c r="AA6" s="18">
        <f t="shared" ref="AA6" si="11">Y6-Z6</f>
        <v>1E-3</v>
      </c>
      <c r="AB6" s="18"/>
      <c r="AC6" s="19">
        <f>1000*28.64*AA6</f>
        <v>28.64</v>
      </c>
      <c r="AD6" s="19">
        <f>1000*28.64*((1.72*Z6)-Y6)</f>
        <v>-49.260799999999996</v>
      </c>
      <c r="AE6" s="19">
        <f>1000*28.64*(1.72*(Z6-Z$8)-(Y6-Y$8))</f>
        <v>19.093333333333334</v>
      </c>
      <c r="AF6" s="17"/>
      <c r="AG6" s="20">
        <f>(28.64*AA6*(D6/1000))/(((C6/1000)/1000)*1)</f>
        <v>0.34367999999999999</v>
      </c>
      <c r="AH6" s="20">
        <f>(28.64*(1.72*Z6-Y6)*(D6/1000))/(((C6/1000)/1000)*1)</f>
        <v>-0.59112960000000003</v>
      </c>
      <c r="AI6" s="17"/>
      <c r="AJ6" s="21">
        <f>Y6/Z6</f>
        <v>0</v>
      </c>
      <c r="AK6" s="17"/>
      <c r="AL6" s="19">
        <v>0</v>
      </c>
      <c r="AM6" s="19">
        <v>0</v>
      </c>
      <c r="AN6" s="17"/>
      <c r="AO6" s="18">
        <f t="shared" si="8"/>
        <v>4.0000000000000001E-3</v>
      </c>
      <c r="AP6" s="18">
        <f t="shared" si="9"/>
        <v>1E-3</v>
      </c>
      <c r="AQ6" s="18">
        <f t="shared" si="10"/>
        <v>0</v>
      </c>
      <c r="AR6" s="17"/>
      <c r="AS6" s="17">
        <f t="shared" ref="AS6" si="12">(1.04*AO6)+(0.79*AQ6)-(0.27*AP6)</f>
        <v>3.8900000000000007E-3</v>
      </c>
      <c r="AT6" s="17">
        <f t="shared" ref="AT6" si="13">(1.02*AQ6)-(0.27*AO6)+(0.01*AP6)</f>
        <v>-1.07E-3</v>
      </c>
      <c r="AU6" s="17">
        <f t="shared" ref="AU6" si="14">(1.02*AP6)-(0.08*AO6)-(0.026*AQ6)</f>
        <v>7.000000000000001E-4</v>
      </c>
      <c r="AV6" s="17"/>
      <c r="AW6" s="19">
        <f t="shared" ref="AW6" si="15">1000000*AT6/(89.71*1)</f>
        <v>-11.927321368855202</v>
      </c>
      <c r="AX6" s="19">
        <f t="shared" ref="AX6" si="16">1000000*AS6/(112.61*1)</f>
        <v>34.54400142083297</v>
      </c>
      <c r="AY6" s="19">
        <f t="shared" ref="AY6" si="17">1000000*AU6/(262*1)</f>
        <v>2.6717557251908399</v>
      </c>
      <c r="AZ6" s="17"/>
      <c r="BA6" s="17">
        <f t="shared" ref="BA6" si="18">1000*((11.85*(H6-F6))-(1.54*(J6-F6))-(0.08*(K6-F6)))</f>
        <v>0</v>
      </c>
    </row>
    <row r="7" spans="1:53" ht="14.5" x14ac:dyDescent="0.35">
      <c r="A7" s="16"/>
      <c r="B7" s="22"/>
      <c r="C7" s="23"/>
      <c r="D7" s="17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24"/>
      <c r="Y7" s="18"/>
      <c r="Z7" s="18"/>
      <c r="AA7" s="18"/>
      <c r="AB7" s="18"/>
      <c r="AC7" s="19"/>
      <c r="AD7" s="19"/>
      <c r="AE7" s="19"/>
      <c r="AF7" s="17"/>
      <c r="AG7" s="20"/>
      <c r="AH7" s="20"/>
      <c r="AI7" s="17"/>
      <c r="AJ7" s="21"/>
      <c r="AK7" s="17"/>
      <c r="AL7" s="19"/>
      <c r="AM7" s="19"/>
      <c r="AN7" s="17"/>
      <c r="AO7" s="18"/>
      <c r="AP7" s="18"/>
      <c r="AQ7" s="18"/>
      <c r="AR7" s="17"/>
      <c r="AS7" s="17"/>
      <c r="AT7" s="17"/>
      <c r="AU7" s="17"/>
      <c r="AV7" s="17"/>
      <c r="AW7" s="19"/>
      <c r="AX7" s="19"/>
      <c r="AY7" s="19"/>
      <c r="AZ7" s="17"/>
      <c r="BA7" s="17"/>
    </row>
    <row r="8" spans="1:53" ht="14.5" x14ac:dyDescent="0.35">
      <c r="A8" s="16" t="s">
        <v>101</v>
      </c>
      <c r="B8" s="22"/>
      <c r="C8" s="23"/>
      <c r="D8" s="17"/>
      <c r="E8" s="2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4"/>
      <c r="Y8" s="18">
        <f>AVERAGE(Y4:Y6)</f>
        <v>6.6666666666666664E-4</v>
      </c>
      <c r="Z8" s="18">
        <f t="shared" ref="Z8:AA8" si="19">AVERAGE(Z4:Z6)</f>
        <v>-1E-3</v>
      </c>
      <c r="AA8" s="18">
        <f t="shared" si="19"/>
        <v>1.6666666666666668E-3</v>
      </c>
      <c r="AB8" s="18"/>
      <c r="AC8" s="19"/>
      <c r="AD8" s="19"/>
      <c r="AE8" s="19"/>
      <c r="AF8" s="17"/>
      <c r="AG8" s="20"/>
      <c r="AH8" s="20"/>
      <c r="AI8" s="17"/>
      <c r="AJ8" s="21"/>
      <c r="AK8" s="17"/>
      <c r="AL8" s="19"/>
      <c r="AM8" s="19"/>
      <c r="AN8" s="17"/>
      <c r="AO8" s="18"/>
      <c r="AP8" s="18"/>
      <c r="AQ8" s="18"/>
      <c r="AR8" s="17"/>
      <c r="AS8" s="17"/>
      <c r="AT8" s="17"/>
      <c r="AU8" s="17"/>
      <c r="AV8" s="17"/>
      <c r="AW8" s="19"/>
      <c r="AX8" s="19"/>
      <c r="AY8" s="19"/>
      <c r="AZ8" s="17"/>
      <c r="BA8" s="17"/>
    </row>
    <row r="9" spans="1:53" ht="14.5" x14ac:dyDescent="0.35">
      <c r="A9" s="7"/>
      <c r="B9" s="8"/>
      <c r="C9" s="7"/>
      <c r="D9" s="9"/>
      <c r="E9" s="9"/>
      <c r="F9"/>
      <c r="G9"/>
      <c r="H9"/>
      <c r="I9"/>
      <c r="J9"/>
      <c r="K9"/>
      <c r="L9"/>
      <c r="M9"/>
      <c r="N9"/>
      <c r="O9" s="10"/>
      <c r="P9"/>
      <c r="Q9"/>
      <c r="R9"/>
      <c r="S9"/>
      <c r="T9"/>
      <c r="U9"/>
      <c r="V9"/>
      <c r="W9"/>
      <c r="X9" s="10"/>
      <c r="Y9" s="11"/>
      <c r="Z9" s="11"/>
      <c r="AA9" s="11"/>
      <c r="AB9" s="11"/>
      <c r="AC9" s="12"/>
      <c r="AD9" s="12"/>
      <c r="AE9" s="32"/>
      <c r="AJ9" s="13"/>
      <c r="AL9" s="12"/>
      <c r="AM9" s="12"/>
      <c r="AO9" s="11"/>
      <c r="AP9" s="11"/>
      <c r="AQ9" s="11"/>
      <c r="AW9" s="12"/>
      <c r="AX9" s="12"/>
      <c r="AY9" s="12"/>
    </row>
    <row r="10" spans="1:53" s="31" customFormat="1" ht="14.5" x14ac:dyDescent="0.35">
      <c r="A10" s="30" t="s">
        <v>98</v>
      </c>
      <c r="C10">
        <v>500</v>
      </c>
      <c r="D10" s="4">
        <v>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4"/>
      <c r="Y10" s="35">
        <v>1.72E-3</v>
      </c>
      <c r="Z10" s="14">
        <v>1E-3</v>
      </c>
      <c r="AA10" s="14">
        <f t="shared" ref="AA10:AA11" si="20">Y10-Z10</f>
        <v>7.1999999999999994E-4</v>
      </c>
      <c r="AB10" s="14"/>
      <c r="AC10" s="32">
        <f>1000*28.64*AA10</f>
        <v>20.620799999999999</v>
      </c>
      <c r="AD10" s="32">
        <f>1000*28.64*(1.72*Z10-Y10)</f>
        <v>0</v>
      </c>
      <c r="AE10" s="32">
        <f>1000*28.64*(1.72*(Z10-Z$8)-(Y10-Y$8))</f>
        <v>68.354133333333337</v>
      </c>
      <c r="AG10" s="33">
        <f>(28.64*AA10*(D10/1000))/(((C10/1000)/1000)*1)</f>
        <v>0.24744959999999999</v>
      </c>
      <c r="AH10" s="33">
        <f>(28.64*(1.72*Z10-Y10)*(D10/1000))/(((C10/1000)/1000)*1)</f>
        <v>0</v>
      </c>
      <c r="AJ10" s="34">
        <f>Y10/Z10</f>
        <v>1.72</v>
      </c>
      <c r="AL10" s="32"/>
      <c r="AM10" s="32"/>
      <c r="AO10" s="11">
        <f>M10-F10</f>
        <v>0</v>
      </c>
      <c r="AP10" s="11">
        <f>L10-F10</f>
        <v>0</v>
      </c>
      <c r="AQ10" s="11">
        <f>I10-F10</f>
        <v>0</v>
      </c>
      <c r="AS10" s="31">
        <f t="shared" ref="AS10" si="21">(1.04*AO10)+(0.79*AQ10)-(0.27*AP10)</f>
        <v>0</v>
      </c>
      <c r="AT10" s="31">
        <f t="shared" ref="AT10" si="22">(1.02*AQ10)-(0.27*AO10)+(0.01*AP10)</f>
        <v>0</v>
      </c>
      <c r="AU10" s="31">
        <f t="shared" ref="AU10" si="23">(1.02*AP10)-(0.08*AO10)-(0.026*AQ10)</f>
        <v>0</v>
      </c>
      <c r="AW10" s="32">
        <f t="shared" ref="AW10" si="24">1000000*AT10/(89.71*1)</f>
        <v>0</v>
      </c>
      <c r="AX10" s="32">
        <f t="shared" ref="AX10" si="25">1000000*AS10/(112.61*1)</f>
        <v>0</v>
      </c>
      <c r="AY10" s="32">
        <f t="shared" ref="AY10" si="26">1000000*AU10/(262*1)</f>
        <v>0</v>
      </c>
      <c r="BA10" s="31">
        <f>1000*((11.85*(H10-F10))-(1.54*(J10-F10))-(0.08*(K10-F10)))</f>
        <v>0</v>
      </c>
    </row>
    <row r="11" spans="1:53" s="31" customFormat="1" ht="14.5" x14ac:dyDescent="0.35">
      <c r="A11" s="30" t="s">
        <v>99</v>
      </c>
      <c r="C11">
        <v>500</v>
      </c>
      <c r="D11" s="4">
        <v>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14">
        <v>1E-3</v>
      </c>
      <c r="Z11" s="14">
        <v>1E-3</v>
      </c>
      <c r="AA11" s="14">
        <f t="shared" si="20"/>
        <v>0</v>
      </c>
      <c r="AB11" s="14"/>
      <c r="AC11" s="32">
        <f>1000*28.64*AA11</f>
        <v>0</v>
      </c>
      <c r="AD11" s="32">
        <f>1000*28.64*(1.72*Z11-Y11)</f>
        <v>20.620799999999999</v>
      </c>
      <c r="AE11" s="32">
        <f>1000*28.64*(1.72*(Z11-Z$8)-(Y11-Y$8))</f>
        <v>88.974933333333325</v>
      </c>
      <c r="AG11" s="33">
        <f>(28.64*AA11*(D11/1000))/(((C11/1000)/1000)*1)</f>
        <v>0</v>
      </c>
      <c r="AH11" s="33">
        <f>(28.64*(1.72*Z11-Y11)*(D11/1000))/(((C11/1000)/1000)*1)</f>
        <v>0.24744959999999999</v>
      </c>
      <c r="AJ11" s="34">
        <f t="shared" ref="AJ11" si="27">Y11/Z11</f>
        <v>1</v>
      </c>
      <c r="AL11" s="32"/>
      <c r="AM11" s="32"/>
      <c r="AO11" s="11">
        <f>M11-F11</f>
        <v>0</v>
      </c>
      <c r="AP11" s="11">
        <f>L11-F11</f>
        <v>0</v>
      </c>
      <c r="AQ11" s="11">
        <f>I11-F11</f>
        <v>0</v>
      </c>
      <c r="AS11" s="31">
        <f t="shared" ref="AS11" si="28">(1.04*AO11)+(0.79*AQ11)-(0.27*AP11)</f>
        <v>0</v>
      </c>
      <c r="AT11" s="31">
        <f t="shared" ref="AT11" si="29">(1.02*AQ11)-(0.27*AO11)+(0.01*AP11)</f>
        <v>0</v>
      </c>
      <c r="AU11" s="31">
        <f t="shared" ref="AU11" si="30">(1.02*AP11)-(0.08*AO11)-(0.026*AQ11)</f>
        <v>0</v>
      </c>
      <c r="AW11" s="32">
        <f t="shared" ref="AW11" si="31">1000000*AT11/(89.71*1)</f>
        <v>0</v>
      </c>
      <c r="AX11" s="32">
        <f t="shared" ref="AX11" si="32">1000000*AS11/(112.61*1)</f>
        <v>0</v>
      </c>
      <c r="AY11" s="32">
        <f t="shared" ref="AY11" si="33">1000000*AU11/(262*1)</f>
        <v>0</v>
      </c>
      <c r="BA11" s="31">
        <f t="shared" ref="BA11" si="34">1000*((11.85*(H11-F11))-(1.54*(J11-F11))-(0.08*(K11-F11)))</f>
        <v>0</v>
      </c>
    </row>
    <row r="12" spans="1:53" s="31" customFormat="1" ht="14.5" x14ac:dyDescent="0.35">
      <c r="A12" s="30"/>
      <c r="C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14"/>
      <c r="Z12" s="14"/>
      <c r="AA12" s="14"/>
      <c r="AB12" s="14"/>
      <c r="AC12" s="32"/>
      <c r="AD12" s="32"/>
      <c r="AE12" s="32"/>
      <c r="AG12" s="33"/>
      <c r="AH12" s="33"/>
      <c r="AJ12" s="34"/>
      <c r="AL12" s="32"/>
      <c r="AM12" s="32"/>
      <c r="AO12" s="14"/>
      <c r="AP12" s="14"/>
      <c r="AQ12" s="14"/>
      <c r="AW12" s="32"/>
      <c r="AX12" s="32"/>
      <c r="AY12" s="32"/>
    </row>
    <row r="13" spans="1:53" ht="14.5" x14ac:dyDescent="0.35">
      <c r="A13">
        <v>8</v>
      </c>
      <c r="C13">
        <v>500</v>
      </c>
      <c r="D13" s="4">
        <v>6</v>
      </c>
      <c r="E13"/>
      <c r="F13">
        <v>-3.0000000000000001E-3</v>
      </c>
      <c r="G13">
        <v>0.15</v>
      </c>
      <c r="H13">
        <v>0.14899999999999999</v>
      </c>
      <c r="I13">
        <v>0.14599999999999999</v>
      </c>
      <c r="J13">
        <v>0.04</v>
      </c>
      <c r="K13">
        <v>2.9000000000000001E-2</v>
      </c>
      <c r="L13">
        <v>0.16800000000000001</v>
      </c>
      <c r="M13">
        <v>0.16900000000000001</v>
      </c>
      <c r="N13"/>
      <c r="O13" t="s">
        <v>16</v>
      </c>
      <c r="P13">
        <v>-4.0000000000000001E-3</v>
      </c>
      <c r="Q13">
        <v>8.5000000000000006E-2</v>
      </c>
      <c r="R13">
        <v>8.3000000000000004E-2</v>
      </c>
      <c r="S13">
        <v>0.08</v>
      </c>
      <c r="T13">
        <v>1.7999999999999999E-2</v>
      </c>
      <c r="U13">
        <v>7.0000000000000001E-3</v>
      </c>
      <c r="V13">
        <v>0.155</v>
      </c>
      <c r="W13">
        <v>0.19400000000000001</v>
      </c>
      <c r="X13" s="14"/>
      <c r="Y13" s="11">
        <f>H13-F13</f>
        <v>0.152</v>
      </c>
      <c r="Z13" s="11">
        <f>Q13-P13</f>
        <v>8.900000000000001E-2</v>
      </c>
      <c r="AA13" s="11">
        <f t="shared" ref="AA13" si="35">Y13-Z13</f>
        <v>6.2999999999999987E-2</v>
      </c>
      <c r="AB13" s="11"/>
      <c r="AC13" s="12">
        <f t="shared" ref="AC13:AC43" si="36">1000*28.64*AA13</f>
        <v>1804.3199999999997</v>
      </c>
      <c r="AD13" s="12">
        <f t="shared" ref="AD13:AD43" si="37">1000*28.64*((1.72*Z13)-Y13)</f>
        <v>30.931200000000729</v>
      </c>
      <c r="AE13" s="32">
        <f t="shared" ref="AE13:AE43" si="38">1000*28.64*(1.72*(Z13-Z$8)-(Y13-Y$8))</f>
        <v>99.285333333334322</v>
      </c>
      <c r="AG13" s="5">
        <f t="shared" ref="AG13:AG43" si="39">(28.64*AA13*(D13/1000))/(((C13/1000)/1000)*1)</f>
        <v>21.651839999999996</v>
      </c>
      <c r="AH13" s="5">
        <f t="shared" ref="AH13:AH43" si="40">(28.64*(1.72*Z13-Y13)*(D13/1000))/(((C13/1000)/1000)*1)</f>
        <v>0.37117440000000873</v>
      </c>
      <c r="AJ13" s="13">
        <f t="shared" ref="AJ13" si="41">Y13/Z13</f>
        <v>1.7078651685393256</v>
      </c>
      <c r="AL13" s="12"/>
      <c r="AM13" s="12"/>
      <c r="AO13" s="11">
        <f>M13-F13</f>
        <v>0.17200000000000001</v>
      </c>
      <c r="AP13" s="11">
        <f>L13-F13</f>
        <v>0.17100000000000001</v>
      </c>
      <c r="AQ13" s="11">
        <f>I13-F13</f>
        <v>0.14899999999999999</v>
      </c>
      <c r="AS13" s="4">
        <f t="shared" ref="AS13" si="42">(1.04*AO13)+(0.79*AQ13)-(0.27*AP13)</f>
        <v>0.25042000000000003</v>
      </c>
      <c r="AT13" s="4">
        <f t="shared" ref="AT13" si="43">(1.02*AQ13)-(0.27*AO13)+(0.01*AP13)</f>
        <v>0.10725</v>
      </c>
      <c r="AU13" s="4">
        <f t="shared" ref="AU13" si="44">(1.02*AP13)-(0.08*AO13)-(0.026*AQ13)</f>
        <v>0.15678600000000004</v>
      </c>
      <c r="AW13" s="12">
        <f t="shared" ref="AW13" si="45">1000000*AT13/(89.71*1)</f>
        <v>1195.518894214692</v>
      </c>
      <c r="AX13" s="12">
        <f t="shared" ref="AX13" si="46">1000000*AS13/(112.61*1)</f>
        <v>2223.7811917236481</v>
      </c>
      <c r="AY13" s="12">
        <f t="shared" ref="AY13" si="47">1000000*AU13/(262*1)</f>
        <v>598.41984732824437</v>
      </c>
      <c r="BA13" s="4">
        <f t="shared" ref="BA13" si="48">1000*((11.85*(H13-F13))-(1.54*(J13-F13))-(0.08*(K13-F13)))</f>
        <v>1732.42</v>
      </c>
    </row>
    <row r="14" spans="1:53" ht="14.5" x14ac:dyDescent="0.35">
      <c r="A14">
        <v>7</v>
      </c>
      <c r="C14">
        <v>500</v>
      </c>
      <c r="D14" s="4">
        <v>6</v>
      </c>
      <c r="E14"/>
      <c r="F14">
        <v>-1E-3</v>
      </c>
      <c r="G14">
        <v>3.2000000000000001E-2</v>
      </c>
      <c r="H14">
        <v>3.2000000000000001E-2</v>
      </c>
      <c r="I14">
        <v>3.1E-2</v>
      </c>
      <c r="J14">
        <v>7.0000000000000001E-3</v>
      </c>
      <c r="K14">
        <v>4.0000000000000001E-3</v>
      </c>
      <c r="L14">
        <v>2.5000000000000001E-2</v>
      </c>
      <c r="M14">
        <v>3.9E-2</v>
      </c>
      <c r="N14"/>
      <c r="O14" t="s">
        <v>17</v>
      </c>
      <c r="P14">
        <v>-2E-3</v>
      </c>
      <c r="Q14">
        <v>1.9E-2</v>
      </c>
      <c r="R14">
        <v>1.7999999999999999E-2</v>
      </c>
      <c r="S14">
        <v>1.7999999999999999E-2</v>
      </c>
      <c r="T14">
        <v>2E-3</v>
      </c>
      <c r="U14">
        <v>-1E-3</v>
      </c>
      <c r="V14">
        <v>2.5999999999999999E-2</v>
      </c>
      <c r="W14">
        <v>4.5999999999999999E-2</v>
      </c>
      <c r="Y14" s="11">
        <f t="shared" ref="Y14:Y40" si="49">H14-F14</f>
        <v>3.3000000000000002E-2</v>
      </c>
      <c r="Z14" s="11">
        <f t="shared" ref="Z14:Z40" si="50">Q14-P14</f>
        <v>2.0999999999999998E-2</v>
      </c>
      <c r="AA14" s="11">
        <f t="shared" ref="AA14:AA40" si="51">Y14-Z14</f>
        <v>1.2000000000000004E-2</v>
      </c>
      <c r="AB14" s="11"/>
      <c r="AC14" s="12">
        <f t="shared" si="36"/>
        <v>343.68000000000012</v>
      </c>
      <c r="AD14" s="12">
        <f t="shared" si="37"/>
        <v>89.356799999999737</v>
      </c>
      <c r="AE14" s="32">
        <f t="shared" si="38"/>
        <v>157.71093333333334</v>
      </c>
      <c r="AG14" s="5">
        <f t="shared" si="39"/>
        <v>4.1241600000000007</v>
      </c>
      <c r="AH14" s="5">
        <f t="shared" si="40"/>
        <v>1.0722815999999968</v>
      </c>
      <c r="AJ14" s="13">
        <f t="shared" ref="AJ14:AJ40" si="52">Y14/Z14</f>
        <v>1.5714285714285716</v>
      </c>
      <c r="AL14" s="12"/>
      <c r="AM14" s="12"/>
      <c r="AO14" s="11">
        <f t="shared" ref="AO14:AO40" si="53">M14-F14</f>
        <v>0.04</v>
      </c>
      <c r="AP14" s="11">
        <f t="shared" ref="AP14:AP40" si="54">L14-F14</f>
        <v>2.6000000000000002E-2</v>
      </c>
      <c r="AQ14" s="11">
        <f t="shared" ref="AQ14:AQ40" si="55">I14-F14</f>
        <v>3.2000000000000001E-2</v>
      </c>
      <c r="AS14" s="4">
        <f t="shared" si="0"/>
        <v>5.986000000000001E-2</v>
      </c>
      <c r="AT14" s="4">
        <f t="shared" si="1"/>
        <v>2.2100000000000002E-2</v>
      </c>
      <c r="AU14" s="4">
        <f t="shared" si="2"/>
        <v>2.2488000000000001E-2</v>
      </c>
      <c r="AW14" s="12">
        <f t="shared" si="3"/>
        <v>246.349347898785</v>
      </c>
      <c r="AX14" s="12">
        <f t="shared" si="4"/>
        <v>531.56913240387189</v>
      </c>
      <c r="AY14" s="12">
        <f t="shared" si="5"/>
        <v>85.832061068702288</v>
      </c>
      <c r="BA14" s="4">
        <f t="shared" ref="BA14:BA40" si="56">1000*((11.85*(H14-F14))-(1.54*(J14-F14))-(0.08*(K14-F14)))</f>
        <v>378.33</v>
      </c>
    </row>
    <row r="15" spans="1:53" ht="14.5" x14ac:dyDescent="0.35">
      <c r="A15">
        <v>17</v>
      </c>
      <c r="C15">
        <v>500</v>
      </c>
      <c r="D15" s="4">
        <v>6</v>
      </c>
      <c r="E15"/>
      <c r="F15">
        <v>-2E-3</v>
      </c>
      <c r="G15">
        <v>5.7000000000000002E-2</v>
      </c>
      <c r="H15">
        <v>5.7000000000000002E-2</v>
      </c>
      <c r="I15">
        <v>5.6000000000000001E-2</v>
      </c>
      <c r="J15">
        <v>1.7000000000000001E-2</v>
      </c>
      <c r="K15">
        <v>1.0999999999999999E-2</v>
      </c>
      <c r="L15">
        <v>3.4000000000000002E-2</v>
      </c>
      <c r="M15">
        <v>0.08</v>
      </c>
      <c r="N15"/>
      <c r="O15" t="s">
        <v>18</v>
      </c>
      <c r="P15">
        <v>-1E-3</v>
      </c>
      <c r="Q15">
        <v>3.6999999999999998E-2</v>
      </c>
      <c r="R15">
        <v>3.5999999999999997E-2</v>
      </c>
      <c r="S15">
        <v>3.5000000000000003E-2</v>
      </c>
      <c r="T15">
        <v>0.01</v>
      </c>
      <c r="U15">
        <v>5.0000000000000001E-3</v>
      </c>
      <c r="V15">
        <v>3.1E-2</v>
      </c>
      <c r="W15">
        <v>8.5999999999999993E-2</v>
      </c>
      <c r="Y15" s="11">
        <f t="shared" si="49"/>
        <v>5.9000000000000004E-2</v>
      </c>
      <c r="Z15" s="11">
        <f t="shared" si="50"/>
        <v>3.7999999999999999E-2</v>
      </c>
      <c r="AA15" s="11">
        <f t="shared" si="51"/>
        <v>2.1000000000000005E-2</v>
      </c>
      <c r="AB15" s="11"/>
      <c r="AC15" s="12">
        <f t="shared" si="36"/>
        <v>601.44000000000017</v>
      </c>
      <c r="AD15" s="12">
        <f t="shared" si="37"/>
        <v>182.15039999999993</v>
      </c>
      <c r="AE15" s="32">
        <f t="shared" si="38"/>
        <v>250.50453333333334</v>
      </c>
      <c r="AG15" s="5">
        <f t="shared" si="39"/>
        <v>7.2172800000000024</v>
      </c>
      <c r="AH15" s="5">
        <f t="shared" si="40"/>
        <v>2.1858047999999992</v>
      </c>
      <c r="AJ15" s="13">
        <f t="shared" si="52"/>
        <v>1.5526315789473686</v>
      </c>
      <c r="AL15" s="12"/>
      <c r="AM15" s="12"/>
      <c r="AO15" s="11">
        <f t="shared" si="53"/>
        <v>8.2000000000000003E-2</v>
      </c>
      <c r="AP15" s="11">
        <f t="shared" si="54"/>
        <v>3.6000000000000004E-2</v>
      </c>
      <c r="AQ15" s="11">
        <f t="shared" si="55"/>
        <v>5.8000000000000003E-2</v>
      </c>
      <c r="AS15" s="4">
        <f t="shared" si="0"/>
        <v>0.12138000000000002</v>
      </c>
      <c r="AT15" s="4">
        <f t="shared" si="1"/>
        <v>3.7379999999999997E-2</v>
      </c>
      <c r="AU15" s="4">
        <f t="shared" si="2"/>
        <v>2.8652000000000004E-2</v>
      </c>
      <c r="AW15" s="12">
        <f t="shared" si="3"/>
        <v>416.67595585776394</v>
      </c>
      <c r="AX15" s="12">
        <f t="shared" si="4"/>
        <v>1077.879406802238</v>
      </c>
      <c r="AY15" s="12">
        <f t="shared" si="5"/>
        <v>109.35877862595422</v>
      </c>
      <c r="BA15" s="4">
        <f t="shared" si="56"/>
        <v>668.85</v>
      </c>
    </row>
    <row r="16" spans="1:53" ht="14.5" x14ac:dyDescent="0.35">
      <c r="A16">
        <v>14</v>
      </c>
      <c r="C16">
        <v>500</v>
      </c>
      <c r="D16" s="4">
        <v>6</v>
      </c>
      <c r="E16"/>
      <c r="F16">
        <v>-4.0000000000000001E-3</v>
      </c>
      <c r="G16">
        <v>0.05</v>
      </c>
      <c r="H16">
        <v>0.05</v>
      </c>
      <c r="I16">
        <v>4.9000000000000002E-2</v>
      </c>
      <c r="J16">
        <v>1.4E-2</v>
      </c>
      <c r="K16">
        <v>7.0000000000000001E-3</v>
      </c>
      <c r="L16">
        <v>0.02</v>
      </c>
      <c r="M16">
        <v>5.7000000000000002E-2</v>
      </c>
      <c r="N16"/>
      <c r="O16" t="s">
        <v>20</v>
      </c>
      <c r="P16">
        <v>-4.0000000000000001E-3</v>
      </c>
      <c r="Q16">
        <v>2.9000000000000001E-2</v>
      </c>
      <c r="R16">
        <v>2.8000000000000001E-2</v>
      </c>
      <c r="S16">
        <v>2.7E-2</v>
      </c>
      <c r="T16">
        <v>5.0000000000000001E-3</v>
      </c>
      <c r="U16">
        <v>-1E-3</v>
      </c>
      <c r="V16">
        <v>1.7000000000000001E-2</v>
      </c>
      <c r="W16">
        <v>6.4000000000000001E-2</v>
      </c>
      <c r="Y16" s="11">
        <f t="shared" si="49"/>
        <v>5.4000000000000006E-2</v>
      </c>
      <c r="Z16" s="11">
        <f t="shared" si="50"/>
        <v>3.3000000000000002E-2</v>
      </c>
      <c r="AA16" s="11">
        <f t="shared" si="51"/>
        <v>2.1000000000000005E-2</v>
      </c>
      <c r="AB16" s="11"/>
      <c r="AC16" s="12">
        <f t="shared" si="36"/>
        <v>601.44000000000017</v>
      </c>
      <c r="AD16" s="12">
        <f t="shared" si="37"/>
        <v>79.046399999999963</v>
      </c>
      <c r="AE16" s="32">
        <f t="shared" si="38"/>
        <v>147.40053333333336</v>
      </c>
      <c r="AG16" s="5">
        <f t="shared" si="39"/>
        <v>7.2172800000000024</v>
      </c>
      <c r="AH16" s="5">
        <f t="shared" si="40"/>
        <v>0.94855679999999953</v>
      </c>
      <c r="AJ16" s="13">
        <f t="shared" si="52"/>
        <v>1.6363636363636365</v>
      </c>
      <c r="AL16" s="12"/>
      <c r="AM16" s="12"/>
      <c r="AO16" s="11">
        <f t="shared" si="53"/>
        <v>6.0999999999999999E-2</v>
      </c>
      <c r="AP16" s="11">
        <f t="shared" si="54"/>
        <v>2.4E-2</v>
      </c>
      <c r="AQ16" s="11">
        <f t="shared" si="55"/>
        <v>5.3000000000000005E-2</v>
      </c>
      <c r="AS16" s="4">
        <f t="shared" si="0"/>
        <v>9.8830000000000001E-2</v>
      </c>
      <c r="AT16" s="4">
        <f t="shared" si="1"/>
        <v>3.7829999999999996E-2</v>
      </c>
      <c r="AU16" s="4">
        <f t="shared" si="2"/>
        <v>1.8222000000000002E-2</v>
      </c>
      <c r="AW16" s="12">
        <f t="shared" si="3"/>
        <v>421.69211905027305</v>
      </c>
      <c r="AX16" s="12">
        <f t="shared" si="4"/>
        <v>877.63076103365597</v>
      </c>
      <c r="AY16" s="12">
        <f t="shared" si="5"/>
        <v>69.549618320610705</v>
      </c>
      <c r="BA16" s="4">
        <f t="shared" si="56"/>
        <v>611.30000000000007</v>
      </c>
    </row>
    <row r="17" spans="1:53" ht="14.5" x14ac:dyDescent="0.35">
      <c r="A17">
        <v>9</v>
      </c>
      <c r="C17">
        <v>500</v>
      </c>
      <c r="D17" s="4">
        <v>6</v>
      </c>
      <c r="F17">
        <v>-5.0000000000000001E-3</v>
      </c>
      <c r="G17">
        <v>0.11</v>
      </c>
      <c r="H17">
        <v>0.11</v>
      </c>
      <c r="I17">
        <v>0.107</v>
      </c>
      <c r="J17">
        <v>2.9000000000000001E-2</v>
      </c>
      <c r="K17">
        <v>1.7000000000000001E-2</v>
      </c>
      <c r="L17">
        <v>6.9000000000000006E-2</v>
      </c>
      <c r="M17">
        <v>0.127</v>
      </c>
      <c r="N17"/>
      <c r="O17" t="s">
        <v>21</v>
      </c>
      <c r="P17">
        <v>-5.0000000000000001E-3</v>
      </c>
      <c r="Q17">
        <v>6.6000000000000003E-2</v>
      </c>
      <c r="R17">
        <v>6.5000000000000002E-2</v>
      </c>
      <c r="S17">
        <v>6.3E-2</v>
      </c>
      <c r="T17">
        <v>1.4999999999999999E-2</v>
      </c>
      <c r="U17">
        <v>3.0000000000000001E-3</v>
      </c>
      <c r="V17">
        <v>6.3E-2</v>
      </c>
      <c r="W17">
        <v>0.14399999999999999</v>
      </c>
      <c r="Y17" s="11">
        <f t="shared" si="49"/>
        <v>0.115</v>
      </c>
      <c r="Z17" s="11">
        <f t="shared" si="50"/>
        <v>7.1000000000000008E-2</v>
      </c>
      <c r="AA17" s="11">
        <f t="shared" si="51"/>
        <v>4.3999999999999997E-2</v>
      </c>
      <c r="AB17" s="11"/>
      <c r="AC17" s="12">
        <f t="shared" si="36"/>
        <v>1260.1599999999999</v>
      </c>
      <c r="AD17" s="12">
        <f t="shared" si="37"/>
        <v>203.91680000000005</v>
      </c>
      <c r="AE17" s="32">
        <f t="shared" si="38"/>
        <v>272.27093333333363</v>
      </c>
      <c r="AG17" s="5">
        <f t="shared" si="39"/>
        <v>15.121919999999999</v>
      </c>
      <c r="AH17" s="5">
        <f t="shared" si="40"/>
        <v>2.4470016000000006</v>
      </c>
      <c r="AJ17" s="13">
        <f t="shared" si="52"/>
        <v>1.6197183098591548</v>
      </c>
      <c r="AL17" s="12"/>
      <c r="AM17" s="12"/>
      <c r="AO17" s="11">
        <f t="shared" si="53"/>
        <v>0.13200000000000001</v>
      </c>
      <c r="AP17" s="11">
        <f t="shared" si="54"/>
        <v>7.400000000000001E-2</v>
      </c>
      <c r="AQ17" s="11">
        <f t="shared" si="55"/>
        <v>0.112</v>
      </c>
      <c r="AS17" s="4">
        <f t="shared" si="0"/>
        <v>0.20578000000000002</v>
      </c>
      <c r="AT17" s="4">
        <f t="shared" si="1"/>
        <v>7.9340000000000008E-2</v>
      </c>
      <c r="AU17" s="4">
        <f t="shared" si="2"/>
        <v>6.2008000000000008E-2</v>
      </c>
      <c r="AW17" s="12">
        <f t="shared" si="3"/>
        <v>884.40530598595501</v>
      </c>
      <c r="AX17" s="12">
        <f t="shared" si="4"/>
        <v>1827.3687949560433</v>
      </c>
      <c r="AY17" s="12">
        <f t="shared" si="5"/>
        <v>236.67175572519088</v>
      </c>
      <c r="BA17" s="4">
        <f t="shared" si="56"/>
        <v>1308.6300000000001</v>
      </c>
    </row>
    <row r="18" spans="1:53" ht="14.5" x14ac:dyDescent="0.35">
      <c r="A18">
        <v>2</v>
      </c>
      <c r="C18">
        <v>500</v>
      </c>
      <c r="D18" s="4">
        <v>6</v>
      </c>
      <c r="E18" t="s">
        <v>22</v>
      </c>
      <c r="F18">
        <v>0.05</v>
      </c>
      <c r="G18">
        <v>5.7000000000000002E-2</v>
      </c>
      <c r="H18">
        <v>5.7000000000000002E-2</v>
      </c>
      <c r="I18">
        <v>5.6000000000000001E-2</v>
      </c>
      <c r="J18">
        <v>5.8000000000000003E-2</v>
      </c>
      <c r="K18">
        <v>5.8999999999999997E-2</v>
      </c>
      <c r="L18">
        <v>6.9000000000000006E-2</v>
      </c>
      <c r="M18">
        <v>7.9000000000000001E-2</v>
      </c>
      <c r="N18"/>
      <c r="O18" t="s">
        <v>23</v>
      </c>
      <c r="P18">
        <v>4.2000000000000003E-2</v>
      </c>
      <c r="Q18">
        <v>4.5999999999999999E-2</v>
      </c>
      <c r="R18">
        <v>4.5999999999999999E-2</v>
      </c>
      <c r="S18">
        <v>4.5999999999999999E-2</v>
      </c>
      <c r="T18">
        <v>4.5999999999999999E-2</v>
      </c>
      <c r="U18">
        <v>4.7E-2</v>
      </c>
      <c r="V18">
        <v>5.5E-2</v>
      </c>
      <c r="W18">
        <v>6.3E-2</v>
      </c>
      <c r="Y18" s="11">
        <f t="shared" si="49"/>
        <v>6.9999999999999993E-3</v>
      </c>
      <c r="Z18" s="11">
        <f t="shared" si="50"/>
        <v>3.9999999999999966E-3</v>
      </c>
      <c r="AA18" s="11">
        <f t="shared" si="51"/>
        <v>3.0000000000000027E-3</v>
      </c>
      <c r="AB18" s="11"/>
      <c r="AC18" s="12">
        <f t="shared" si="36"/>
        <v>85.920000000000073</v>
      </c>
      <c r="AD18" s="12">
        <f t="shared" si="37"/>
        <v>-3.436800000000158</v>
      </c>
      <c r="AE18" s="32">
        <f t="shared" si="38"/>
        <v>64.917333333333218</v>
      </c>
      <c r="AG18" s="5">
        <f t="shared" si="39"/>
        <v>1.0310400000000011</v>
      </c>
      <c r="AH18" s="5">
        <f t="shared" si="40"/>
        <v>-4.1241600000001898E-2</v>
      </c>
      <c r="AJ18" s="13">
        <f t="shared" si="52"/>
        <v>1.7500000000000013</v>
      </c>
      <c r="AL18" s="12"/>
      <c r="AM18" s="12"/>
      <c r="AO18" s="11">
        <f t="shared" si="53"/>
        <v>2.8999999999999998E-2</v>
      </c>
      <c r="AP18" s="11">
        <f t="shared" si="54"/>
        <v>1.9000000000000003E-2</v>
      </c>
      <c r="AQ18" s="11">
        <f t="shared" si="55"/>
        <v>5.9999999999999984E-3</v>
      </c>
      <c r="AS18" s="4">
        <f t="shared" si="0"/>
        <v>2.9769999999999998E-2</v>
      </c>
      <c r="AT18" s="4">
        <f t="shared" si="1"/>
        <v>-1.5200000000000014E-3</v>
      </c>
      <c r="AU18" s="4">
        <f t="shared" si="2"/>
        <v>1.6904000000000006E-2</v>
      </c>
      <c r="AW18" s="12">
        <f t="shared" si="3"/>
        <v>-16.943484561364414</v>
      </c>
      <c r="AX18" s="12">
        <f t="shared" si="4"/>
        <v>264.36373323861113</v>
      </c>
      <c r="AY18" s="12">
        <f t="shared" si="5"/>
        <v>64.519083969465683</v>
      </c>
      <c r="BA18" s="4">
        <f t="shared" si="56"/>
        <v>69.909999999999982</v>
      </c>
    </row>
    <row r="19" spans="1:53" ht="14.5" x14ac:dyDescent="0.35">
      <c r="A19">
        <v>25</v>
      </c>
      <c r="C19">
        <v>500</v>
      </c>
      <c r="D19" s="4">
        <v>6</v>
      </c>
      <c r="E19"/>
      <c r="F19">
        <v>-1E-3</v>
      </c>
      <c r="G19">
        <v>0.16700000000000001</v>
      </c>
      <c r="H19">
        <v>0.16500000000000001</v>
      </c>
      <c r="I19">
        <v>0.16200000000000001</v>
      </c>
      <c r="J19">
        <v>4.8000000000000001E-2</v>
      </c>
      <c r="K19">
        <v>3.4000000000000002E-2</v>
      </c>
      <c r="L19">
        <v>0.17</v>
      </c>
      <c r="M19">
        <v>0.20799999999999999</v>
      </c>
      <c r="N19"/>
      <c r="O19" t="s">
        <v>24</v>
      </c>
      <c r="P19">
        <v>0</v>
      </c>
      <c r="Q19">
        <v>0.10199999999999999</v>
      </c>
      <c r="R19">
        <v>0.1</v>
      </c>
      <c r="S19">
        <v>9.7000000000000003E-2</v>
      </c>
      <c r="T19">
        <v>2.9000000000000001E-2</v>
      </c>
      <c r="U19">
        <v>1.2999999999999999E-2</v>
      </c>
      <c r="V19">
        <v>0.16</v>
      </c>
      <c r="W19">
        <v>0.23</v>
      </c>
      <c r="Y19" s="11">
        <f t="shared" si="49"/>
        <v>0.16600000000000001</v>
      </c>
      <c r="Z19" s="11">
        <f t="shared" si="50"/>
        <v>0.10199999999999999</v>
      </c>
      <c r="AA19" s="11">
        <f t="shared" si="51"/>
        <v>6.4000000000000015E-2</v>
      </c>
      <c r="AB19" s="11"/>
      <c r="AC19" s="12">
        <f t="shared" si="36"/>
        <v>1832.9600000000005</v>
      </c>
      <c r="AD19" s="12">
        <f t="shared" si="37"/>
        <v>270.36159999999933</v>
      </c>
      <c r="AE19" s="32">
        <f t="shared" si="38"/>
        <v>338.71573333333293</v>
      </c>
      <c r="AG19" s="5">
        <f t="shared" si="39"/>
        <v>21.995520000000003</v>
      </c>
      <c r="AH19" s="5">
        <f t="shared" si="40"/>
        <v>3.2443391999999918</v>
      </c>
      <c r="AJ19" s="13">
        <f t="shared" si="52"/>
        <v>1.6274509803921571</v>
      </c>
      <c r="AL19" s="12"/>
      <c r="AM19" s="12"/>
      <c r="AO19" s="11">
        <f t="shared" si="53"/>
        <v>0.20899999999999999</v>
      </c>
      <c r="AP19" s="11">
        <f t="shared" si="54"/>
        <v>0.17100000000000001</v>
      </c>
      <c r="AQ19" s="11">
        <f t="shared" si="55"/>
        <v>0.16300000000000001</v>
      </c>
      <c r="AS19" s="4">
        <f t="shared" si="0"/>
        <v>0.29996000000000006</v>
      </c>
      <c r="AT19" s="4">
        <f t="shared" si="1"/>
        <v>0.11154000000000001</v>
      </c>
      <c r="AU19" s="4">
        <f t="shared" si="2"/>
        <v>0.15346200000000002</v>
      </c>
      <c r="AW19" s="12">
        <f t="shared" si="3"/>
        <v>1243.3396499832797</v>
      </c>
      <c r="AX19" s="12">
        <f t="shared" si="4"/>
        <v>2663.706597993074</v>
      </c>
      <c r="AY19" s="12">
        <f t="shared" si="5"/>
        <v>585.73282442748098</v>
      </c>
      <c r="BA19" s="4">
        <f t="shared" si="56"/>
        <v>1888.8400000000001</v>
      </c>
    </row>
    <row r="20" spans="1:53" ht="14.5" x14ac:dyDescent="0.35">
      <c r="A20">
        <v>16</v>
      </c>
      <c r="C20">
        <v>500</v>
      </c>
      <c r="D20" s="4">
        <v>6</v>
      </c>
      <c r="E20"/>
      <c r="F20">
        <v>6.0000000000000001E-3</v>
      </c>
      <c r="G20">
        <v>8.5999999999999993E-2</v>
      </c>
      <c r="H20">
        <v>8.5999999999999993E-2</v>
      </c>
      <c r="I20">
        <v>8.5000000000000006E-2</v>
      </c>
      <c r="J20">
        <v>3.3000000000000002E-2</v>
      </c>
      <c r="K20">
        <v>2.8000000000000001E-2</v>
      </c>
      <c r="L20">
        <v>6.2E-2</v>
      </c>
      <c r="M20">
        <v>0.115</v>
      </c>
      <c r="N20"/>
      <c r="O20" t="s">
        <v>25</v>
      </c>
      <c r="P20">
        <v>4.0000000000000001E-3</v>
      </c>
      <c r="Q20">
        <v>5.6000000000000001E-2</v>
      </c>
      <c r="R20">
        <v>5.5E-2</v>
      </c>
      <c r="S20">
        <v>5.3999999999999999E-2</v>
      </c>
      <c r="T20">
        <v>2.1999999999999999E-2</v>
      </c>
      <c r="U20">
        <v>1.4999999999999999E-2</v>
      </c>
      <c r="V20">
        <v>5.6000000000000001E-2</v>
      </c>
      <c r="W20">
        <v>0.122</v>
      </c>
      <c r="Y20" s="11">
        <f t="shared" si="49"/>
        <v>7.9999999999999988E-2</v>
      </c>
      <c r="Z20" s="11">
        <f t="shared" si="50"/>
        <v>5.2000000000000005E-2</v>
      </c>
      <c r="AA20" s="11">
        <f t="shared" si="51"/>
        <v>2.7999999999999983E-2</v>
      </c>
      <c r="AB20" s="11"/>
      <c r="AC20" s="12">
        <f t="shared" si="36"/>
        <v>801.9199999999995</v>
      </c>
      <c r="AD20" s="12">
        <f t="shared" si="37"/>
        <v>270.36160000000052</v>
      </c>
      <c r="AE20" s="32">
        <f t="shared" si="38"/>
        <v>338.71573333333373</v>
      </c>
      <c r="AG20" s="5">
        <f t="shared" si="39"/>
        <v>9.6230399999999943</v>
      </c>
      <c r="AH20" s="5">
        <f t="shared" si="40"/>
        <v>3.2443392000000064</v>
      </c>
      <c r="AJ20" s="13">
        <f t="shared" si="52"/>
        <v>1.5384615384615381</v>
      </c>
      <c r="AL20" s="12"/>
      <c r="AM20" s="12"/>
      <c r="AO20" s="11">
        <f t="shared" si="53"/>
        <v>0.109</v>
      </c>
      <c r="AP20" s="11">
        <f t="shared" si="54"/>
        <v>5.6000000000000001E-2</v>
      </c>
      <c r="AQ20" s="11">
        <f t="shared" si="55"/>
        <v>7.9000000000000001E-2</v>
      </c>
      <c r="AS20" s="4">
        <f t="shared" si="0"/>
        <v>0.16065000000000002</v>
      </c>
      <c r="AT20" s="4">
        <f t="shared" si="1"/>
        <v>5.1709999999999999E-2</v>
      </c>
      <c r="AU20" s="4">
        <f t="shared" si="2"/>
        <v>4.6346000000000005E-2</v>
      </c>
      <c r="AW20" s="12">
        <f t="shared" si="3"/>
        <v>576.41288596589015</v>
      </c>
      <c r="AX20" s="12">
        <f t="shared" si="4"/>
        <v>1426.6050972382561</v>
      </c>
      <c r="AY20" s="12">
        <f t="shared" si="5"/>
        <v>176.8931297709924</v>
      </c>
      <c r="BA20" s="4">
        <f t="shared" si="56"/>
        <v>904.65999999999985</v>
      </c>
    </row>
    <row r="21" spans="1:53" ht="14.5" x14ac:dyDescent="0.35">
      <c r="A21">
        <v>11</v>
      </c>
      <c r="C21">
        <v>500</v>
      </c>
      <c r="D21" s="4">
        <v>6</v>
      </c>
      <c r="E21"/>
      <c r="F21">
        <v>-5.0000000000000001E-3</v>
      </c>
      <c r="G21">
        <v>0.14699999999999999</v>
      </c>
      <c r="H21">
        <v>0.14599999999999999</v>
      </c>
      <c r="I21">
        <v>0.14199999999999999</v>
      </c>
      <c r="J21">
        <v>3.4000000000000002E-2</v>
      </c>
      <c r="K21">
        <v>2.5000000000000001E-2</v>
      </c>
      <c r="L21">
        <v>0.27500000000000002</v>
      </c>
      <c r="M21">
        <v>0.161</v>
      </c>
      <c r="N21"/>
      <c r="O21" t="s">
        <v>26</v>
      </c>
      <c r="P21">
        <v>-5.0000000000000001E-3</v>
      </c>
      <c r="Q21">
        <v>8.1000000000000003E-2</v>
      </c>
      <c r="R21">
        <v>0.08</v>
      </c>
      <c r="S21">
        <v>7.6999999999999999E-2</v>
      </c>
      <c r="T21">
        <v>1.4999999999999999E-2</v>
      </c>
      <c r="U21">
        <v>4.0000000000000001E-3</v>
      </c>
      <c r="V21">
        <v>0.25800000000000001</v>
      </c>
      <c r="W21">
        <v>0.187</v>
      </c>
      <c r="Y21" s="11">
        <f t="shared" si="49"/>
        <v>0.151</v>
      </c>
      <c r="Z21" s="11">
        <f t="shared" si="50"/>
        <v>8.6000000000000007E-2</v>
      </c>
      <c r="AA21" s="11">
        <f t="shared" si="51"/>
        <v>6.4999999999999988E-2</v>
      </c>
      <c r="AB21" s="11"/>
      <c r="AC21" s="12">
        <f t="shared" si="36"/>
        <v>1861.5999999999997</v>
      </c>
      <c r="AD21" s="12">
        <f t="shared" si="37"/>
        <v>-88.211199999999977</v>
      </c>
      <c r="AE21" s="32">
        <f t="shared" si="38"/>
        <v>-19.857066666665592</v>
      </c>
      <c r="AG21" s="5">
        <f t="shared" si="39"/>
        <v>22.339199999999995</v>
      </c>
      <c r="AH21" s="5">
        <f t="shared" si="40"/>
        <v>-1.0585343999999999</v>
      </c>
      <c r="AJ21" s="13">
        <f t="shared" si="52"/>
        <v>1.7558139534883719</v>
      </c>
      <c r="AL21" s="12"/>
      <c r="AM21" s="12"/>
      <c r="AO21" s="11">
        <f t="shared" si="53"/>
        <v>0.16600000000000001</v>
      </c>
      <c r="AP21" s="11">
        <f t="shared" si="54"/>
        <v>0.28000000000000003</v>
      </c>
      <c r="AQ21" s="11">
        <f t="shared" si="55"/>
        <v>0.14699999999999999</v>
      </c>
      <c r="AS21" s="4">
        <f t="shared" si="0"/>
        <v>0.21317000000000003</v>
      </c>
      <c r="AT21" s="4">
        <f t="shared" si="1"/>
        <v>0.10791999999999999</v>
      </c>
      <c r="AU21" s="4">
        <f t="shared" si="2"/>
        <v>0.26849800000000001</v>
      </c>
      <c r="AW21" s="12">
        <f t="shared" si="3"/>
        <v>1202.9874038568721</v>
      </c>
      <c r="AX21" s="12">
        <f t="shared" si="4"/>
        <v>1892.9935174496052</v>
      </c>
      <c r="AY21" s="12">
        <f t="shared" si="5"/>
        <v>1024.8015267175572</v>
      </c>
      <c r="BA21" s="4">
        <f t="shared" si="56"/>
        <v>1726.89</v>
      </c>
    </row>
    <row r="22" spans="1:53" ht="14.5" x14ac:dyDescent="0.35">
      <c r="A22">
        <v>23</v>
      </c>
      <c r="C22">
        <v>500</v>
      </c>
      <c r="D22" s="4">
        <v>6</v>
      </c>
      <c r="E22"/>
      <c r="F22">
        <v>3.0000000000000001E-3</v>
      </c>
      <c r="G22">
        <v>5.6000000000000001E-2</v>
      </c>
      <c r="H22">
        <v>5.5E-2</v>
      </c>
      <c r="I22">
        <v>5.5E-2</v>
      </c>
      <c r="J22">
        <v>1.9E-2</v>
      </c>
      <c r="K22">
        <v>1.4999999999999999E-2</v>
      </c>
      <c r="L22">
        <v>3.5999999999999997E-2</v>
      </c>
      <c r="M22">
        <v>6.9000000000000006E-2</v>
      </c>
      <c r="N22"/>
      <c r="O22" t="s">
        <v>29</v>
      </c>
      <c r="P22">
        <v>4.0000000000000001E-3</v>
      </c>
      <c r="Q22">
        <v>3.6999999999999998E-2</v>
      </c>
      <c r="R22">
        <v>3.5999999999999997E-2</v>
      </c>
      <c r="S22">
        <v>3.5000000000000003E-2</v>
      </c>
      <c r="T22">
        <v>1.2999999999999999E-2</v>
      </c>
      <c r="U22">
        <v>8.0000000000000002E-3</v>
      </c>
      <c r="V22">
        <v>3.4000000000000002E-2</v>
      </c>
      <c r="W22">
        <v>7.4999999999999997E-2</v>
      </c>
      <c r="Y22" s="11">
        <f t="shared" si="49"/>
        <v>5.1999999999999998E-2</v>
      </c>
      <c r="Z22" s="11">
        <f t="shared" si="50"/>
        <v>3.3000000000000002E-2</v>
      </c>
      <c r="AA22" s="11">
        <f t="shared" si="51"/>
        <v>1.8999999999999996E-2</v>
      </c>
      <c r="AB22" s="11"/>
      <c r="AC22" s="12">
        <f t="shared" si="36"/>
        <v>544.15999999999985</v>
      </c>
      <c r="AD22" s="12">
        <f t="shared" si="37"/>
        <v>136.32640000000021</v>
      </c>
      <c r="AE22" s="32">
        <f t="shared" si="38"/>
        <v>204.68053333333361</v>
      </c>
      <c r="AG22" s="5">
        <f t="shared" si="39"/>
        <v>6.5299199999999988</v>
      </c>
      <c r="AH22" s="5">
        <f t="shared" si="40"/>
        <v>1.6359168000000024</v>
      </c>
      <c r="AJ22" s="13">
        <f t="shared" si="52"/>
        <v>1.5757575757575757</v>
      </c>
      <c r="AL22" s="12"/>
      <c r="AM22" s="12"/>
      <c r="AO22" s="11">
        <f t="shared" si="53"/>
        <v>6.6000000000000003E-2</v>
      </c>
      <c r="AP22" s="11">
        <f t="shared" si="54"/>
        <v>3.2999999999999995E-2</v>
      </c>
      <c r="AQ22" s="11">
        <f t="shared" si="55"/>
        <v>5.1999999999999998E-2</v>
      </c>
      <c r="AS22" s="4">
        <f t="shared" si="0"/>
        <v>0.10081000000000001</v>
      </c>
      <c r="AT22" s="4">
        <f t="shared" si="1"/>
        <v>3.5549999999999991E-2</v>
      </c>
      <c r="AU22" s="4">
        <f t="shared" si="2"/>
        <v>2.7027999999999996E-2</v>
      </c>
      <c r="AW22" s="12">
        <f t="shared" si="3"/>
        <v>396.27689220822646</v>
      </c>
      <c r="AX22" s="12">
        <f t="shared" si="4"/>
        <v>895.21356895479994</v>
      </c>
      <c r="AY22" s="12">
        <f t="shared" si="5"/>
        <v>103.16030534351144</v>
      </c>
      <c r="BA22" s="4">
        <f t="shared" si="56"/>
        <v>590.6</v>
      </c>
    </row>
    <row r="23" spans="1:53" ht="14.5" x14ac:dyDescent="0.35">
      <c r="A23">
        <v>6</v>
      </c>
      <c r="C23">
        <v>500</v>
      </c>
      <c r="D23" s="4">
        <v>6</v>
      </c>
      <c r="E23"/>
      <c r="F23">
        <v>-3.0000000000000001E-3</v>
      </c>
      <c r="G23">
        <v>7.0999999999999994E-2</v>
      </c>
      <c r="H23">
        <v>7.0999999999999994E-2</v>
      </c>
      <c r="I23">
        <v>7.0000000000000007E-2</v>
      </c>
      <c r="J23">
        <v>2.1000000000000001E-2</v>
      </c>
      <c r="K23">
        <v>1.2999999999999999E-2</v>
      </c>
      <c r="L23">
        <v>6.9000000000000006E-2</v>
      </c>
      <c r="M23">
        <v>8.7999999999999995E-2</v>
      </c>
      <c r="N23"/>
      <c r="O23" t="s">
        <v>30</v>
      </c>
      <c r="P23">
        <v>-3.0000000000000001E-3</v>
      </c>
      <c r="Q23">
        <v>4.1000000000000002E-2</v>
      </c>
      <c r="R23">
        <v>0.04</v>
      </c>
      <c r="S23">
        <v>3.9E-2</v>
      </c>
      <c r="T23">
        <v>0.01</v>
      </c>
      <c r="U23">
        <v>2E-3</v>
      </c>
      <c r="V23">
        <v>6.2E-2</v>
      </c>
      <c r="W23">
        <v>9.7000000000000003E-2</v>
      </c>
      <c r="Y23" s="11">
        <f t="shared" si="49"/>
        <v>7.3999999999999996E-2</v>
      </c>
      <c r="Z23" s="11">
        <f t="shared" si="50"/>
        <v>4.4000000000000004E-2</v>
      </c>
      <c r="AA23" s="11">
        <f t="shared" si="51"/>
        <v>2.9999999999999992E-2</v>
      </c>
      <c r="AB23" s="11"/>
      <c r="AC23" s="12">
        <f t="shared" si="36"/>
        <v>859.19999999999982</v>
      </c>
      <c r="AD23" s="12">
        <f t="shared" si="37"/>
        <v>48.115200000000428</v>
      </c>
      <c r="AE23" s="32">
        <f t="shared" si="38"/>
        <v>116.46933333333362</v>
      </c>
      <c r="AG23" s="5">
        <f t="shared" si="39"/>
        <v>10.310399999999998</v>
      </c>
      <c r="AH23" s="5">
        <f t="shared" si="40"/>
        <v>0.57738240000000507</v>
      </c>
      <c r="AJ23" s="13">
        <f t="shared" si="52"/>
        <v>1.6818181818181817</v>
      </c>
      <c r="AL23" s="12"/>
      <c r="AM23" s="12"/>
      <c r="AO23" s="11">
        <f t="shared" si="53"/>
        <v>9.0999999999999998E-2</v>
      </c>
      <c r="AP23" s="11">
        <f t="shared" si="54"/>
        <v>7.2000000000000008E-2</v>
      </c>
      <c r="AQ23" s="11">
        <f t="shared" si="55"/>
        <v>7.3000000000000009E-2</v>
      </c>
      <c r="AS23" s="4">
        <f t="shared" si="0"/>
        <v>0.13286999999999999</v>
      </c>
      <c r="AT23" s="4">
        <f t="shared" si="1"/>
        <v>5.0610000000000009E-2</v>
      </c>
      <c r="AU23" s="4">
        <f t="shared" si="2"/>
        <v>6.4262000000000014E-2</v>
      </c>
      <c r="AW23" s="12">
        <f t="shared" si="3"/>
        <v>564.15115371753438</v>
      </c>
      <c r="AX23" s="12">
        <f t="shared" si="4"/>
        <v>1179.9129739809964</v>
      </c>
      <c r="AY23" s="12">
        <f t="shared" si="5"/>
        <v>245.27480916030541</v>
      </c>
      <c r="BA23" s="4">
        <f t="shared" si="56"/>
        <v>838.66</v>
      </c>
    </row>
    <row r="24" spans="1:53" ht="14.5" x14ac:dyDescent="0.35">
      <c r="A24" t="s">
        <v>34</v>
      </c>
      <c r="C24">
        <v>500</v>
      </c>
      <c r="D24" s="4">
        <v>6</v>
      </c>
      <c r="E24" t="s">
        <v>35</v>
      </c>
      <c r="F24">
        <v>0.159</v>
      </c>
      <c r="G24">
        <v>0.217</v>
      </c>
      <c r="H24">
        <v>0.217</v>
      </c>
      <c r="I24">
        <v>0.217</v>
      </c>
      <c r="J24">
        <v>0.19500000000000001</v>
      </c>
      <c r="K24">
        <v>0.19700000000000001</v>
      </c>
      <c r="L24">
        <v>0.252</v>
      </c>
      <c r="M24">
        <v>0.315</v>
      </c>
      <c r="N24"/>
      <c r="O24" t="s">
        <v>36</v>
      </c>
      <c r="P24">
        <v>0.13600000000000001</v>
      </c>
      <c r="Q24">
        <v>0.17399999999999999</v>
      </c>
      <c r="R24">
        <v>0.17399999999999999</v>
      </c>
      <c r="S24">
        <v>0.17399999999999999</v>
      </c>
      <c r="T24">
        <v>0.161</v>
      </c>
      <c r="U24">
        <v>0.161</v>
      </c>
      <c r="V24">
        <v>0.20899999999999999</v>
      </c>
      <c r="W24">
        <v>0.26900000000000002</v>
      </c>
      <c r="Y24" s="11">
        <f t="shared" si="49"/>
        <v>5.7999999999999996E-2</v>
      </c>
      <c r="Z24" s="11">
        <f t="shared" si="50"/>
        <v>3.7999999999999978E-2</v>
      </c>
      <c r="AA24" s="11">
        <f t="shared" si="51"/>
        <v>2.0000000000000018E-2</v>
      </c>
      <c r="AB24" s="11"/>
      <c r="AC24" s="12">
        <f t="shared" si="36"/>
        <v>572.80000000000052</v>
      </c>
      <c r="AD24" s="12">
        <f t="shared" si="37"/>
        <v>210.79039999999895</v>
      </c>
      <c r="AE24" s="32">
        <f t="shared" si="38"/>
        <v>279.14453333333233</v>
      </c>
      <c r="AG24" s="5">
        <f t="shared" si="39"/>
        <v>6.8736000000000068</v>
      </c>
      <c r="AH24" s="5">
        <f t="shared" si="40"/>
        <v>2.5294847999999877</v>
      </c>
      <c r="AJ24" s="13">
        <f t="shared" si="52"/>
        <v>1.526315789473685</v>
      </c>
      <c r="AL24" s="12"/>
      <c r="AM24" s="12"/>
      <c r="AO24" s="11">
        <f t="shared" si="53"/>
        <v>0.156</v>
      </c>
      <c r="AP24" s="11">
        <f t="shared" si="54"/>
        <v>9.2999999999999999E-2</v>
      </c>
      <c r="AQ24" s="11">
        <f t="shared" si="55"/>
        <v>5.7999999999999996E-2</v>
      </c>
      <c r="AS24" s="4">
        <f t="shared" si="0"/>
        <v>0.18295</v>
      </c>
      <c r="AT24" s="4">
        <f t="shared" si="1"/>
        <v>1.7969999999999993E-2</v>
      </c>
      <c r="AU24" s="4">
        <f t="shared" si="2"/>
        <v>8.0871999999999999E-2</v>
      </c>
      <c r="AW24" s="12">
        <f t="shared" si="3"/>
        <v>200.31211682086717</v>
      </c>
      <c r="AX24" s="12">
        <f t="shared" si="4"/>
        <v>1624.6336915016429</v>
      </c>
      <c r="AY24" s="12">
        <f t="shared" si="5"/>
        <v>308.67175572519085</v>
      </c>
      <c r="BA24" s="4">
        <f t="shared" si="56"/>
        <v>628.81999999999982</v>
      </c>
    </row>
    <row r="25" spans="1:53" ht="14.5" x14ac:dyDescent="0.35">
      <c r="A25" t="s">
        <v>38</v>
      </c>
      <c r="C25">
        <v>500</v>
      </c>
      <c r="D25" s="4">
        <v>6</v>
      </c>
      <c r="E25"/>
      <c r="F25">
        <v>1.4E-2</v>
      </c>
      <c r="G25">
        <v>0.09</v>
      </c>
      <c r="H25">
        <v>8.8999999999999996E-2</v>
      </c>
      <c r="I25">
        <v>8.7999999999999995E-2</v>
      </c>
      <c r="J25">
        <v>4.1000000000000002E-2</v>
      </c>
      <c r="K25">
        <v>3.2000000000000001E-2</v>
      </c>
      <c r="L25">
        <v>6.0999999999999999E-2</v>
      </c>
      <c r="M25">
        <v>0.124</v>
      </c>
      <c r="N25"/>
      <c r="O25" t="s">
        <v>39</v>
      </c>
      <c r="P25">
        <v>1.2999999999999999E-2</v>
      </c>
      <c r="Q25">
        <v>6.4000000000000001E-2</v>
      </c>
      <c r="R25">
        <v>6.3E-2</v>
      </c>
      <c r="S25">
        <v>6.2E-2</v>
      </c>
      <c r="T25">
        <v>3.1E-2</v>
      </c>
      <c r="U25">
        <v>2.1000000000000001E-2</v>
      </c>
      <c r="V25">
        <v>5.1999999999999998E-2</v>
      </c>
      <c r="W25">
        <v>0.125</v>
      </c>
      <c r="Y25" s="11">
        <f t="shared" si="49"/>
        <v>7.4999999999999997E-2</v>
      </c>
      <c r="Z25" s="11">
        <f t="shared" si="50"/>
        <v>5.1000000000000004E-2</v>
      </c>
      <c r="AA25" s="11">
        <f t="shared" si="51"/>
        <v>2.3999999999999994E-2</v>
      </c>
      <c r="AB25" s="11"/>
      <c r="AC25" s="12">
        <f t="shared" si="36"/>
        <v>687.35999999999979</v>
      </c>
      <c r="AD25" s="12">
        <f t="shared" si="37"/>
        <v>364.30080000000027</v>
      </c>
      <c r="AE25" s="32">
        <f t="shared" si="38"/>
        <v>432.65493333333347</v>
      </c>
      <c r="AG25" s="5">
        <f t="shared" si="39"/>
        <v>8.2483199999999979</v>
      </c>
      <c r="AH25" s="5">
        <f t="shared" si="40"/>
        <v>4.3716096000000029</v>
      </c>
      <c r="AJ25" s="13">
        <f t="shared" si="52"/>
        <v>1.4705882352941175</v>
      </c>
      <c r="AL25" s="12"/>
      <c r="AM25" s="12"/>
      <c r="AO25" s="11">
        <f t="shared" si="53"/>
        <v>0.11</v>
      </c>
      <c r="AP25" s="11">
        <f t="shared" si="54"/>
        <v>4.7E-2</v>
      </c>
      <c r="AQ25" s="11">
        <f t="shared" si="55"/>
        <v>7.3999999999999996E-2</v>
      </c>
      <c r="AS25" s="4">
        <f t="shared" si="0"/>
        <v>0.16017000000000001</v>
      </c>
      <c r="AT25" s="4">
        <f t="shared" si="1"/>
        <v>4.6249999999999986E-2</v>
      </c>
      <c r="AU25" s="4">
        <f t="shared" si="2"/>
        <v>3.7215999999999999E-2</v>
      </c>
      <c r="AW25" s="12">
        <f t="shared" si="3"/>
        <v>515.5501058967784</v>
      </c>
      <c r="AX25" s="12">
        <f t="shared" si="4"/>
        <v>1422.3425983482816</v>
      </c>
      <c r="AY25" s="12">
        <f t="shared" si="5"/>
        <v>142.04580152671755</v>
      </c>
      <c r="BA25" s="4">
        <f t="shared" si="56"/>
        <v>845.73</v>
      </c>
    </row>
    <row r="26" spans="1:53" ht="14.5" x14ac:dyDescent="0.35">
      <c r="A26">
        <v>20</v>
      </c>
      <c r="C26">
        <v>500</v>
      </c>
      <c r="D26" s="4">
        <v>6</v>
      </c>
      <c r="E26" t="s">
        <v>40</v>
      </c>
      <c r="F26">
        <v>8.9999999999999993E-3</v>
      </c>
      <c r="G26">
        <v>6.2E-2</v>
      </c>
      <c r="H26">
        <v>6.2E-2</v>
      </c>
      <c r="I26">
        <v>6.0999999999999999E-2</v>
      </c>
      <c r="J26">
        <v>2.5000000000000001E-2</v>
      </c>
      <c r="K26">
        <v>0.02</v>
      </c>
      <c r="L26">
        <v>4.3999999999999997E-2</v>
      </c>
      <c r="M26">
        <v>7.8E-2</v>
      </c>
      <c r="N26"/>
      <c r="O26" t="s">
        <v>41</v>
      </c>
      <c r="P26">
        <v>7.0000000000000001E-3</v>
      </c>
      <c r="Q26">
        <v>0.04</v>
      </c>
      <c r="R26">
        <v>3.9E-2</v>
      </c>
      <c r="S26">
        <v>3.7999999999999999E-2</v>
      </c>
      <c r="T26">
        <v>1.6E-2</v>
      </c>
      <c r="U26">
        <v>1.0999999999999999E-2</v>
      </c>
      <c r="V26">
        <v>3.7999999999999999E-2</v>
      </c>
      <c r="W26">
        <v>8.2000000000000003E-2</v>
      </c>
      <c r="Y26" s="11">
        <f t="shared" si="49"/>
        <v>5.2999999999999999E-2</v>
      </c>
      <c r="Z26" s="11">
        <f t="shared" si="50"/>
        <v>3.3000000000000002E-2</v>
      </c>
      <c r="AA26" s="11">
        <f t="shared" si="51"/>
        <v>1.9999999999999997E-2</v>
      </c>
      <c r="AB26" s="11"/>
      <c r="AC26" s="12">
        <f t="shared" si="36"/>
        <v>572.79999999999995</v>
      </c>
      <c r="AD26" s="12">
        <f t="shared" si="37"/>
        <v>107.68640000000018</v>
      </c>
      <c r="AE26" s="32">
        <f t="shared" si="38"/>
        <v>176.04053333333357</v>
      </c>
      <c r="AG26" s="5">
        <f t="shared" si="39"/>
        <v>6.8735999999999997</v>
      </c>
      <c r="AH26" s="5">
        <f t="shared" si="40"/>
        <v>1.2922368000000022</v>
      </c>
      <c r="AJ26" s="13">
        <f t="shared" si="52"/>
        <v>1.606060606060606</v>
      </c>
      <c r="AL26" s="12"/>
      <c r="AM26" s="12"/>
      <c r="AO26" s="11">
        <f t="shared" si="53"/>
        <v>6.9000000000000006E-2</v>
      </c>
      <c r="AP26" s="11">
        <f t="shared" si="54"/>
        <v>3.4999999999999996E-2</v>
      </c>
      <c r="AQ26" s="11">
        <f t="shared" si="55"/>
        <v>5.1999999999999998E-2</v>
      </c>
      <c r="AS26" s="4">
        <f t="shared" si="0"/>
        <v>0.10339</v>
      </c>
      <c r="AT26" s="4">
        <f t="shared" si="1"/>
        <v>3.4759999999999999E-2</v>
      </c>
      <c r="AU26" s="4">
        <f t="shared" si="2"/>
        <v>2.8827999999999996E-2</v>
      </c>
      <c r="AW26" s="12">
        <f t="shared" si="3"/>
        <v>387.4707390480437</v>
      </c>
      <c r="AX26" s="12">
        <f t="shared" si="4"/>
        <v>918.12450048841129</v>
      </c>
      <c r="AY26" s="12">
        <f t="shared" si="5"/>
        <v>110.03053435114502</v>
      </c>
      <c r="BA26" s="4">
        <f t="shared" si="56"/>
        <v>602.53</v>
      </c>
    </row>
    <row r="27" spans="1:53" ht="14.5" x14ac:dyDescent="0.35">
      <c r="A27">
        <v>12</v>
      </c>
      <c r="C27">
        <v>500</v>
      </c>
      <c r="D27" s="4">
        <v>6</v>
      </c>
      <c r="E27" t="s">
        <v>42</v>
      </c>
      <c r="F27">
        <v>9.2999999999999999E-2</v>
      </c>
      <c r="G27">
        <v>0.16400000000000001</v>
      </c>
      <c r="H27">
        <v>0.16300000000000001</v>
      </c>
      <c r="I27">
        <v>0.16200000000000001</v>
      </c>
      <c r="J27">
        <v>0.123</v>
      </c>
      <c r="K27">
        <v>0.12</v>
      </c>
      <c r="L27">
        <v>0.17299999999999999</v>
      </c>
      <c r="M27">
        <v>0.23499999999999999</v>
      </c>
      <c r="N27"/>
      <c r="O27" t="s">
        <v>43</v>
      </c>
      <c r="P27">
        <v>0.08</v>
      </c>
      <c r="Q27">
        <v>0.127</v>
      </c>
      <c r="R27">
        <v>0.126</v>
      </c>
      <c r="S27">
        <v>0.125</v>
      </c>
      <c r="T27">
        <v>0.10100000000000001</v>
      </c>
      <c r="U27">
        <v>9.6000000000000002E-2</v>
      </c>
      <c r="V27">
        <v>0.14799999999999999</v>
      </c>
      <c r="W27">
        <v>0.216</v>
      </c>
      <c r="Y27" s="11">
        <f t="shared" si="49"/>
        <v>7.0000000000000007E-2</v>
      </c>
      <c r="Z27" s="11">
        <f t="shared" si="50"/>
        <v>4.7E-2</v>
      </c>
      <c r="AA27" s="11">
        <f t="shared" si="51"/>
        <v>2.3000000000000007E-2</v>
      </c>
      <c r="AB27" s="11"/>
      <c r="AC27" s="12">
        <f t="shared" si="36"/>
        <v>658.72000000000014</v>
      </c>
      <c r="AD27" s="12">
        <f t="shared" si="37"/>
        <v>310.45759999999967</v>
      </c>
      <c r="AE27" s="32">
        <f t="shared" si="38"/>
        <v>378.81173333333288</v>
      </c>
      <c r="AG27" s="5">
        <f t="shared" si="39"/>
        <v>7.9046400000000023</v>
      </c>
      <c r="AH27" s="5">
        <f t="shared" si="40"/>
        <v>3.725491199999996</v>
      </c>
      <c r="AJ27" s="13">
        <f t="shared" si="52"/>
        <v>1.4893617021276597</v>
      </c>
      <c r="AL27" s="12"/>
      <c r="AM27" s="12"/>
      <c r="AO27" s="11">
        <f t="shared" si="53"/>
        <v>0.14199999999999999</v>
      </c>
      <c r="AP27" s="11">
        <f t="shared" si="54"/>
        <v>7.9999999999999988E-2</v>
      </c>
      <c r="AQ27" s="11">
        <f t="shared" si="55"/>
        <v>6.9000000000000006E-2</v>
      </c>
      <c r="AS27" s="4">
        <f t="shared" si="0"/>
        <v>0.18059</v>
      </c>
      <c r="AT27" s="4">
        <f t="shared" si="1"/>
        <v>3.2840000000000015E-2</v>
      </c>
      <c r="AU27" s="4">
        <f t="shared" si="2"/>
        <v>6.8445999999999993E-2</v>
      </c>
      <c r="AW27" s="12">
        <f t="shared" si="3"/>
        <v>366.06844276000464</v>
      </c>
      <c r="AX27" s="12">
        <f t="shared" si="4"/>
        <v>1603.6764052926028</v>
      </c>
      <c r="AY27" s="12">
        <f t="shared" si="5"/>
        <v>261.24427480916029</v>
      </c>
      <c r="BA27" s="4">
        <f t="shared" si="56"/>
        <v>781.14</v>
      </c>
    </row>
    <row r="28" spans="1:53" ht="14.5" x14ac:dyDescent="0.35">
      <c r="A28">
        <v>13</v>
      </c>
      <c r="C28">
        <v>500</v>
      </c>
      <c r="D28" s="4">
        <v>6</v>
      </c>
      <c r="E28"/>
      <c r="F28">
        <v>-3.0000000000000001E-3</v>
      </c>
      <c r="G28">
        <v>9.6000000000000002E-2</v>
      </c>
      <c r="H28">
        <v>9.6000000000000002E-2</v>
      </c>
      <c r="I28">
        <v>9.4E-2</v>
      </c>
      <c r="J28">
        <v>2.5000000000000001E-2</v>
      </c>
      <c r="K28">
        <v>1.7999999999999999E-2</v>
      </c>
      <c r="L28">
        <v>0.156</v>
      </c>
      <c r="M28">
        <v>0.11899999999999999</v>
      </c>
      <c r="N28"/>
      <c r="O28" t="s">
        <v>44</v>
      </c>
      <c r="P28">
        <v>-2E-3</v>
      </c>
      <c r="Q28">
        <v>5.6000000000000001E-2</v>
      </c>
      <c r="R28">
        <v>5.3999999999999999E-2</v>
      </c>
      <c r="S28">
        <v>5.2999999999999999E-2</v>
      </c>
      <c r="T28">
        <v>1.2999999999999999E-2</v>
      </c>
      <c r="U28">
        <v>5.0000000000000001E-3</v>
      </c>
      <c r="V28">
        <v>0.14499999999999999</v>
      </c>
      <c r="W28">
        <v>0.13700000000000001</v>
      </c>
      <c r="Y28" s="11">
        <f t="shared" si="49"/>
        <v>9.9000000000000005E-2</v>
      </c>
      <c r="Z28" s="11">
        <f t="shared" si="50"/>
        <v>5.8000000000000003E-2</v>
      </c>
      <c r="AA28" s="11">
        <f t="shared" si="51"/>
        <v>4.1000000000000002E-2</v>
      </c>
      <c r="AB28" s="11"/>
      <c r="AC28" s="12">
        <f t="shared" si="36"/>
        <v>1174.24</v>
      </c>
      <c r="AD28" s="12">
        <f t="shared" si="37"/>
        <v>21.766399999999908</v>
      </c>
      <c r="AE28" s="32">
        <f t="shared" si="38"/>
        <v>90.1205333333331</v>
      </c>
      <c r="AG28" s="5">
        <f t="shared" si="39"/>
        <v>14.090880000000002</v>
      </c>
      <c r="AH28" s="5">
        <f t="shared" si="40"/>
        <v>0.2611967999999989</v>
      </c>
      <c r="AJ28" s="13">
        <f t="shared" si="52"/>
        <v>1.7068965517241379</v>
      </c>
      <c r="AL28" s="12"/>
      <c r="AM28" s="12"/>
      <c r="AO28" s="11">
        <f t="shared" si="53"/>
        <v>0.122</v>
      </c>
      <c r="AP28" s="11">
        <f t="shared" si="54"/>
        <v>0.159</v>
      </c>
      <c r="AQ28" s="11">
        <f t="shared" si="55"/>
        <v>9.7000000000000003E-2</v>
      </c>
      <c r="AS28" s="4">
        <f t="shared" si="0"/>
        <v>0.16058</v>
      </c>
      <c r="AT28" s="4">
        <f t="shared" si="1"/>
        <v>6.7589999999999997E-2</v>
      </c>
      <c r="AU28" s="4">
        <f t="shared" si="2"/>
        <v>0.14989800000000003</v>
      </c>
      <c r="AW28" s="12">
        <f t="shared" si="3"/>
        <v>753.42771151488137</v>
      </c>
      <c r="AX28" s="12">
        <f t="shared" si="4"/>
        <v>1425.9834828168014</v>
      </c>
      <c r="AY28" s="12">
        <f t="shared" si="5"/>
        <v>572.1297709923665</v>
      </c>
      <c r="BA28" s="4">
        <f t="shared" si="56"/>
        <v>1128.3499999999999</v>
      </c>
    </row>
    <row r="29" spans="1:53" ht="14.5" x14ac:dyDescent="0.35">
      <c r="A29">
        <v>15</v>
      </c>
      <c r="C29">
        <v>500</v>
      </c>
      <c r="D29" s="4">
        <v>6</v>
      </c>
      <c r="E29"/>
      <c r="F29">
        <v>1.4E-2</v>
      </c>
      <c r="G29">
        <v>5.7000000000000002E-2</v>
      </c>
      <c r="H29">
        <v>5.6000000000000001E-2</v>
      </c>
      <c r="I29">
        <v>5.5E-2</v>
      </c>
      <c r="J29">
        <v>2.4E-2</v>
      </c>
      <c r="K29">
        <v>1.9E-2</v>
      </c>
      <c r="L29">
        <v>4.4999999999999998E-2</v>
      </c>
      <c r="M29">
        <v>7.9000000000000001E-2</v>
      </c>
      <c r="N29"/>
      <c r="O29" t="s">
        <v>45</v>
      </c>
      <c r="P29">
        <v>8.0000000000000002E-3</v>
      </c>
      <c r="Q29">
        <v>3.7999999999999999E-2</v>
      </c>
      <c r="R29">
        <v>3.6999999999999998E-2</v>
      </c>
      <c r="S29">
        <v>3.5999999999999997E-2</v>
      </c>
      <c r="T29">
        <v>1.7000000000000001E-2</v>
      </c>
      <c r="U29">
        <v>1.2E-2</v>
      </c>
      <c r="V29">
        <v>4.1000000000000002E-2</v>
      </c>
      <c r="W29">
        <v>0.08</v>
      </c>
      <c r="Y29" s="11">
        <f t="shared" si="49"/>
        <v>4.2000000000000003E-2</v>
      </c>
      <c r="Z29" s="11">
        <f t="shared" si="50"/>
        <v>0.03</v>
      </c>
      <c r="AA29" s="11">
        <f t="shared" si="51"/>
        <v>1.2000000000000004E-2</v>
      </c>
      <c r="AB29" s="11"/>
      <c r="AC29" s="12">
        <f t="shared" si="36"/>
        <v>343.68000000000012</v>
      </c>
      <c r="AD29" s="12">
        <f t="shared" si="37"/>
        <v>274.9439999999999</v>
      </c>
      <c r="AE29" s="32">
        <f t="shared" si="38"/>
        <v>343.29813333333334</v>
      </c>
      <c r="AG29" s="5">
        <f t="shared" si="39"/>
        <v>4.1241600000000007</v>
      </c>
      <c r="AH29" s="5">
        <f t="shared" si="40"/>
        <v>3.2993279999999987</v>
      </c>
      <c r="AJ29" s="13">
        <f t="shared" si="52"/>
        <v>1.4000000000000001</v>
      </c>
      <c r="AL29" s="12"/>
      <c r="AM29" s="12"/>
      <c r="AO29" s="11">
        <f t="shared" si="53"/>
        <v>6.5000000000000002E-2</v>
      </c>
      <c r="AP29" s="11">
        <f t="shared" si="54"/>
        <v>3.1E-2</v>
      </c>
      <c r="AQ29" s="11">
        <f t="shared" si="55"/>
        <v>4.1000000000000002E-2</v>
      </c>
      <c r="AS29" s="4">
        <f t="shared" si="0"/>
        <v>9.1620000000000007E-2</v>
      </c>
      <c r="AT29" s="4">
        <f t="shared" si="1"/>
        <v>2.4580000000000001E-2</v>
      </c>
      <c r="AU29" s="4">
        <f t="shared" si="2"/>
        <v>2.5354000000000002E-2</v>
      </c>
      <c r="AW29" s="12">
        <f t="shared" si="3"/>
        <v>273.993980604169</v>
      </c>
      <c r="AX29" s="12">
        <f t="shared" si="4"/>
        <v>813.60447562383445</v>
      </c>
      <c r="AY29" s="12">
        <f t="shared" si="5"/>
        <v>96.770992366412216</v>
      </c>
      <c r="BA29" s="4">
        <f t="shared" si="56"/>
        <v>481.9</v>
      </c>
    </row>
    <row r="30" spans="1:53" ht="14.5" x14ac:dyDescent="0.35">
      <c r="A30">
        <v>10</v>
      </c>
      <c r="C30">
        <v>500</v>
      </c>
      <c r="D30" s="4">
        <v>6</v>
      </c>
      <c r="E30"/>
      <c r="F30">
        <v>7.0000000000000001E-3</v>
      </c>
      <c r="G30">
        <v>0.26900000000000002</v>
      </c>
      <c r="H30">
        <v>0.26800000000000002</v>
      </c>
      <c r="I30">
        <v>0.26300000000000001</v>
      </c>
      <c r="J30">
        <v>7.5999999999999998E-2</v>
      </c>
      <c r="K30">
        <v>5.7000000000000002E-2</v>
      </c>
      <c r="L30">
        <v>0.10299999999999999</v>
      </c>
      <c r="M30">
        <v>0.221</v>
      </c>
      <c r="N30"/>
      <c r="O30" t="s">
        <v>46</v>
      </c>
      <c r="P30">
        <v>7.0000000000000001E-3</v>
      </c>
      <c r="Q30">
        <v>0.158</v>
      </c>
      <c r="R30">
        <v>0.155</v>
      </c>
      <c r="S30">
        <v>0.15</v>
      </c>
      <c r="T30">
        <v>4.2999999999999997E-2</v>
      </c>
      <c r="U30">
        <v>2.4E-2</v>
      </c>
      <c r="V30">
        <v>0.10299999999999999</v>
      </c>
      <c r="W30">
        <v>0.26800000000000002</v>
      </c>
      <c r="Y30" s="11">
        <f t="shared" si="49"/>
        <v>0.26100000000000001</v>
      </c>
      <c r="Z30" s="11">
        <f t="shared" si="50"/>
        <v>0.151</v>
      </c>
      <c r="AA30" s="11">
        <f t="shared" si="51"/>
        <v>0.11000000000000001</v>
      </c>
      <c r="AB30" s="11"/>
      <c r="AC30" s="12">
        <f t="shared" si="36"/>
        <v>3150.4000000000005</v>
      </c>
      <c r="AD30" s="12">
        <f t="shared" si="37"/>
        <v>-36.659200000000098</v>
      </c>
      <c r="AE30" s="32">
        <f t="shared" si="38"/>
        <v>31.694933333332706</v>
      </c>
      <c r="AG30" s="5">
        <f t="shared" si="39"/>
        <v>37.804800000000007</v>
      </c>
      <c r="AH30" s="5">
        <f t="shared" si="40"/>
        <v>-0.4399104000000012</v>
      </c>
      <c r="AJ30" s="13">
        <f t="shared" si="52"/>
        <v>1.7284768211920531</v>
      </c>
      <c r="AL30" s="12"/>
      <c r="AM30" s="12"/>
      <c r="AO30" s="11">
        <f t="shared" si="53"/>
        <v>0.214</v>
      </c>
      <c r="AP30" s="11">
        <f t="shared" si="54"/>
        <v>9.5999999999999988E-2</v>
      </c>
      <c r="AQ30" s="11">
        <f t="shared" si="55"/>
        <v>0.25600000000000001</v>
      </c>
      <c r="AS30" s="4">
        <f t="shared" si="0"/>
        <v>0.39888000000000001</v>
      </c>
      <c r="AT30" s="4">
        <f t="shared" si="1"/>
        <v>0.20430000000000001</v>
      </c>
      <c r="AU30" s="4">
        <f t="shared" si="2"/>
        <v>7.4144000000000002E-2</v>
      </c>
      <c r="AW30" s="12">
        <f t="shared" si="3"/>
        <v>2277.3380893991753</v>
      </c>
      <c r="AX30" s="12">
        <f t="shared" si="4"/>
        <v>3542.1365775685995</v>
      </c>
      <c r="AY30" s="12">
        <f t="shared" si="5"/>
        <v>282.99236641221376</v>
      </c>
      <c r="BA30" s="4">
        <f t="shared" si="56"/>
        <v>2982.59</v>
      </c>
    </row>
    <row r="31" spans="1:53" ht="14.5" x14ac:dyDescent="0.35">
      <c r="A31">
        <v>19</v>
      </c>
      <c r="C31">
        <v>500</v>
      </c>
      <c r="D31" s="4">
        <v>6</v>
      </c>
      <c r="E31"/>
      <c r="F31">
        <v>1.2999999999999999E-2</v>
      </c>
      <c r="G31">
        <v>0.11600000000000001</v>
      </c>
      <c r="H31">
        <v>0.11600000000000001</v>
      </c>
      <c r="I31">
        <v>0.114</v>
      </c>
      <c r="J31">
        <v>4.5999999999999999E-2</v>
      </c>
      <c r="K31">
        <v>3.7999999999999999E-2</v>
      </c>
      <c r="L31">
        <v>8.1000000000000003E-2</v>
      </c>
      <c r="M31">
        <v>0.13800000000000001</v>
      </c>
      <c r="N31"/>
      <c r="O31" t="s">
        <v>47</v>
      </c>
      <c r="P31">
        <v>8.0000000000000002E-3</v>
      </c>
      <c r="Q31">
        <v>7.1999999999999995E-2</v>
      </c>
      <c r="R31">
        <v>7.0999999999999994E-2</v>
      </c>
      <c r="S31">
        <v>6.9000000000000006E-2</v>
      </c>
      <c r="T31">
        <v>2.5000000000000001E-2</v>
      </c>
      <c r="U31">
        <v>1.6E-2</v>
      </c>
      <c r="V31">
        <v>6.7000000000000004E-2</v>
      </c>
      <c r="W31">
        <v>0.14399999999999999</v>
      </c>
      <c r="Y31" s="11">
        <f t="shared" si="49"/>
        <v>0.10300000000000001</v>
      </c>
      <c r="Z31" s="11">
        <f t="shared" si="50"/>
        <v>6.4000000000000001E-2</v>
      </c>
      <c r="AA31" s="11">
        <f t="shared" si="51"/>
        <v>3.9000000000000007E-2</v>
      </c>
      <c r="AB31" s="11"/>
      <c r="AC31" s="12">
        <f t="shared" si="36"/>
        <v>1116.9600000000003</v>
      </c>
      <c r="AD31" s="12">
        <f t="shared" si="37"/>
        <v>202.77119999999968</v>
      </c>
      <c r="AE31" s="32">
        <f t="shared" si="38"/>
        <v>271.12533333333289</v>
      </c>
      <c r="AG31" s="5">
        <f t="shared" si="39"/>
        <v>13.403520000000002</v>
      </c>
      <c r="AH31" s="5">
        <f t="shared" si="40"/>
        <v>2.4332543999999965</v>
      </c>
      <c r="AJ31" s="13">
        <f t="shared" si="52"/>
        <v>1.609375</v>
      </c>
      <c r="AL31" s="12"/>
      <c r="AM31" s="12"/>
      <c r="AO31" s="11">
        <f t="shared" si="53"/>
        <v>0.125</v>
      </c>
      <c r="AP31" s="11">
        <f t="shared" si="54"/>
        <v>6.8000000000000005E-2</v>
      </c>
      <c r="AQ31" s="11">
        <f t="shared" si="55"/>
        <v>0.10100000000000001</v>
      </c>
      <c r="AS31" s="4">
        <f t="shared" si="0"/>
        <v>0.19143000000000004</v>
      </c>
      <c r="AT31" s="4">
        <f t="shared" si="1"/>
        <v>6.9950000000000012E-2</v>
      </c>
      <c r="AU31" s="4">
        <f t="shared" si="2"/>
        <v>5.6734000000000007E-2</v>
      </c>
      <c r="AW31" s="12">
        <f t="shared" si="3"/>
        <v>779.73470070226301</v>
      </c>
      <c r="AX31" s="12">
        <f t="shared" si="4"/>
        <v>1699.937838557855</v>
      </c>
      <c r="AY31" s="12">
        <f t="shared" si="5"/>
        <v>216.54198473282446</v>
      </c>
      <c r="BA31" s="4">
        <f t="shared" si="56"/>
        <v>1167.73</v>
      </c>
    </row>
    <row r="32" spans="1:53" ht="14.5" x14ac:dyDescent="0.35">
      <c r="A32">
        <v>18</v>
      </c>
      <c r="C32">
        <v>500</v>
      </c>
      <c r="D32" s="4">
        <v>6</v>
      </c>
      <c r="E32"/>
      <c r="F32">
        <v>-4.0000000000000001E-3</v>
      </c>
      <c r="G32">
        <v>0.123</v>
      </c>
      <c r="H32">
        <v>0.123</v>
      </c>
      <c r="I32">
        <v>0.121</v>
      </c>
      <c r="J32">
        <v>4.7E-2</v>
      </c>
      <c r="K32">
        <v>2.5000000000000001E-2</v>
      </c>
      <c r="L32">
        <v>5.3999999999999999E-2</v>
      </c>
      <c r="M32">
        <v>0.13300000000000001</v>
      </c>
      <c r="N32"/>
      <c r="O32" t="s">
        <v>48</v>
      </c>
      <c r="P32">
        <v>-3.0000000000000001E-3</v>
      </c>
      <c r="Q32">
        <v>7.2999999999999995E-2</v>
      </c>
      <c r="R32">
        <v>7.1999999999999995E-2</v>
      </c>
      <c r="S32">
        <v>7.0999999999999994E-2</v>
      </c>
      <c r="T32">
        <v>2.5999999999999999E-2</v>
      </c>
      <c r="U32">
        <v>7.0000000000000001E-3</v>
      </c>
      <c r="V32">
        <v>4.5999999999999999E-2</v>
      </c>
      <c r="W32">
        <v>0.151</v>
      </c>
      <c r="Y32" s="11">
        <f t="shared" si="49"/>
        <v>0.127</v>
      </c>
      <c r="Z32" s="11">
        <f t="shared" si="50"/>
        <v>7.5999999999999998E-2</v>
      </c>
      <c r="AA32" s="11">
        <f t="shared" si="51"/>
        <v>5.1000000000000004E-2</v>
      </c>
      <c r="AB32" s="11"/>
      <c r="AC32" s="12">
        <f t="shared" si="36"/>
        <v>1460.64</v>
      </c>
      <c r="AD32" s="12">
        <f t="shared" si="37"/>
        <v>106.54080000000003</v>
      </c>
      <c r="AE32" s="32">
        <f t="shared" si="38"/>
        <v>174.89493333333363</v>
      </c>
      <c r="AG32" s="5">
        <f t="shared" si="39"/>
        <v>17.527680000000004</v>
      </c>
      <c r="AH32" s="5">
        <f t="shared" si="40"/>
        <v>1.2784896000000006</v>
      </c>
      <c r="AJ32" s="13">
        <f t="shared" si="52"/>
        <v>1.6710526315789473</v>
      </c>
      <c r="AL32" s="12"/>
      <c r="AM32" s="12"/>
      <c r="AO32" s="11">
        <f t="shared" si="53"/>
        <v>0.13700000000000001</v>
      </c>
      <c r="AP32" s="11">
        <f t="shared" si="54"/>
        <v>5.7999999999999996E-2</v>
      </c>
      <c r="AQ32" s="11">
        <f t="shared" si="55"/>
        <v>0.125</v>
      </c>
      <c r="AS32" s="4">
        <f t="shared" si="0"/>
        <v>0.22557000000000002</v>
      </c>
      <c r="AT32" s="4">
        <f t="shared" si="1"/>
        <v>9.1090000000000004E-2</v>
      </c>
      <c r="AU32" s="4">
        <f t="shared" si="2"/>
        <v>4.494999999999999E-2</v>
      </c>
      <c r="AW32" s="12">
        <f t="shared" si="3"/>
        <v>1015.3829004570283</v>
      </c>
      <c r="AX32" s="12">
        <f t="shared" si="4"/>
        <v>2003.1080721072731</v>
      </c>
      <c r="AY32" s="12">
        <f t="shared" si="5"/>
        <v>171.56488549618317</v>
      </c>
      <c r="BA32" s="4">
        <f t="shared" si="56"/>
        <v>1424.09</v>
      </c>
    </row>
    <row r="33" spans="1:53" ht="14.5" x14ac:dyDescent="0.35">
      <c r="A33">
        <v>3</v>
      </c>
      <c r="C33">
        <v>500</v>
      </c>
      <c r="D33" s="4">
        <v>6</v>
      </c>
      <c r="E33"/>
      <c r="F33">
        <v>-4.0000000000000001E-3</v>
      </c>
      <c r="G33">
        <v>-3.0000000000000001E-3</v>
      </c>
      <c r="H33">
        <v>-3.0000000000000001E-3</v>
      </c>
      <c r="I33">
        <v>-3.0000000000000001E-3</v>
      </c>
      <c r="J33">
        <v>-5.0000000000000001E-3</v>
      </c>
      <c r="K33">
        <v>-6.0000000000000001E-3</v>
      </c>
      <c r="L33">
        <v>-8.0000000000000002E-3</v>
      </c>
      <c r="M33">
        <v>-0.01</v>
      </c>
      <c r="N33"/>
      <c r="O33" t="s">
        <v>49</v>
      </c>
      <c r="P33">
        <v>-4.0000000000000001E-3</v>
      </c>
      <c r="Q33">
        <v>-3.0000000000000001E-3</v>
      </c>
      <c r="R33">
        <v>-4.0000000000000001E-3</v>
      </c>
      <c r="S33">
        <v>-4.0000000000000001E-3</v>
      </c>
      <c r="T33">
        <v>-5.0000000000000001E-3</v>
      </c>
      <c r="U33">
        <v>-6.0000000000000001E-3</v>
      </c>
      <c r="V33">
        <v>-8.0000000000000002E-3</v>
      </c>
      <c r="W33">
        <v>-8.9999999999999993E-3</v>
      </c>
      <c r="Y33" s="11">
        <f t="shared" si="49"/>
        <v>1E-3</v>
      </c>
      <c r="Z33" s="11">
        <f t="shared" si="50"/>
        <v>1E-3</v>
      </c>
      <c r="AA33" s="11">
        <f t="shared" si="51"/>
        <v>0</v>
      </c>
      <c r="AB33" s="11"/>
      <c r="AC33" s="12">
        <f t="shared" si="36"/>
        <v>0</v>
      </c>
      <c r="AD33" s="12">
        <f t="shared" si="37"/>
        <v>20.620799999999999</v>
      </c>
      <c r="AE33" s="32">
        <f t="shared" si="38"/>
        <v>88.974933333333325</v>
      </c>
      <c r="AG33" s="5">
        <f t="shared" si="39"/>
        <v>0</v>
      </c>
      <c r="AH33" s="5">
        <f t="shared" si="40"/>
        <v>0.24744959999999999</v>
      </c>
      <c r="AJ33" s="13">
        <f t="shared" si="52"/>
        <v>1</v>
      </c>
      <c r="AL33" s="12"/>
      <c r="AM33" s="12"/>
      <c r="AO33" s="11">
        <f t="shared" si="53"/>
        <v>-6.0000000000000001E-3</v>
      </c>
      <c r="AP33" s="11">
        <f t="shared" si="54"/>
        <v>-4.0000000000000001E-3</v>
      </c>
      <c r="AQ33" s="11">
        <f t="shared" si="55"/>
        <v>1E-3</v>
      </c>
      <c r="AS33" s="4">
        <f t="shared" si="0"/>
        <v>-4.3700000000000006E-3</v>
      </c>
      <c r="AT33" s="4">
        <f t="shared" si="1"/>
        <v>2.5999999999999999E-3</v>
      </c>
      <c r="AU33" s="4">
        <f t="shared" si="2"/>
        <v>-3.6260000000000003E-3</v>
      </c>
      <c r="AW33" s="12">
        <f t="shared" si="3"/>
        <v>28.982276223386471</v>
      </c>
      <c r="AX33" s="12">
        <f t="shared" si="4"/>
        <v>-38.806500310807216</v>
      </c>
      <c r="AY33" s="12">
        <f t="shared" si="5"/>
        <v>-13.839694656488552</v>
      </c>
      <c r="BA33" s="4">
        <f t="shared" si="56"/>
        <v>13.549999999999999</v>
      </c>
    </row>
    <row r="34" spans="1:53" ht="14.5" x14ac:dyDescent="0.35">
      <c r="A34">
        <v>21</v>
      </c>
      <c r="C34">
        <v>500</v>
      </c>
      <c r="D34" s="4">
        <v>6</v>
      </c>
      <c r="E34"/>
      <c r="F34">
        <v>6.0000000000000001E-3</v>
      </c>
      <c r="G34">
        <v>0.10100000000000001</v>
      </c>
      <c r="H34">
        <v>0.10100000000000001</v>
      </c>
      <c r="I34">
        <v>9.9000000000000005E-2</v>
      </c>
      <c r="J34">
        <v>3.5000000000000003E-2</v>
      </c>
      <c r="K34">
        <v>2.7E-2</v>
      </c>
      <c r="L34">
        <v>6.9000000000000006E-2</v>
      </c>
      <c r="M34">
        <v>0.121</v>
      </c>
      <c r="N34"/>
      <c r="O34" t="s">
        <v>50</v>
      </c>
      <c r="P34">
        <v>6.0000000000000001E-3</v>
      </c>
      <c r="Q34">
        <v>6.2E-2</v>
      </c>
      <c r="R34">
        <v>6.2E-2</v>
      </c>
      <c r="S34">
        <v>0.06</v>
      </c>
      <c r="T34">
        <v>2.1999999999999999E-2</v>
      </c>
      <c r="U34">
        <v>1.4E-2</v>
      </c>
      <c r="V34">
        <v>6.5000000000000002E-2</v>
      </c>
      <c r="W34">
        <v>-0.05</v>
      </c>
      <c r="Y34" s="11">
        <f t="shared" si="49"/>
        <v>9.5000000000000001E-2</v>
      </c>
      <c r="Z34" s="11">
        <f t="shared" si="50"/>
        <v>5.6000000000000001E-2</v>
      </c>
      <c r="AA34" s="11">
        <f t="shared" si="51"/>
        <v>3.9E-2</v>
      </c>
      <c r="AB34" s="11"/>
      <c r="AC34" s="12">
        <f t="shared" si="36"/>
        <v>1116.96</v>
      </c>
      <c r="AD34" s="12">
        <f t="shared" si="37"/>
        <v>37.80480000000005</v>
      </c>
      <c r="AE34" s="32">
        <f t="shared" si="38"/>
        <v>106.15893333333325</v>
      </c>
      <c r="AG34" s="5">
        <f t="shared" si="39"/>
        <v>13.40352</v>
      </c>
      <c r="AH34" s="5">
        <f t="shared" si="40"/>
        <v>0.45365760000000055</v>
      </c>
      <c r="AJ34" s="13">
        <f t="shared" si="52"/>
        <v>1.6964285714285714</v>
      </c>
      <c r="AL34" s="12"/>
      <c r="AM34" s="12"/>
      <c r="AO34" s="11">
        <f t="shared" si="53"/>
        <v>0.11499999999999999</v>
      </c>
      <c r="AP34" s="11">
        <f t="shared" si="54"/>
        <v>6.3E-2</v>
      </c>
      <c r="AQ34" s="11">
        <f t="shared" si="55"/>
        <v>9.2999999999999999E-2</v>
      </c>
      <c r="AS34" s="4">
        <f t="shared" si="0"/>
        <v>0.17606000000000002</v>
      </c>
      <c r="AT34" s="4">
        <f t="shared" si="1"/>
        <v>6.4440000000000011E-2</v>
      </c>
      <c r="AU34" s="4">
        <f t="shared" si="2"/>
        <v>5.2641999999999994E-2</v>
      </c>
      <c r="AW34" s="12">
        <f t="shared" si="3"/>
        <v>718.31456916731713</v>
      </c>
      <c r="AX34" s="12">
        <f t="shared" si="4"/>
        <v>1563.449072018471</v>
      </c>
      <c r="AY34" s="12">
        <f t="shared" si="5"/>
        <v>200.92366412213738</v>
      </c>
      <c r="BA34" s="4">
        <f t="shared" si="56"/>
        <v>1079.4100000000003</v>
      </c>
    </row>
    <row r="35" spans="1:53" ht="14.5" x14ac:dyDescent="0.35">
      <c r="A35" t="s">
        <v>51</v>
      </c>
      <c r="C35">
        <v>500</v>
      </c>
      <c r="D35" s="4">
        <v>6</v>
      </c>
      <c r="E35"/>
      <c r="F35">
        <v>4.5999999999999999E-2</v>
      </c>
      <c r="G35">
        <v>0.14099999999999999</v>
      </c>
      <c r="H35">
        <v>0.14000000000000001</v>
      </c>
      <c r="I35">
        <v>0.13900000000000001</v>
      </c>
      <c r="J35">
        <v>8.2000000000000003E-2</v>
      </c>
      <c r="K35">
        <v>7.5999999999999998E-2</v>
      </c>
      <c r="L35">
        <v>0.124</v>
      </c>
      <c r="M35">
        <v>0.2</v>
      </c>
      <c r="N35"/>
      <c r="O35" t="s">
        <v>52</v>
      </c>
      <c r="P35">
        <v>4.4999999999999998E-2</v>
      </c>
      <c r="Q35">
        <v>0.106</v>
      </c>
      <c r="R35">
        <v>0.106</v>
      </c>
      <c r="S35">
        <v>0.104</v>
      </c>
      <c r="T35">
        <v>6.8000000000000005E-2</v>
      </c>
      <c r="U35">
        <v>6.0999999999999999E-2</v>
      </c>
      <c r="V35">
        <v>0.115</v>
      </c>
      <c r="W35">
        <v>0.20300000000000001</v>
      </c>
      <c r="Y35" s="11">
        <f t="shared" si="49"/>
        <v>9.4000000000000014E-2</v>
      </c>
      <c r="Z35" s="11">
        <f t="shared" si="50"/>
        <v>6.0999999999999999E-2</v>
      </c>
      <c r="AA35" s="11">
        <f t="shared" si="51"/>
        <v>3.3000000000000015E-2</v>
      </c>
      <c r="AB35" s="11"/>
      <c r="AC35" s="12">
        <f t="shared" si="36"/>
        <v>945.12000000000046</v>
      </c>
      <c r="AD35" s="12">
        <f t="shared" si="37"/>
        <v>312.74879999999956</v>
      </c>
      <c r="AE35" s="32">
        <f t="shared" si="38"/>
        <v>381.10293333333277</v>
      </c>
      <c r="AG35" s="5">
        <f t="shared" si="39"/>
        <v>11.341440000000006</v>
      </c>
      <c r="AH35" s="5">
        <f t="shared" si="40"/>
        <v>3.7529855999999953</v>
      </c>
      <c r="AJ35" s="13">
        <f t="shared" si="52"/>
        <v>1.5409836065573772</v>
      </c>
      <c r="AL35" s="12"/>
      <c r="AM35" s="12"/>
      <c r="AO35" s="11">
        <f t="shared" si="53"/>
        <v>0.15400000000000003</v>
      </c>
      <c r="AP35" s="11">
        <f t="shared" si="54"/>
        <v>7.8E-2</v>
      </c>
      <c r="AQ35" s="11">
        <f t="shared" si="55"/>
        <v>9.3000000000000013E-2</v>
      </c>
      <c r="AS35" s="4">
        <f t="shared" si="0"/>
        <v>0.21257000000000004</v>
      </c>
      <c r="AT35" s="4">
        <f t="shared" si="1"/>
        <v>5.4060000000000004E-2</v>
      </c>
      <c r="AU35" s="4">
        <f t="shared" si="2"/>
        <v>6.4822000000000005E-2</v>
      </c>
      <c r="AW35" s="12">
        <f t="shared" si="3"/>
        <v>602.60840486010488</v>
      </c>
      <c r="AX35" s="12">
        <f t="shared" si="4"/>
        <v>1887.6653938371373</v>
      </c>
      <c r="AY35" s="12">
        <f t="shared" si="5"/>
        <v>247.41221374045804</v>
      </c>
      <c r="BA35" s="4">
        <f t="shared" si="56"/>
        <v>1056.0600000000002</v>
      </c>
    </row>
    <row r="36" spans="1:53" ht="14.5" x14ac:dyDescent="0.35">
      <c r="A36">
        <v>4</v>
      </c>
      <c r="C36">
        <v>500</v>
      </c>
      <c r="D36" s="4">
        <v>6</v>
      </c>
      <c r="E36"/>
      <c r="F36">
        <v>2.3E-2</v>
      </c>
      <c r="G36">
        <v>7.6999999999999999E-2</v>
      </c>
      <c r="H36">
        <v>7.6999999999999999E-2</v>
      </c>
      <c r="I36">
        <v>7.6999999999999999E-2</v>
      </c>
      <c r="J36">
        <v>4.3999999999999997E-2</v>
      </c>
      <c r="K36">
        <v>3.9E-2</v>
      </c>
      <c r="L36">
        <v>5.6000000000000001E-2</v>
      </c>
      <c r="M36">
        <v>0.10100000000000001</v>
      </c>
      <c r="N36"/>
      <c r="O36" t="s">
        <v>53</v>
      </c>
      <c r="P36">
        <v>1.7000000000000001E-2</v>
      </c>
      <c r="Q36">
        <v>5.1999999999999998E-2</v>
      </c>
      <c r="R36">
        <v>5.1999999999999998E-2</v>
      </c>
      <c r="S36">
        <v>5.0999999999999997E-2</v>
      </c>
      <c r="T36">
        <v>0.03</v>
      </c>
      <c r="U36">
        <v>2.4E-2</v>
      </c>
      <c r="V36">
        <v>4.2999999999999997E-2</v>
      </c>
      <c r="W36">
        <v>9.4E-2</v>
      </c>
      <c r="Y36" s="11">
        <f t="shared" si="49"/>
        <v>5.3999999999999999E-2</v>
      </c>
      <c r="Z36" s="11">
        <f t="shared" si="50"/>
        <v>3.4999999999999996E-2</v>
      </c>
      <c r="AA36" s="11">
        <f t="shared" si="51"/>
        <v>1.9000000000000003E-2</v>
      </c>
      <c r="AB36" s="11"/>
      <c r="AC36" s="12">
        <f t="shared" si="36"/>
        <v>544.16000000000008</v>
      </c>
      <c r="AD36" s="12">
        <f t="shared" si="37"/>
        <v>177.56799999999973</v>
      </c>
      <c r="AE36" s="32">
        <f t="shared" si="38"/>
        <v>245.92213333333331</v>
      </c>
      <c r="AG36" s="5">
        <f t="shared" si="39"/>
        <v>6.5299200000000015</v>
      </c>
      <c r="AH36" s="5">
        <f t="shared" si="40"/>
        <v>2.1308159999999967</v>
      </c>
      <c r="AJ36" s="13">
        <f t="shared" si="52"/>
        <v>1.5428571428571429</v>
      </c>
      <c r="AL36" s="12"/>
      <c r="AM36" s="12"/>
      <c r="AO36" s="11">
        <f t="shared" si="53"/>
        <v>7.8000000000000014E-2</v>
      </c>
      <c r="AP36" s="11">
        <f t="shared" si="54"/>
        <v>3.3000000000000002E-2</v>
      </c>
      <c r="AQ36" s="11">
        <f t="shared" si="55"/>
        <v>5.3999999999999999E-2</v>
      </c>
      <c r="AS36" s="4">
        <f t="shared" si="0"/>
        <v>0.11487000000000001</v>
      </c>
      <c r="AT36" s="4">
        <f t="shared" si="1"/>
        <v>3.4349999999999992E-2</v>
      </c>
      <c r="AU36" s="4">
        <f t="shared" si="2"/>
        <v>2.6016000000000001E-2</v>
      </c>
      <c r="AW36" s="12">
        <f t="shared" si="3"/>
        <v>382.90045702820191</v>
      </c>
      <c r="AX36" s="12">
        <f t="shared" si="4"/>
        <v>1020.0692656069622</v>
      </c>
      <c r="AY36" s="12">
        <f t="shared" si="5"/>
        <v>99.297709923664115</v>
      </c>
      <c r="BA36" s="4">
        <f t="shared" si="56"/>
        <v>606.28000000000009</v>
      </c>
    </row>
    <row r="37" spans="1:53" ht="14.5" x14ac:dyDescent="0.35">
      <c r="A37">
        <v>1</v>
      </c>
      <c r="C37">
        <v>500</v>
      </c>
      <c r="D37" s="4">
        <v>6</v>
      </c>
      <c r="E37"/>
      <c r="F37">
        <v>-3.0000000000000001E-3</v>
      </c>
      <c r="G37">
        <v>-2E-3</v>
      </c>
      <c r="H37">
        <v>-2E-3</v>
      </c>
      <c r="I37">
        <v>-2E-3</v>
      </c>
      <c r="J37">
        <v>-4.0000000000000001E-3</v>
      </c>
      <c r="K37">
        <v>-4.0000000000000001E-3</v>
      </c>
      <c r="L37">
        <v>-6.0000000000000001E-3</v>
      </c>
      <c r="M37">
        <v>-8.0000000000000002E-3</v>
      </c>
      <c r="N37"/>
      <c r="O37" t="s">
        <v>54</v>
      </c>
      <c r="P37">
        <v>-3.0000000000000001E-3</v>
      </c>
      <c r="Q37">
        <v>-3.0000000000000001E-3</v>
      </c>
      <c r="R37">
        <v>-3.0000000000000001E-3</v>
      </c>
      <c r="S37">
        <v>-3.0000000000000001E-3</v>
      </c>
      <c r="T37">
        <v>-4.0000000000000001E-3</v>
      </c>
      <c r="U37">
        <v>-5.0000000000000001E-3</v>
      </c>
      <c r="V37">
        <v>-7.0000000000000001E-3</v>
      </c>
      <c r="W37">
        <v>-8.9999999999999993E-3</v>
      </c>
      <c r="Y37" s="11">
        <f t="shared" si="49"/>
        <v>1E-3</v>
      </c>
      <c r="Z37" s="11">
        <f t="shared" si="50"/>
        <v>0</v>
      </c>
      <c r="AA37" s="11">
        <f t="shared" si="51"/>
        <v>1E-3</v>
      </c>
      <c r="AB37" s="11"/>
      <c r="AC37" s="12">
        <f t="shared" si="36"/>
        <v>28.64</v>
      </c>
      <c r="AD37" s="12">
        <f t="shared" si="37"/>
        <v>-28.64</v>
      </c>
      <c r="AE37" s="32">
        <f t="shared" si="38"/>
        <v>39.714133333333336</v>
      </c>
      <c r="AG37" s="5">
        <f t="shared" si="39"/>
        <v>0.34367999999999999</v>
      </c>
      <c r="AH37" s="5">
        <f t="shared" si="40"/>
        <v>-0.34367999999999999</v>
      </c>
      <c r="AJ37" s="13" t="e">
        <f t="shared" si="52"/>
        <v>#DIV/0!</v>
      </c>
      <c r="AL37" s="12"/>
      <c r="AM37" s="12"/>
      <c r="AO37" s="11">
        <f t="shared" si="53"/>
        <v>-5.0000000000000001E-3</v>
      </c>
      <c r="AP37" s="11">
        <f t="shared" si="54"/>
        <v>-3.0000000000000001E-3</v>
      </c>
      <c r="AQ37" s="11">
        <f t="shared" si="55"/>
        <v>1E-3</v>
      </c>
      <c r="AS37" s="4">
        <f t="shared" si="0"/>
        <v>-3.6000000000000008E-3</v>
      </c>
      <c r="AT37" s="4">
        <f t="shared" si="1"/>
        <v>2.3400000000000001E-3</v>
      </c>
      <c r="AU37" s="4">
        <f t="shared" si="2"/>
        <v>-2.686E-3</v>
      </c>
      <c r="AW37" s="12">
        <f t="shared" si="3"/>
        <v>26.084048601047822</v>
      </c>
      <c r="AX37" s="12">
        <f t="shared" si="4"/>
        <v>-31.968741674806864</v>
      </c>
      <c r="AY37" s="12">
        <f t="shared" si="5"/>
        <v>-10.251908396946565</v>
      </c>
      <c r="BA37" s="4">
        <f t="shared" si="56"/>
        <v>13.469999999999999</v>
      </c>
    </row>
    <row r="38" spans="1:53" ht="14.5" x14ac:dyDescent="0.35">
      <c r="A38">
        <v>22</v>
      </c>
      <c r="C38">
        <v>500</v>
      </c>
      <c r="D38" s="4">
        <v>6</v>
      </c>
      <c r="E38"/>
      <c r="F38">
        <v>-2E-3</v>
      </c>
      <c r="G38">
        <v>5.5E-2</v>
      </c>
      <c r="H38">
        <v>5.5E-2</v>
      </c>
      <c r="I38">
        <v>5.3999999999999999E-2</v>
      </c>
      <c r="J38">
        <v>1.4999999999999999E-2</v>
      </c>
      <c r="K38">
        <v>0.01</v>
      </c>
      <c r="L38">
        <v>0.03</v>
      </c>
      <c r="M38">
        <v>6.4000000000000001E-2</v>
      </c>
      <c r="N38"/>
      <c r="O38" t="s">
        <v>55</v>
      </c>
      <c r="P38">
        <v>-2E-3</v>
      </c>
      <c r="Q38">
        <v>3.2000000000000001E-2</v>
      </c>
      <c r="R38">
        <v>3.2000000000000001E-2</v>
      </c>
      <c r="S38">
        <v>3.1E-2</v>
      </c>
      <c r="T38">
        <v>8.0000000000000002E-3</v>
      </c>
      <c r="U38">
        <v>1E-3</v>
      </c>
      <c r="V38">
        <v>2.7E-2</v>
      </c>
      <c r="W38">
        <v>7.2999999999999995E-2</v>
      </c>
      <c r="Y38" s="11">
        <f t="shared" si="49"/>
        <v>5.7000000000000002E-2</v>
      </c>
      <c r="Z38" s="11">
        <f t="shared" si="50"/>
        <v>3.4000000000000002E-2</v>
      </c>
      <c r="AA38" s="11">
        <f t="shared" si="51"/>
        <v>2.3E-2</v>
      </c>
      <c r="AB38" s="11"/>
      <c r="AC38" s="12">
        <f t="shared" si="36"/>
        <v>658.72</v>
      </c>
      <c r="AD38" s="12">
        <f t="shared" si="37"/>
        <v>42.387200000000064</v>
      </c>
      <c r="AE38" s="32">
        <f t="shared" si="38"/>
        <v>110.74133333333346</v>
      </c>
      <c r="AG38" s="5">
        <f t="shared" si="39"/>
        <v>7.9046399999999988</v>
      </c>
      <c r="AH38" s="5">
        <f t="shared" si="40"/>
        <v>0.50864640000000072</v>
      </c>
      <c r="AJ38" s="13">
        <f t="shared" si="52"/>
        <v>1.6764705882352942</v>
      </c>
      <c r="AL38" s="12"/>
      <c r="AM38" s="12"/>
      <c r="AO38" s="11">
        <f t="shared" si="53"/>
        <v>6.6000000000000003E-2</v>
      </c>
      <c r="AP38" s="11">
        <f t="shared" si="54"/>
        <v>3.2000000000000001E-2</v>
      </c>
      <c r="AQ38" s="11">
        <f t="shared" si="55"/>
        <v>5.6000000000000001E-2</v>
      </c>
      <c r="AS38" s="4">
        <f t="shared" si="0"/>
        <v>0.10424000000000001</v>
      </c>
      <c r="AT38" s="4">
        <f t="shared" si="1"/>
        <v>3.9620000000000002E-2</v>
      </c>
      <c r="AU38" s="4">
        <f t="shared" si="2"/>
        <v>2.5904000000000003E-2</v>
      </c>
      <c r="AW38" s="12">
        <f t="shared" si="3"/>
        <v>441.64530152714303</v>
      </c>
      <c r="AX38" s="12">
        <f t="shared" si="4"/>
        <v>925.67267560607422</v>
      </c>
      <c r="AY38" s="12">
        <f t="shared" si="5"/>
        <v>98.870229007633597</v>
      </c>
      <c r="BA38" s="4">
        <f t="shared" si="56"/>
        <v>648.31000000000006</v>
      </c>
    </row>
    <row r="39" spans="1:53" ht="14.5" x14ac:dyDescent="0.35">
      <c r="A39" s="7" t="s">
        <v>81</v>
      </c>
      <c r="B39" s="8"/>
      <c r="C39" s="7">
        <v>500</v>
      </c>
      <c r="D39" s="4">
        <v>6</v>
      </c>
      <c r="F39">
        <v>0</v>
      </c>
      <c r="G39">
        <v>6.7000000000000004E-2</v>
      </c>
      <c r="H39">
        <v>6.6000000000000003E-2</v>
      </c>
      <c r="I39">
        <v>6.5000000000000002E-2</v>
      </c>
      <c r="J39">
        <v>2.4E-2</v>
      </c>
      <c r="K39">
        <v>1.4E-2</v>
      </c>
      <c r="L39">
        <v>3.1E-2</v>
      </c>
      <c r="M39">
        <v>9.7000000000000003E-2</v>
      </c>
      <c r="N39"/>
      <c r="O39" s="7" t="s">
        <v>81</v>
      </c>
      <c r="P39">
        <v>1E-3</v>
      </c>
      <c r="Q39">
        <v>4.7E-2</v>
      </c>
      <c r="R39">
        <v>4.7E-2</v>
      </c>
      <c r="S39">
        <v>4.5999999999999999E-2</v>
      </c>
      <c r="T39">
        <v>1.7000000000000001E-2</v>
      </c>
      <c r="U39">
        <v>8.0000000000000002E-3</v>
      </c>
      <c r="V39">
        <v>2.8000000000000001E-2</v>
      </c>
      <c r="W39">
        <v>9.6000000000000002E-2</v>
      </c>
      <c r="Y39" s="11">
        <f t="shared" si="49"/>
        <v>6.6000000000000003E-2</v>
      </c>
      <c r="Z39" s="11">
        <f t="shared" si="50"/>
        <v>4.5999999999999999E-2</v>
      </c>
      <c r="AA39" s="11">
        <f t="shared" si="51"/>
        <v>2.0000000000000004E-2</v>
      </c>
      <c r="AB39" s="11"/>
      <c r="AC39" s="12">
        <f t="shared" si="36"/>
        <v>572.80000000000007</v>
      </c>
      <c r="AD39" s="12">
        <f t="shared" si="37"/>
        <v>375.75679999999977</v>
      </c>
      <c r="AE39" s="32">
        <f t="shared" si="38"/>
        <v>444.11093333333298</v>
      </c>
      <c r="AG39" s="5">
        <f t="shared" si="39"/>
        <v>6.8736000000000015</v>
      </c>
      <c r="AH39" s="5">
        <f t="shared" si="40"/>
        <v>4.5090815999999974</v>
      </c>
      <c r="AJ39" s="13">
        <f t="shared" si="52"/>
        <v>1.4347826086956523</v>
      </c>
      <c r="AL39" s="12"/>
      <c r="AM39" s="12"/>
      <c r="AO39" s="11">
        <f t="shared" si="53"/>
        <v>9.7000000000000003E-2</v>
      </c>
      <c r="AP39" s="11">
        <f t="shared" si="54"/>
        <v>3.1E-2</v>
      </c>
      <c r="AQ39" s="11">
        <f t="shared" si="55"/>
        <v>6.5000000000000002E-2</v>
      </c>
      <c r="AS39" s="4">
        <f>(1.04*AO39)+(0.79*AQ39)-(0.27*AP39)</f>
        <v>0.14386000000000004</v>
      </c>
      <c r="AT39" s="4">
        <f t="shared" si="1"/>
        <v>4.0419999999999991E-2</v>
      </c>
      <c r="AU39" s="4">
        <f t="shared" si="2"/>
        <v>2.2170000000000002E-2</v>
      </c>
      <c r="AW39" s="12">
        <f t="shared" si="3"/>
        <v>450.56292498049265</v>
      </c>
      <c r="AX39" s="12">
        <f t="shared" si="4"/>
        <v>1277.5064381493653</v>
      </c>
      <c r="AY39" s="12">
        <f t="shared" si="5"/>
        <v>84.618320610687036</v>
      </c>
      <c r="BA39" s="4">
        <f t="shared" si="56"/>
        <v>744.02</v>
      </c>
    </row>
    <row r="40" spans="1:53" ht="14.5" x14ac:dyDescent="0.35">
      <c r="A40" s="7" t="s">
        <v>81</v>
      </c>
      <c r="B40" s="8"/>
      <c r="C40" s="7">
        <v>500</v>
      </c>
      <c r="D40" s="4">
        <v>6</v>
      </c>
      <c r="F40">
        <v>0</v>
      </c>
      <c r="G40">
        <v>6.7000000000000004E-2</v>
      </c>
      <c r="H40">
        <v>6.6000000000000003E-2</v>
      </c>
      <c r="I40">
        <v>6.5000000000000002E-2</v>
      </c>
      <c r="J40">
        <v>2.4E-2</v>
      </c>
      <c r="K40">
        <v>1.4E-2</v>
      </c>
      <c r="L40">
        <v>3.1E-2</v>
      </c>
      <c r="M40">
        <v>9.7000000000000003E-2</v>
      </c>
      <c r="N40"/>
      <c r="O40" s="7" t="s">
        <v>81</v>
      </c>
      <c r="P40">
        <v>1E-3</v>
      </c>
      <c r="Q40">
        <v>4.7E-2</v>
      </c>
      <c r="R40">
        <v>4.7E-2</v>
      </c>
      <c r="S40">
        <v>4.5999999999999999E-2</v>
      </c>
      <c r="T40">
        <v>1.7000000000000001E-2</v>
      </c>
      <c r="U40">
        <v>8.0000000000000002E-3</v>
      </c>
      <c r="V40">
        <v>2.8000000000000001E-2</v>
      </c>
      <c r="W40">
        <v>9.6000000000000002E-2</v>
      </c>
      <c r="Y40" s="11">
        <f t="shared" si="49"/>
        <v>6.6000000000000003E-2</v>
      </c>
      <c r="Z40" s="11">
        <f t="shared" si="50"/>
        <v>4.5999999999999999E-2</v>
      </c>
      <c r="AA40" s="11">
        <f t="shared" si="51"/>
        <v>2.0000000000000004E-2</v>
      </c>
      <c r="AB40" s="11"/>
      <c r="AC40" s="12">
        <f t="shared" si="36"/>
        <v>572.80000000000007</v>
      </c>
      <c r="AD40" s="12">
        <f t="shared" si="37"/>
        <v>375.75679999999977</v>
      </c>
      <c r="AE40" s="32">
        <f t="shared" si="38"/>
        <v>444.11093333333298</v>
      </c>
      <c r="AG40" s="5">
        <f t="shared" si="39"/>
        <v>6.8736000000000015</v>
      </c>
      <c r="AH40" s="5">
        <f t="shared" si="40"/>
        <v>4.5090815999999974</v>
      </c>
      <c r="AJ40" s="13">
        <f t="shared" si="52"/>
        <v>1.4347826086956523</v>
      </c>
      <c r="AL40" s="12"/>
      <c r="AM40" s="12"/>
      <c r="AO40" s="11">
        <f t="shared" si="53"/>
        <v>9.7000000000000003E-2</v>
      </c>
      <c r="AP40" s="11">
        <f t="shared" si="54"/>
        <v>3.1E-2</v>
      </c>
      <c r="AQ40" s="11">
        <f t="shared" si="55"/>
        <v>6.5000000000000002E-2</v>
      </c>
      <c r="AS40" s="4">
        <f>(1.04*AO40)+(0.79*AQ40)-(0.27*AP40)</f>
        <v>0.14386000000000004</v>
      </c>
      <c r="AT40" s="4">
        <f t="shared" si="1"/>
        <v>4.0419999999999991E-2</v>
      </c>
      <c r="AU40" s="4">
        <f t="shared" si="2"/>
        <v>2.2170000000000002E-2</v>
      </c>
      <c r="AW40" s="12">
        <f t="shared" si="3"/>
        <v>450.56292498049265</v>
      </c>
      <c r="AX40" s="12">
        <f t="shared" si="4"/>
        <v>1277.5064381493653</v>
      </c>
      <c r="AY40" s="12">
        <f t="shared" si="5"/>
        <v>84.618320610687036</v>
      </c>
      <c r="BA40" s="4">
        <f t="shared" si="56"/>
        <v>744.02</v>
      </c>
    </row>
    <row r="41" spans="1:53" ht="14.5" x14ac:dyDescent="0.35">
      <c r="A41" s="4" t="s">
        <v>108</v>
      </c>
      <c r="C41" s="7">
        <v>500</v>
      </c>
      <c r="D41" s="4">
        <v>6</v>
      </c>
      <c r="F41" s="4">
        <v>4.0000000000000001E-3</v>
      </c>
      <c r="G41" s="4">
        <v>0.13300000000000001</v>
      </c>
      <c r="H41" s="4">
        <v>0.13400000000000001</v>
      </c>
      <c r="P41" s="4">
        <v>5.0000000000000001E-3</v>
      </c>
      <c r="Q41" s="4">
        <v>9.6000000000000002E-2</v>
      </c>
      <c r="R41" s="4">
        <v>9.5000000000000001E-2</v>
      </c>
      <c r="Y41" s="11">
        <f t="shared" ref="Y41:Y43" si="57">H41-F41</f>
        <v>0.13</v>
      </c>
      <c r="Z41" s="11">
        <f t="shared" ref="Z41:Z43" si="58">Q41-P41</f>
        <v>9.0999999999999998E-2</v>
      </c>
      <c r="AA41" s="11">
        <f t="shared" ref="AA41:AA43" si="59">Y41-Z41</f>
        <v>3.9000000000000007E-2</v>
      </c>
      <c r="AB41" s="11"/>
      <c r="AC41" s="12">
        <f t="shared" si="36"/>
        <v>1116.9600000000003</v>
      </c>
      <c r="AD41" s="12">
        <f t="shared" si="37"/>
        <v>759.53279999999961</v>
      </c>
      <c r="AE41" s="32">
        <f t="shared" si="38"/>
        <v>827.88693333333322</v>
      </c>
      <c r="AG41" s="5">
        <f t="shared" si="39"/>
        <v>13.403520000000002</v>
      </c>
      <c r="AH41" s="5">
        <f t="shared" si="40"/>
        <v>9.1143935999999961</v>
      </c>
      <c r="AJ41" s="13">
        <f t="shared" ref="AJ41:AJ43" si="60">Y41/Z41</f>
        <v>1.4285714285714286</v>
      </c>
      <c r="AL41" s="12"/>
      <c r="AM41" s="12"/>
      <c r="AO41" s="11">
        <f t="shared" ref="AO41:AO43" si="61">M41-F41</f>
        <v>-4.0000000000000001E-3</v>
      </c>
      <c r="AP41" s="11">
        <f t="shared" ref="AP41:AP43" si="62">L41-F41</f>
        <v>-4.0000000000000001E-3</v>
      </c>
      <c r="AQ41" s="11">
        <f t="shared" ref="AQ41:AQ43" si="63">I41-F41</f>
        <v>-4.0000000000000001E-3</v>
      </c>
      <c r="AS41" s="4">
        <f t="shared" ref="AS41:AS43" si="64">(1.04*AO41)+(0.79*AQ41)-(0.27*AP41)</f>
        <v>-6.2399999999999999E-3</v>
      </c>
      <c r="AT41" s="4">
        <f t="shared" ref="AT41:AT43" si="65">(1.02*AQ41)-(0.27*AO41)+(0.01*AP41)</f>
        <v>-3.0400000000000002E-3</v>
      </c>
      <c r="AU41" s="4">
        <f t="shared" ref="AU41:AU43" si="66">(1.02*AP41)-(0.08*AO41)-(0.026*AQ41)</f>
        <v>-3.6560000000000004E-3</v>
      </c>
      <c r="AW41" s="12">
        <f t="shared" ref="AW41:AW43" si="67">1000000*AT41/(89.71*1)</f>
        <v>-33.886969122728793</v>
      </c>
      <c r="AX41" s="12">
        <f t="shared" ref="AX41:AX43" si="68">1000000*AS41/(112.61*1)</f>
        <v>-55.412485569665215</v>
      </c>
      <c r="AY41" s="12">
        <f t="shared" ref="AY41:AY43" si="69">1000000*AU41/(262*1)</f>
        <v>-13.954198473282444</v>
      </c>
      <c r="BA41" s="4">
        <f t="shared" ref="BA41:BA43" si="70">1000*((11.85*(H41-F41))-(1.54*(J41-F41))-(0.08*(K41-F41)))</f>
        <v>1546.98</v>
      </c>
    </row>
    <row r="42" spans="1:53" ht="14.5" x14ac:dyDescent="0.35">
      <c r="A42" s="4" t="s">
        <v>109</v>
      </c>
      <c r="C42" s="7">
        <v>500</v>
      </c>
      <c r="D42" s="4">
        <v>6</v>
      </c>
      <c r="F42" s="4">
        <v>3.0000000000000001E-3</v>
      </c>
      <c r="G42" s="4">
        <v>4.7E-2</v>
      </c>
      <c r="H42" s="4">
        <v>4.8000000000000001E-2</v>
      </c>
      <c r="P42" s="4">
        <v>3.0000000000000001E-3</v>
      </c>
      <c r="Q42" s="4">
        <v>3.6999999999999998E-2</v>
      </c>
      <c r="R42" s="4">
        <v>3.6999999999999998E-2</v>
      </c>
      <c r="Y42" s="11">
        <f t="shared" si="57"/>
        <v>4.4999999999999998E-2</v>
      </c>
      <c r="Z42" s="11">
        <f t="shared" si="58"/>
        <v>3.3999999999999996E-2</v>
      </c>
      <c r="AA42" s="11">
        <f t="shared" si="59"/>
        <v>1.1000000000000003E-2</v>
      </c>
      <c r="AB42" s="11"/>
      <c r="AC42" s="12">
        <f t="shared" si="36"/>
        <v>315.04000000000008</v>
      </c>
      <c r="AD42" s="12">
        <f t="shared" si="37"/>
        <v>386.06719999999979</v>
      </c>
      <c r="AE42" s="32">
        <f t="shared" si="38"/>
        <v>454.42133333333317</v>
      </c>
      <c r="AG42" s="5">
        <f t="shared" si="39"/>
        <v>3.7804800000000012</v>
      </c>
      <c r="AH42" s="5">
        <f t="shared" si="40"/>
        <v>4.6328063999999971</v>
      </c>
      <c r="AJ42" s="13">
        <f t="shared" si="60"/>
        <v>1.3235294117647061</v>
      </c>
      <c r="AL42" s="12"/>
      <c r="AM42" s="12"/>
      <c r="AO42" s="11">
        <f t="shared" si="61"/>
        <v>-3.0000000000000001E-3</v>
      </c>
      <c r="AP42" s="11">
        <f t="shared" si="62"/>
        <v>-3.0000000000000001E-3</v>
      </c>
      <c r="AQ42" s="11">
        <f t="shared" si="63"/>
        <v>-3.0000000000000001E-3</v>
      </c>
      <c r="AS42" s="4">
        <f t="shared" si="64"/>
        <v>-4.6800000000000001E-3</v>
      </c>
      <c r="AT42" s="4">
        <f t="shared" si="65"/>
        <v>-2.2800000000000003E-3</v>
      </c>
      <c r="AU42" s="4">
        <f t="shared" si="66"/>
        <v>-2.7420000000000001E-3</v>
      </c>
      <c r="AW42" s="12">
        <f t="shared" si="67"/>
        <v>-25.4152268420466</v>
      </c>
      <c r="AX42" s="12">
        <f t="shared" si="68"/>
        <v>-41.559364177248909</v>
      </c>
      <c r="AY42" s="12">
        <f t="shared" si="69"/>
        <v>-10.465648854961833</v>
      </c>
      <c r="BA42" s="4">
        <f t="shared" si="70"/>
        <v>538.11</v>
      </c>
    </row>
    <row r="43" spans="1:53" ht="14.5" x14ac:dyDescent="0.35">
      <c r="A43" s="4" t="s">
        <v>110</v>
      </c>
      <c r="C43" s="7">
        <v>500</v>
      </c>
      <c r="D43" s="4">
        <v>6</v>
      </c>
      <c r="F43" s="4">
        <v>1E-3</v>
      </c>
      <c r="G43" s="4">
        <v>8.6999999999999994E-2</v>
      </c>
      <c r="H43" s="4">
        <v>8.6999999999999994E-2</v>
      </c>
      <c r="P43" s="4">
        <v>2E-3</v>
      </c>
      <c r="Q43" s="4">
        <v>7.9000000000000001E-2</v>
      </c>
      <c r="R43" s="4">
        <v>7.9000000000000001E-2</v>
      </c>
      <c r="Y43" s="11">
        <f t="shared" si="57"/>
        <v>8.5999999999999993E-2</v>
      </c>
      <c r="Z43" s="11">
        <f t="shared" si="58"/>
        <v>7.6999999999999999E-2</v>
      </c>
      <c r="AA43" s="11">
        <f t="shared" si="59"/>
        <v>8.9999999999999941E-3</v>
      </c>
      <c r="AB43" s="11"/>
      <c r="AC43" s="12">
        <f t="shared" si="36"/>
        <v>257.75999999999982</v>
      </c>
      <c r="AD43" s="12">
        <f t="shared" si="37"/>
        <v>1330.0416000000002</v>
      </c>
      <c r="AE43" s="32">
        <f t="shared" si="38"/>
        <v>1398.3957333333335</v>
      </c>
      <c r="AG43" s="5">
        <f t="shared" si="39"/>
        <v>3.0931199999999976</v>
      </c>
      <c r="AH43" s="5">
        <f t="shared" si="40"/>
        <v>15.960499200000005</v>
      </c>
      <c r="AJ43" s="13">
        <f t="shared" si="60"/>
        <v>1.1168831168831168</v>
      </c>
      <c r="AL43" s="12"/>
      <c r="AM43" s="12"/>
      <c r="AO43" s="11">
        <f t="shared" si="61"/>
        <v>-1E-3</v>
      </c>
      <c r="AP43" s="11">
        <f t="shared" si="62"/>
        <v>-1E-3</v>
      </c>
      <c r="AQ43" s="11">
        <f t="shared" si="63"/>
        <v>-1E-3</v>
      </c>
      <c r="AS43" s="4">
        <f t="shared" si="64"/>
        <v>-1.56E-3</v>
      </c>
      <c r="AT43" s="4">
        <f t="shared" si="65"/>
        <v>-7.6000000000000004E-4</v>
      </c>
      <c r="AU43" s="4">
        <f t="shared" si="66"/>
        <v>-9.140000000000001E-4</v>
      </c>
      <c r="AW43" s="12">
        <f t="shared" si="67"/>
        <v>-8.4717422806821983</v>
      </c>
      <c r="AX43" s="12">
        <f t="shared" si="68"/>
        <v>-13.853121392416304</v>
      </c>
      <c r="AY43" s="12">
        <f t="shared" si="69"/>
        <v>-3.4885496183206111</v>
      </c>
      <c r="BA43" s="4">
        <f t="shared" si="70"/>
        <v>1020.72</v>
      </c>
    </row>
    <row r="44" spans="1:53" x14ac:dyDescent="0.25">
      <c r="Y44" s="11"/>
      <c r="Z44" s="11"/>
      <c r="AA44" s="11"/>
      <c r="AB44" s="11"/>
      <c r="AC44" s="12"/>
      <c r="AD44" s="12"/>
      <c r="AE44" s="12"/>
      <c r="AJ44" s="13"/>
      <c r="AL44" s="12"/>
      <c r="AM44" s="12"/>
      <c r="AO44" s="11"/>
      <c r="AP44" s="11"/>
      <c r="AQ44" s="11"/>
      <c r="AW44" s="12"/>
      <c r="AX44" s="12"/>
      <c r="AY44" s="12"/>
    </row>
    <row r="45" spans="1:53" x14ac:dyDescent="0.25">
      <c r="Y45" s="11"/>
      <c r="Z45" s="11"/>
      <c r="AA45" s="11"/>
      <c r="AB45" s="11"/>
      <c r="AC45" s="12"/>
      <c r="AD45" s="12"/>
      <c r="AE45" s="12"/>
      <c r="AJ45" s="13"/>
      <c r="AL45" s="12"/>
      <c r="AM45" s="12"/>
      <c r="AO45" s="11"/>
      <c r="AP45" s="11"/>
      <c r="AQ45" s="11"/>
      <c r="AW45" s="12"/>
      <c r="AX45" s="12"/>
      <c r="AY45" s="12"/>
    </row>
    <row r="46" spans="1:53" x14ac:dyDescent="0.25">
      <c r="Y46" s="11"/>
      <c r="Z46" s="11"/>
      <c r="AA46" s="11"/>
      <c r="AB46" s="11"/>
      <c r="AC46" s="12"/>
      <c r="AD46" s="12"/>
      <c r="AE46" s="12"/>
      <c r="AJ46" s="13"/>
      <c r="AL46" s="12"/>
      <c r="AM46" s="12"/>
      <c r="AO46" s="11"/>
      <c r="AP46" s="11"/>
      <c r="AQ46" s="11"/>
      <c r="AW46" s="12"/>
      <c r="AX46" s="12"/>
      <c r="AY46" s="12"/>
    </row>
    <row r="47" spans="1:53" x14ac:dyDescent="0.25">
      <c r="Y47" s="11"/>
      <c r="Z47" s="11"/>
      <c r="AA47" s="11"/>
      <c r="AB47" s="11"/>
      <c r="AC47" s="12"/>
      <c r="AD47" s="12"/>
      <c r="AE47" s="12"/>
      <c r="AJ47" s="13"/>
      <c r="AL47" s="12"/>
      <c r="AM47" s="12"/>
      <c r="AO47" s="11"/>
      <c r="AP47" s="11"/>
      <c r="AQ47" s="11"/>
      <c r="AW47" s="12"/>
      <c r="AX47" s="12"/>
      <c r="AY47" s="12"/>
    </row>
    <row r="48" spans="1:53" x14ac:dyDescent="0.25">
      <c r="Y48" s="11"/>
      <c r="Z48" s="11"/>
      <c r="AA48" s="11"/>
      <c r="AB48" s="11"/>
      <c r="AC48" s="12"/>
      <c r="AD48" s="12"/>
      <c r="AE48" s="12"/>
      <c r="AJ48" s="13"/>
      <c r="AL48" s="12"/>
      <c r="AM48" s="12"/>
      <c r="AO48" s="11"/>
      <c r="AP48" s="11"/>
      <c r="AQ48" s="11"/>
      <c r="AW48" s="12"/>
      <c r="AX48" s="12"/>
      <c r="AY48" s="12"/>
    </row>
    <row r="49" spans="25:51" x14ac:dyDescent="0.25">
      <c r="Y49" s="11"/>
      <c r="Z49" s="11"/>
      <c r="AA49" s="11"/>
      <c r="AB49" s="11"/>
      <c r="AC49" s="12"/>
      <c r="AD49" s="12"/>
      <c r="AE49" s="12"/>
      <c r="AJ49" s="13"/>
      <c r="AL49" s="12"/>
      <c r="AM49" s="12"/>
      <c r="AO49" s="11"/>
      <c r="AP49" s="11"/>
      <c r="AQ49" s="11"/>
      <c r="AW49" s="12"/>
      <c r="AX49" s="12"/>
      <c r="AY49" s="12"/>
    </row>
    <row r="50" spans="25:51" x14ac:dyDescent="0.25">
      <c r="Y50" s="11"/>
      <c r="Z50" s="11"/>
      <c r="AA50" s="11"/>
      <c r="AB50" s="11"/>
      <c r="AC50" s="12"/>
      <c r="AD50" s="12"/>
      <c r="AE50" s="12"/>
      <c r="AJ50" s="13"/>
      <c r="AL50" s="12"/>
      <c r="AM50" s="12"/>
      <c r="AO50" s="11"/>
      <c r="AP50" s="11"/>
      <c r="AQ50" s="11"/>
      <c r="AW50" s="12"/>
      <c r="AX50" s="12"/>
      <c r="AY50" s="12"/>
    </row>
    <row r="51" spans="25:51" x14ac:dyDescent="0.25">
      <c r="Y51" s="11"/>
      <c r="Z51" s="11"/>
      <c r="AA51" s="11"/>
      <c r="AB51" s="11"/>
      <c r="AC51" s="12"/>
      <c r="AD51" s="12"/>
      <c r="AE51" s="12"/>
      <c r="AJ51" s="13"/>
      <c r="AL51" s="12"/>
      <c r="AM51" s="12"/>
      <c r="AO51" s="11"/>
      <c r="AP51" s="11"/>
      <c r="AQ51" s="11"/>
      <c r="AW51" s="12"/>
      <c r="AX51" s="12"/>
      <c r="AY51" s="12"/>
    </row>
    <row r="52" spans="25:51" x14ac:dyDescent="0.25">
      <c r="Y52" s="11"/>
      <c r="Z52" s="11"/>
      <c r="AA52" s="11"/>
      <c r="AB52" s="11"/>
      <c r="AC52" s="12"/>
      <c r="AD52" s="12"/>
      <c r="AE52" s="12"/>
      <c r="AJ52" s="13"/>
      <c r="AL52" s="12"/>
      <c r="AM52" s="12"/>
      <c r="AO52" s="11"/>
      <c r="AP52" s="11"/>
      <c r="AQ52" s="11"/>
      <c r="AW52" s="12"/>
      <c r="AX52" s="12"/>
      <c r="AY52" s="12"/>
    </row>
    <row r="53" spans="25:51" x14ac:dyDescent="0.25">
      <c r="Y53" s="11"/>
      <c r="Z53" s="11"/>
      <c r="AA53" s="11"/>
      <c r="AB53" s="11"/>
      <c r="AC53" s="12"/>
      <c r="AD53" s="12"/>
      <c r="AE53" s="12"/>
      <c r="AJ53" s="13"/>
      <c r="AL53" s="12"/>
      <c r="AM53" s="12"/>
      <c r="AO53" s="11"/>
      <c r="AP53" s="11"/>
      <c r="AQ53" s="11"/>
      <c r="AW53" s="12"/>
      <c r="AX53" s="12"/>
      <c r="AY53" s="12"/>
    </row>
    <row r="54" spans="25:51" x14ac:dyDescent="0.25">
      <c r="Y54" s="11"/>
      <c r="Z54" s="11"/>
      <c r="AA54" s="11"/>
      <c r="AB54" s="11"/>
      <c r="AC54" s="12"/>
      <c r="AD54" s="12"/>
      <c r="AE54" s="12"/>
      <c r="AJ54" s="13"/>
      <c r="AL54" s="12"/>
      <c r="AM54" s="12"/>
      <c r="AO54" s="11"/>
      <c r="AP54" s="11"/>
      <c r="AQ54" s="11"/>
      <c r="AW54" s="12"/>
      <c r="AX54" s="12"/>
      <c r="AY54" s="12"/>
    </row>
  </sheetData>
  <conditionalFormatting sqref="Q39">
    <cfRule type="cellIs" dxfId="9" priority="9" operator="lessThan">
      <formula>0</formula>
    </cfRule>
  </conditionalFormatting>
  <conditionalFormatting sqref="Q40">
    <cfRule type="cellIs" dxfId="8" priority="8" operator="lessThan">
      <formula>0</formula>
    </cfRule>
  </conditionalFormatting>
  <conditionalFormatting sqref="F13:F59">
    <cfRule type="cellIs" dxfId="7" priority="6" operator="lessThan">
      <formula>-0.005</formula>
    </cfRule>
    <cfRule type="cellIs" dxfId="6" priority="7" operator="greaterThan">
      <formula>0.005</formula>
    </cfRule>
  </conditionalFormatting>
  <conditionalFormatting sqref="H13:H40 H44:H59">
    <cfRule type="cellIs" dxfId="5" priority="5" operator="lessThan">
      <formula>0.03</formula>
    </cfRule>
  </conditionalFormatting>
  <conditionalFormatting sqref="P13:P59">
    <cfRule type="cellIs" dxfId="4" priority="3" operator="lessThan">
      <formula>-0.005</formula>
    </cfRule>
    <cfRule type="cellIs" dxfId="3" priority="4" operator="greaterThan">
      <formula>0.005</formula>
    </cfRule>
  </conditionalFormatting>
  <conditionalFormatting sqref="Q13:Q40 R41:R43 Q44:Q59">
    <cfRule type="cellIs" dxfId="2" priority="2" operator="lessThan">
      <formula>0.03</formula>
    </cfRule>
  </conditionalFormatting>
  <conditionalFormatting sqref="G41:G43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4" customWidth="1"/>
    <col min="2" max="16" width="10.7265625" style="4" customWidth="1"/>
    <col min="17" max="18" width="10.7265625" style="5" customWidth="1"/>
    <col min="19" max="20" width="10.7265625" style="4" customWidth="1"/>
    <col min="21" max="27" width="8.7265625" style="4"/>
    <col min="28" max="28" width="12.7265625" style="4" customWidth="1"/>
    <col min="29" max="230" width="8.7265625" style="4"/>
    <col min="231" max="232" width="18.54296875" style="4" customWidth="1"/>
    <col min="233" max="248" width="8.7265625" style="4"/>
    <col min="249" max="249" width="13.81640625" style="4" customWidth="1"/>
    <col min="250" max="250" width="16.81640625" style="4" customWidth="1"/>
    <col min="251" max="486" width="8.7265625" style="4"/>
    <col min="487" max="488" width="18.54296875" style="4" customWidth="1"/>
    <col min="489" max="504" width="8.7265625" style="4"/>
    <col min="505" max="505" width="13.81640625" style="4" customWidth="1"/>
    <col min="506" max="506" width="16.81640625" style="4" customWidth="1"/>
    <col min="507" max="742" width="8.7265625" style="4"/>
    <col min="743" max="744" width="18.54296875" style="4" customWidth="1"/>
    <col min="745" max="760" width="8.7265625" style="4"/>
    <col min="761" max="761" width="13.81640625" style="4" customWidth="1"/>
    <col min="762" max="762" width="16.81640625" style="4" customWidth="1"/>
    <col min="763" max="998" width="8.7265625" style="4"/>
    <col min="999" max="1000" width="18.54296875" style="4" customWidth="1"/>
    <col min="1001" max="1016" width="8.7265625" style="4"/>
    <col min="1017" max="1017" width="13.81640625" style="4" customWidth="1"/>
    <col min="1018" max="1018" width="16.81640625" style="4" customWidth="1"/>
    <col min="1019" max="1254" width="8.7265625" style="4"/>
    <col min="1255" max="1256" width="18.54296875" style="4" customWidth="1"/>
    <col min="1257" max="1272" width="8.7265625" style="4"/>
    <col min="1273" max="1273" width="13.81640625" style="4" customWidth="1"/>
    <col min="1274" max="1274" width="16.81640625" style="4" customWidth="1"/>
    <col min="1275" max="1510" width="8.7265625" style="4"/>
    <col min="1511" max="1512" width="18.54296875" style="4" customWidth="1"/>
    <col min="1513" max="1528" width="8.7265625" style="4"/>
    <col min="1529" max="1529" width="13.81640625" style="4" customWidth="1"/>
    <col min="1530" max="1530" width="16.81640625" style="4" customWidth="1"/>
    <col min="1531" max="1766" width="8.7265625" style="4"/>
    <col min="1767" max="1768" width="18.54296875" style="4" customWidth="1"/>
    <col min="1769" max="1784" width="8.7265625" style="4"/>
    <col min="1785" max="1785" width="13.81640625" style="4" customWidth="1"/>
    <col min="1786" max="1786" width="16.81640625" style="4" customWidth="1"/>
    <col min="1787" max="2022" width="8.7265625" style="4"/>
    <col min="2023" max="2024" width="18.54296875" style="4" customWidth="1"/>
    <col min="2025" max="2040" width="8.7265625" style="4"/>
    <col min="2041" max="2041" width="13.81640625" style="4" customWidth="1"/>
    <col min="2042" max="2042" width="16.81640625" style="4" customWidth="1"/>
    <col min="2043" max="2278" width="8.7265625" style="4"/>
    <col min="2279" max="2280" width="18.54296875" style="4" customWidth="1"/>
    <col min="2281" max="2296" width="8.7265625" style="4"/>
    <col min="2297" max="2297" width="13.81640625" style="4" customWidth="1"/>
    <col min="2298" max="2298" width="16.81640625" style="4" customWidth="1"/>
    <col min="2299" max="2534" width="8.7265625" style="4"/>
    <col min="2535" max="2536" width="18.54296875" style="4" customWidth="1"/>
    <col min="2537" max="2552" width="8.7265625" style="4"/>
    <col min="2553" max="2553" width="13.81640625" style="4" customWidth="1"/>
    <col min="2554" max="2554" width="16.81640625" style="4" customWidth="1"/>
    <col min="2555" max="2790" width="8.7265625" style="4"/>
    <col min="2791" max="2792" width="18.54296875" style="4" customWidth="1"/>
    <col min="2793" max="2808" width="8.7265625" style="4"/>
    <col min="2809" max="2809" width="13.81640625" style="4" customWidth="1"/>
    <col min="2810" max="2810" width="16.81640625" style="4" customWidth="1"/>
    <col min="2811" max="3046" width="8.7265625" style="4"/>
    <col min="3047" max="3048" width="18.54296875" style="4" customWidth="1"/>
    <col min="3049" max="3064" width="8.7265625" style="4"/>
    <col min="3065" max="3065" width="13.81640625" style="4" customWidth="1"/>
    <col min="3066" max="3066" width="16.81640625" style="4" customWidth="1"/>
    <col min="3067" max="3302" width="8.7265625" style="4"/>
    <col min="3303" max="3304" width="18.54296875" style="4" customWidth="1"/>
    <col min="3305" max="3320" width="8.7265625" style="4"/>
    <col min="3321" max="3321" width="13.81640625" style="4" customWidth="1"/>
    <col min="3322" max="3322" width="16.81640625" style="4" customWidth="1"/>
    <col min="3323" max="3558" width="8.7265625" style="4"/>
    <col min="3559" max="3560" width="18.54296875" style="4" customWidth="1"/>
    <col min="3561" max="3576" width="8.7265625" style="4"/>
    <col min="3577" max="3577" width="13.81640625" style="4" customWidth="1"/>
    <col min="3578" max="3578" width="16.81640625" style="4" customWidth="1"/>
    <col min="3579" max="3814" width="8.7265625" style="4"/>
    <col min="3815" max="3816" width="18.54296875" style="4" customWidth="1"/>
    <col min="3817" max="3832" width="8.7265625" style="4"/>
    <col min="3833" max="3833" width="13.81640625" style="4" customWidth="1"/>
    <col min="3834" max="3834" width="16.81640625" style="4" customWidth="1"/>
    <col min="3835" max="4070" width="8.7265625" style="4"/>
    <col min="4071" max="4072" width="18.54296875" style="4" customWidth="1"/>
    <col min="4073" max="4088" width="8.7265625" style="4"/>
    <col min="4089" max="4089" width="13.81640625" style="4" customWidth="1"/>
    <col min="4090" max="4090" width="16.81640625" style="4" customWidth="1"/>
    <col min="4091" max="4326" width="8.7265625" style="4"/>
    <col min="4327" max="4328" width="18.54296875" style="4" customWidth="1"/>
    <col min="4329" max="4344" width="8.7265625" style="4"/>
    <col min="4345" max="4345" width="13.81640625" style="4" customWidth="1"/>
    <col min="4346" max="4346" width="16.81640625" style="4" customWidth="1"/>
    <col min="4347" max="4582" width="8.7265625" style="4"/>
    <col min="4583" max="4584" width="18.54296875" style="4" customWidth="1"/>
    <col min="4585" max="4600" width="8.7265625" style="4"/>
    <col min="4601" max="4601" width="13.81640625" style="4" customWidth="1"/>
    <col min="4602" max="4602" width="16.81640625" style="4" customWidth="1"/>
    <col min="4603" max="4838" width="8.7265625" style="4"/>
    <col min="4839" max="4840" width="18.54296875" style="4" customWidth="1"/>
    <col min="4841" max="4856" width="8.7265625" style="4"/>
    <col min="4857" max="4857" width="13.81640625" style="4" customWidth="1"/>
    <col min="4858" max="4858" width="16.81640625" style="4" customWidth="1"/>
    <col min="4859" max="5094" width="8.7265625" style="4"/>
    <col min="5095" max="5096" width="18.54296875" style="4" customWidth="1"/>
    <col min="5097" max="5112" width="8.7265625" style="4"/>
    <col min="5113" max="5113" width="13.81640625" style="4" customWidth="1"/>
    <col min="5114" max="5114" width="16.81640625" style="4" customWidth="1"/>
    <col min="5115" max="5350" width="8.7265625" style="4"/>
    <col min="5351" max="5352" width="18.54296875" style="4" customWidth="1"/>
    <col min="5353" max="5368" width="8.7265625" style="4"/>
    <col min="5369" max="5369" width="13.81640625" style="4" customWidth="1"/>
    <col min="5370" max="5370" width="16.81640625" style="4" customWidth="1"/>
    <col min="5371" max="5606" width="8.7265625" style="4"/>
    <col min="5607" max="5608" width="18.54296875" style="4" customWidth="1"/>
    <col min="5609" max="5624" width="8.7265625" style="4"/>
    <col min="5625" max="5625" width="13.81640625" style="4" customWidth="1"/>
    <col min="5626" max="5626" width="16.81640625" style="4" customWidth="1"/>
    <col min="5627" max="5862" width="8.7265625" style="4"/>
    <col min="5863" max="5864" width="18.54296875" style="4" customWidth="1"/>
    <col min="5865" max="5880" width="8.7265625" style="4"/>
    <col min="5881" max="5881" width="13.81640625" style="4" customWidth="1"/>
    <col min="5882" max="5882" width="16.81640625" style="4" customWidth="1"/>
    <col min="5883" max="6118" width="8.7265625" style="4"/>
    <col min="6119" max="6120" width="18.54296875" style="4" customWidth="1"/>
    <col min="6121" max="6136" width="8.7265625" style="4"/>
    <col min="6137" max="6137" width="13.81640625" style="4" customWidth="1"/>
    <col min="6138" max="6138" width="16.81640625" style="4" customWidth="1"/>
    <col min="6139" max="6374" width="8.7265625" style="4"/>
    <col min="6375" max="6376" width="18.54296875" style="4" customWidth="1"/>
    <col min="6377" max="6392" width="8.7265625" style="4"/>
    <col min="6393" max="6393" width="13.81640625" style="4" customWidth="1"/>
    <col min="6394" max="6394" width="16.81640625" style="4" customWidth="1"/>
    <col min="6395" max="6630" width="8.7265625" style="4"/>
    <col min="6631" max="6632" width="18.54296875" style="4" customWidth="1"/>
    <col min="6633" max="6648" width="8.7265625" style="4"/>
    <col min="6649" max="6649" width="13.81640625" style="4" customWidth="1"/>
    <col min="6650" max="6650" width="16.81640625" style="4" customWidth="1"/>
    <col min="6651" max="6886" width="8.7265625" style="4"/>
    <col min="6887" max="6888" width="18.54296875" style="4" customWidth="1"/>
    <col min="6889" max="6904" width="8.7265625" style="4"/>
    <col min="6905" max="6905" width="13.81640625" style="4" customWidth="1"/>
    <col min="6906" max="6906" width="16.81640625" style="4" customWidth="1"/>
    <col min="6907" max="7142" width="8.7265625" style="4"/>
    <col min="7143" max="7144" width="18.54296875" style="4" customWidth="1"/>
    <col min="7145" max="7160" width="8.7265625" style="4"/>
    <col min="7161" max="7161" width="13.81640625" style="4" customWidth="1"/>
    <col min="7162" max="7162" width="16.81640625" style="4" customWidth="1"/>
    <col min="7163" max="7398" width="8.7265625" style="4"/>
    <col min="7399" max="7400" width="18.54296875" style="4" customWidth="1"/>
    <col min="7401" max="7416" width="8.7265625" style="4"/>
    <col min="7417" max="7417" width="13.81640625" style="4" customWidth="1"/>
    <col min="7418" max="7418" width="16.81640625" style="4" customWidth="1"/>
    <col min="7419" max="7654" width="8.7265625" style="4"/>
    <col min="7655" max="7656" width="18.54296875" style="4" customWidth="1"/>
    <col min="7657" max="7672" width="8.7265625" style="4"/>
    <col min="7673" max="7673" width="13.81640625" style="4" customWidth="1"/>
    <col min="7674" max="7674" width="16.81640625" style="4" customWidth="1"/>
    <col min="7675" max="7910" width="8.7265625" style="4"/>
    <col min="7911" max="7912" width="18.54296875" style="4" customWidth="1"/>
    <col min="7913" max="7928" width="8.7265625" style="4"/>
    <col min="7929" max="7929" width="13.81640625" style="4" customWidth="1"/>
    <col min="7930" max="7930" width="16.81640625" style="4" customWidth="1"/>
    <col min="7931" max="8166" width="8.7265625" style="4"/>
    <col min="8167" max="8168" width="18.54296875" style="4" customWidth="1"/>
    <col min="8169" max="8184" width="8.7265625" style="4"/>
    <col min="8185" max="8185" width="13.81640625" style="4" customWidth="1"/>
    <col min="8186" max="8186" width="16.81640625" style="4" customWidth="1"/>
    <col min="8187" max="8422" width="8.7265625" style="4"/>
    <col min="8423" max="8424" width="18.54296875" style="4" customWidth="1"/>
    <col min="8425" max="8440" width="8.7265625" style="4"/>
    <col min="8441" max="8441" width="13.81640625" style="4" customWidth="1"/>
    <col min="8442" max="8442" width="16.81640625" style="4" customWidth="1"/>
    <col min="8443" max="8678" width="8.7265625" style="4"/>
    <col min="8679" max="8680" width="18.54296875" style="4" customWidth="1"/>
    <col min="8681" max="8696" width="8.7265625" style="4"/>
    <col min="8697" max="8697" width="13.81640625" style="4" customWidth="1"/>
    <col min="8698" max="8698" width="16.81640625" style="4" customWidth="1"/>
    <col min="8699" max="8934" width="8.7265625" style="4"/>
    <col min="8935" max="8936" width="18.54296875" style="4" customWidth="1"/>
    <col min="8937" max="8952" width="8.7265625" style="4"/>
    <col min="8953" max="8953" width="13.81640625" style="4" customWidth="1"/>
    <col min="8954" max="8954" width="16.81640625" style="4" customWidth="1"/>
    <col min="8955" max="9190" width="8.7265625" style="4"/>
    <col min="9191" max="9192" width="18.54296875" style="4" customWidth="1"/>
    <col min="9193" max="9208" width="8.7265625" style="4"/>
    <col min="9209" max="9209" width="13.81640625" style="4" customWidth="1"/>
    <col min="9210" max="9210" width="16.81640625" style="4" customWidth="1"/>
    <col min="9211" max="9446" width="8.7265625" style="4"/>
    <col min="9447" max="9448" width="18.54296875" style="4" customWidth="1"/>
    <col min="9449" max="9464" width="8.7265625" style="4"/>
    <col min="9465" max="9465" width="13.81640625" style="4" customWidth="1"/>
    <col min="9466" max="9466" width="16.81640625" style="4" customWidth="1"/>
    <col min="9467" max="9702" width="8.7265625" style="4"/>
    <col min="9703" max="9704" width="18.54296875" style="4" customWidth="1"/>
    <col min="9705" max="9720" width="8.7265625" style="4"/>
    <col min="9721" max="9721" width="13.81640625" style="4" customWidth="1"/>
    <col min="9722" max="9722" width="16.81640625" style="4" customWidth="1"/>
    <col min="9723" max="9958" width="8.7265625" style="4"/>
    <col min="9959" max="9960" width="18.54296875" style="4" customWidth="1"/>
    <col min="9961" max="9976" width="8.7265625" style="4"/>
    <col min="9977" max="9977" width="13.81640625" style="4" customWidth="1"/>
    <col min="9978" max="9978" width="16.81640625" style="4" customWidth="1"/>
    <col min="9979" max="10214" width="8.7265625" style="4"/>
    <col min="10215" max="10216" width="18.54296875" style="4" customWidth="1"/>
    <col min="10217" max="10232" width="8.7265625" style="4"/>
    <col min="10233" max="10233" width="13.81640625" style="4" customWidth="1"/>
    <col min="10234" max="10234" width="16.81640625" style="4" customWidth="1"/>
    <col min="10235" max="10470" width="8.7265625" style="4"/>
    <col min="10471" max="10472" width="18.54296875" style="4" customWidth="1"/>
    <col min="10473" max="10488" width="8.7265625" style="4"/>
    <col min="10489" max="10489" width="13.81640625" style="4" customWidth="1"/>
    <col min="10490" max="10490" width="16.81640625" style="4" customWidth="1"/>
    <col min="10491" max="10726" width="8.7265625" style="4"/>
    <col min="10727" max="10728" width="18.54296875" style="4" customWidth="1"/>
    <col min="10729" max="10744" width="8.7265625" style="4"/>
    <col min="10745" max="10745" width="13.81640625" style="4" customWidth="1"/>
    <col min="10746" max="10746" width="16.81640625" style="4" customWidth="1"/>
    <col min="10747" max="10982" width="8.7265625" style="4"/>
    <col min="10983" max="10984" width="18.54296875" style="4" customWidth="1"/>
    <col min="10985" max="11000" width="8.7265625" style="4"/>
    <col min="11001" max="11001" width="13.81640625" style="4" customWidth="1"/>
    <col min="11002" max="11002" width="16.81640625" style="4" customWidth="1"/>
    <col min="11003" max="11238" width="8.7265625" style="4"/>
    <col min="11239" max="11240" width="18.54296875" style="4" customWidth="1"/>
    <col min="11241" max="11256" width="8.7265625" style="4"/>
    <col min="11257" max="11257" width="13.81640625" style="4" customWidth="1"/>
    <col min="11258" max="11258" width="16.81640625" style="4" customWidth="1"/>
    <col min="11259" max="11494" width="8.7265625" style="4"/>
    <col min="11495" max="11496" width="18.54296875" style="4" customWidth="1"/>
    <col min="11497" max="11512" width="8.7265625" style="4"/>
    <col min="11513" max="11513" width="13.81640625" style="4" customWidth="1"/>
    <col min="11514" max="11514" width="16.81640625" style="4" customWidth="1"/>
    <col min="11515" max="11750" width="8.7265625" style="4"/>
    <col min="11751" max="11752" width="18.54296875" style="4" customWidth="1"/>
    <col min="11753" max="11768" width="8.7265625" style="4"/>
    <col min="11769" max="11769" width="13.81640625" style="4" customWidth="1"/>
    <col min="11770" max="11770" width="16.81640625" style="4" customWidth="1"/>
    <col min="11771" max="12006" width="8.7265625" style="4"/>
    <col min="12007" max="12008" width="18.54296875" style="4" customWidth="1"/>
    <col min="12009" max="12024" width="8.7265625" style="4"/>
    <col min="12025" max="12025" width="13.81640625" style="4" customWidth="1"/>
    <col min="12026" max="12026" width="16.81640625" style="4" customWidth="1"/>
    <col min="12027" max="12262" width="8.7265625" style="4"/>
    <col min="12263" max="12264" width="18.54296875" style="4" customWidth="1"/>
    <col min="12265" max="12280" width="8.7265625" style="4"/>
    <col min="12281" max="12281" width="13.81640625" style="4" customWidth="1"/>
    <col min="12282" max="12282" width="16.81640625" style="4" customWidth="1"/>
    <col min="12283" max="12518" width="8.7265625" style="4"/>
    <col min="12519" max="12520" width="18.54296875" style="4" customWidth="1"/>
    <col min="12521" max="12536" width="8.7265625" style="4"/>
    <col min="12537" max="12537" width="13.81640625" style="4" customWidth="1"/>
    <col min="12538" max="12538" width="16.81640625" style="4" customWidth="1"/>
    <col min="12539" max="12774" width="8.7265625" style="4"/>
    <col min="12775" max="12776" width="18.54296875" style="4" customWidth="1"/>
    <col min="12777" max="12792" width="8.7265625" style="4"/>
    <col min="12793" max="12793" width="13.81640625" style="4" customWidth="1"/>
    <col min="12794" max="12794" width="16.81640625" style="4" customWidth="1"/>
    <col min="12795" max="13030" width="8.7265625" style="4"/>
    <col min="13031" max="13032" width="18.54296875" style="4" customWidth="1"/>
    <col min="13033" max="13048" width="8.7265625" style="4"/>
    <col min="13049" max="13049" width="13.81640625" style="4" customWidth="1"/>
    <col min="13050" max="13050" width="16.81640625" style="4" customWidth="1"/>
    <col min="13051" max="13286" width="8.7265625" style="4"/>
    <col min="13287" max="13288" width="18.54296875" style="4" customWidth="1"/>
    <col min="13289" max="13304" width="8.7265625" style="4"/>
    <col min="13305" max="13305" width="13.81640625" style="4" customWidth="1"/>
    <col min="13306" max="13306" width="16.81640625" style="4" customWidth="1"/>
    <col min="13307" max="13542" width="8.7265625" style="4"/>
    <col min="13543" max="13544" width="18.54296875" style="4" customWidth="1"/>
    <col min="13545" max="13560" width="8.7265625" style="4"/>
    <col min="13561" max="13561" width="13.81640625" style="4" customWidth="1"/>
    <col min="13562" max="13562" width="16.81640625" style="4" customWidth="1"/>
    <col min="13563" max="13798" width="8.7265625" style="4"/>
    <col min="13799" max="13800" width="18.54296875" style="4" customWidth="1"/>
    <col min="13801" max="13816" width="8.7265625" style="4"/>
    <col min="13817" max="13817" width="13.81640625" style="4" customWidth="1"/>
    <col min="13818" max="13818" width="16.81640625" style="4" customWidth="1"/>
    <col min="13819" max="14054" width="8.7265625" style="4"/>
    <col min="14055" max="14056" width="18.54296875" style="4" customWidth="1"/>
    <col min="14057" max="14072" width="8.7265625" style="4"/>
    <col min="14073" max="14073" width="13.81640625" style="4" customWidth="1"/>
    <col min="14074" max="14074" width="16.81640625" style="4" customWidth="1"/>
    <col min="14075" max="14310" width="8.7265625" style="4"/>
    <col min="14311" max="14312" width="18.54296875" style="4" customWidth="1"/>
    <col min="14313" max="14328" width="8.7265625" style="4"/>
    <col min="14329" max="14329" width="13.81640625" style="4" customWidth="1"/>
    <col min="14330" max="14330" width="16.81640625" style="4" customWidth="1"/>
    <col min="14331" max="14566" width="8.7265625" style="4"/>
    <col min="14567" max="14568" width="18.54296875" style="4" customWidth="1"/>
    <col min="14569" max="14584" width="8.7265625" style="4"/>
    <col min="14585" max="14585" width="13.81640625" style="4" customWidth="1"/>
    <col min="14586" max="14586" width="16.81640625" style="4" customWidth="1"/>
    <col min="14587" max="14822" width="8.7265625" style="4"/>
    <col min="14823" max="14824" width="18.54296875" style="4" customWidth="1"/>
    <col min="14825" max="14840" width="8.7265625" style="4"/>
    <col min="14841" max="14841" width="13.81640625" style="4" customWidth="1"/>
    <col min="14842" max="14842" width="16.81640625" style="4" customWidth="1"/>
    <col min="14843" max="15078" width="8.7265625" style="4"/>
    <col min="15079" max="15080" width="18.54296875" style="4" customWidth="1"/>
    <col min="15081" max="15096" width="8.7265625" style="4"/>
    <col min="15097" max="15097" width="13.81640625" style="4" customWidth="1"/>
    <col min="15098" max="15098" width="16.81640625" style="4" customWidth="1"/>
    <col min="15099" max="15334" width="8.7265625" style="4"/>
    <col min="15335" max="15336" width="18.54296875" style="4" customWidth="1"/>
    <col min="15337" max="15352" width="8.7265625" style="4"/>
    <col min="15353" max="15353" width="13.81640625" style="4" customWidth="1"/>
    <col min="15354" max="15354" width="16.81640625" style="4" customWidth="1"/>
    <col min="15355" max="15590" width="8.7265625" style="4"/>
    <col min="15591" max="15592" width="18.54296875" style="4" customWidth="1"/>
    <col min="15593" max="15608" width="8.7265625" style="4"/>
    <col min="15609" max="15609" width="13.81640625" style="4" customWidth="1"/>
    <col min="15610" max="15610" width="16.81640625" style="4" customWidth="1"/>
    <col min="15611" max="15846" width="8.7265625" style="4"/>
    <col min="15847" max="15848" width="18.54296875" style="4" customWidth="1"/>
    <col min="15849" max="15864" width="8.7265625" style="4"/>
    <col min="15865" max="15865" width="13.81640625" style="4" customWidth="1"/>
    <col min="15866" max="15866" width="16.81640625" style="4" customWidth="1"/>
    <col min="15867" max="16102" width="8.7265625" style="4"/>
    <col min="16103" max="16104" width="18.54296875" style="4" customWidth="1"/>
    <col min="16105" max="16120" width="8.7265625" style="4"/>
    <col min="16121" max="16121" width="13.81640625" style="4" customWidth="1"/>
    <col min="16122" max="16122" width="16.81640625" style="4" customWidth="1"/>
    <col min="16123" max="16384" width="8.7265625" style="4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2" t="s">
        <v>58</v>
      </c>
      <c r="E22" s="2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2" t="s">
        <v>62</v>
      </c>
      <c r="AD22" s="2" t="s">
        <v>63</v>
      </c>
      <c r="AE22" s="2" t="s">
        <v>107</v>
      </c>
      <c r="AG22" s="3" t="s">
        <v>64</v>
      </c>
      <c r="AH22" s="3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11"/>
      <c r="Y23" s="11"/>
      <c r="Z23" s="11"/>
      <c r="AA23" s="11"/>
      <c r="AB23" s="11"/>
      <c r="AC23" s="12"/>
      <c r="AD23" s="12"/>
      <c r="AE23" s="12"/>
      <c r="AG23" s="5"/>
      <c r="AH23" s="5"/>
      <c r="AJ23" s="13"/>
      <c r="AL23" s="12"/>
      <c r="AM23" s="12"/>
      <c r="AO23" s="11"/>
      <c r="AP23" s="11"/>
      <c r="AQ23" s="11"/>
      <c r="AW23" s="12"/>
      <c r="AX23" s="12"/>
      <c r="AY23" s="12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6" t="s">
        <v>79</v>
      </c>
      <c r="AD24" s="6" t="s">
        <v>79</v>
      </c>
      <c r="AE24" s="6"/>
      <c r="AG24" s="3"/>
      <c r="AH24" s="3"/>
      <c r="AJ24" s="1" t="s">
        <v>80</v>
      </c>
    </row>
    <row r="25" spans="1:54" s="1" customFormat="1" ht="14.5" x14ac:dyDescent="0.35">
      <c r="B25" s="25">
        <v>42759</v>
      </c>
      <c r="C25" s="4">
        <v>500</v>
      </c>
      <c r="D25" s="4">
        <v>10</v>
      </c>
      <c r="F25" s="10">
        <v>-2E-3</v>
      </c>
      <c r="G25" s="10">
        <v>7.4999999999999997E-2</v>
      </c>
      <c r="H25" s="10">
        <v>7.4999999999999997E-2</v>
      </c>
      <c r="P25" s="10">
        <v>3.0000000000000001E-3</v>
      </c>
      <c r="Q25" s="10">
        <v>6.5000000000000002E-2</v>
      </c>
      <c r="R25" s="10">
        <v>6.5000000000000002E-2</v>
      </c>
      <c r="Y25" s="11">
        <f t="shared" ref="Y25:Y35" si="0">H25-F25</f>
        <v>7.6999999999999999E-2</v>
      </c>
      <c r="Z25" s="11">
        <f t="shared" ref="Z25:Z35" si="1">Q25-P25</f>
        <v>6.2E-2</v>
      </c>
      <c r="AA25" s="11">
        <f t="shared" ref="AA25:AA35" si="2">Y25-Z25</f>
        <v>1.4999999999999999E-2</v>
      </c>
      <c r="AB25" s="11"/>
      <c r="AC25" s="12">
        <f t="shared" ref="AC25:AC35" si="3">1000*28.64*AA25</f>
        <v>429.59999999999997</v>
      </c>
      <c r="AD25" s="12">
        <f t="shared" ref="AD25:AD35" si="4">1000*28.64*((1.72*Z25)-Y25)</f>
        <v>848.88959999999997</v>
      </c>
      <c r="AE25" s="32">
        <f t="shared" ref="AE25:AE35" si="5">1000*28.64*(1.72*(Z25-Z$8)-(Y25-Y$8))</f>
        <v>848.88959999999997</v>
      </c>
      <c r="AF25" s="4"/>
      <c r="AG25" s="5">
        <f t="shared" ref="AG25:AG35" si="6">(28.82*AA25*(D25/1000))/(((C25/1000)/1000)*1)</f>
        <v>8.645999999999999</v>
      </c>
      <c r="AH25" s="5">
        <f t="shared" ref="AH25:AH35" si="7">(28.82*(1.72*Z25-Y25)*(D25/1000))/(((C25/1000)/1000)*1)</f>
        <v>17.084496000000001</v>
      </c>
      <c r="AI25" s="4"/>
      <c r="AJ25" s="13">
        <f t="shared" ref="AJ25:AJ35" si="8">Y25/Z25</f>
        <v>1.2419354838709677</v>
      </c>
      <c r="AK25" s="4"/>
      <c r="AL25" s="12"/>
      <c r="AM25" s="12"/>
      <c r="AN25" s="4"/>
      <c r="AO25" s="11">
        <f t="shared" ref="AO25:AO35" si="9">M25-F25</f>
        <v>2E-3</v>
      </c>
      <c r="AP25" s="11">
        <f t="shared" ref="AP25:AP35" si="10">L25-F25</f>
        <v>2E-3</v>
      </c>
      <c r="AQ25" s="11">
        <f t="shared" ref="AQ25:AQ35" si="11">I25-F25</f>
        <v>2E-3</v>
      </c>
      <c r="AR25" s="4"/>
      <c r="AS25" s="4">
        <f t="shared" ref="AS25:AS35" si="12">(1.04*AO25)+(0.79*AQ25)-(0.27*AP25)</f>
        <v>3.1199999999999999E-3</v>
      </c>
      <c r="AT25" s="4">
        <f t="shared" ref="AT25:AT35" si="13">(1.02*AQ25)-(0.27*AO25)+(0.01*AP25)</f>
        <v>1.5200000000000001E-3</v>
      </c>
      <c r="AU25" s="4">
        <f t="shared" ref="AU25:AU35" si="14">(1.02*AP25)-(0.08*AO25)-(0.026*AQ25)</f>
        <v>1.8280000000000002E-3</v>
      </c>
      <c r="AV25" s="4"/>
      <c r="AW25" s="12">
        <f t="shared" ref="AW25:AW35" si="15">1000000*AT25/(89.71*1)</f>
        <v>16.943484561364397</v>
      </c>
      <c r="AX25" s="12">
        <f t="shared" ref="AX25:AX35" si="16">1000000*AS25/(112.61*1)</f>
        <v>27.706242784832607</v>
      </c>
      <c r="AY25" s="12">
        <f t="shared" ref="AY25:AY35" si="17">1000000*AU25/(262*1)</f>
        <v>6.9770992366412221</v>
      </c>
      <c r="AZ25" s="4"/>
      <c r="BA25" s="4">
        <f t="shared" ref="BA25:BA35" si="18">1000*((11.85*(H25-F25))-(1.54*(J25-F25))-(0.08*(K25-F25)))</f>
        <v>909.20999999999992</v>
      </c>
      <c r="BB25" s="4"/>
    </row>
    <row r="26" spans="1:54" s="1" customFormat="1" ht="14.5" x14ac:dyDescent="0.35">
      <c r="B26" s="25">
        <v>42767</v>
      </c>
      <c r="C26" s="4">
        <v>500</v>
      </c>
      <c r="D26" s="4">
        <v>10</v>
      </c>
      <c r="F26" s="10">
        <v>-1.2E-2</v>
      </c>
      <c r="G26" s="10">
        <v>6.8000000000000005E-2</v>
      </c>
      <c r="H26" s="10">
        <v>6.7000000000000004E-2</v>
      </c>
      <c r="P26" s="10">
        <v>-5.0000000000000001E-3</v>
      </c>
      <c r="Q26" s="10">
        <v>5.7000000000000002E-2</v>
      </c>
      <c r="R26" s="10">
        <v>5.7000000000000002E-2</v>
      </c>
      <c r="Y26" s="11">
        <f t="shared" si="0"/>
        <v>7.9000000000000001E-2</v>
      </c>
      <c r="Z26" s="11">
        <f t="shared" si="1"/>
        <v>6.2E-2</v>
      </c>
      <c r="AA26" s="11">
        <f t="shared" si="2"/>
        <v>1.7000000000000001E-2</v>
      </c>
      <c r="AB26" s="11"/>
      <c r="AC26" s="12">
        <f t="shared" si="3"/>
        <v>486.88000000000005</v>
      </c>
      <c r="AD26" s="12">
        <f t="shared" si="4"/>
        <v>791.60959999999989</v>
      </c>
      <c r="AE26" s="32">
        <f t="shared" si="5"/>
        <v>791.60959999999989</v>
      </c>
      <c r="AF26" s="4"/>
      <c r="AG26" s="5">
        <f t="shared" si="6"/>
        <v>9.7988000000000017</v>
      </c>
      <c r="AH26" s="5">
        <f t="shared" si="7"/>
        <v>15.931695999999999</v>
      </c>
      <c r="AI26" s="4"/>
      <c r="AJ26" s="13">
        <f t="shared" si="8"/>
        <v>1.2741935483870968</v>
      </c>
      <c r="AK26" s="4"/>
      <c r="AL26" s="12"/>
      <c r="AM26" s="12"/>
      <c r="AN26" s="4"/>
      <c r="AO26" s="11">
        <f t="shared" si="9"/>
        <v>1.2E-2</v>
      </c>
      <c r="AP26" s="11">
        <f t="shared" si="10"/>
        <v>1.2E-2</v>
      </c>
      <c r="AQ26" s="11">
        <f t="shared" si="11"/>
        <v>1.2E-2</v>
      </c>
      <c r="AR26" s="4"/>
      <c r="AS26" s="4">
        <f t="shared" si="12"/>
        <v>1.8720000000000001E-2</v>
      </c>
      <c r="AT26" s="4">
        <f t="shared" si="13"/>
        <v>9.1200000000000014E-3</v>
      </c>
      <c r="AU26" s="4">
        <f t="shared" si="14"/>
        <v>1.0968E-2</v>
      </c>
      <c r="AV26" s="4"/>
      <c r="AW26" s="12">
        <f t="shared" si="15"/>
        <v>101.6609073681864</v>
      </c>
      <c r="AX26" s="12">
        <f t="shared" si="16"/>
        <v>166.23745670899564</v>
      </c>
      <c r="AY26" s="12">
        <f t="shared" si="17"/>
        <v>41.862595419847331</v>
      </c>
      <c r="AZ26" s="4"/>
      <c r="BA26" s="4">
        <f t="shared" si="18"/>
        <v>916.70999999999992</v>
      </c>
      <c r="BB26" s="4"/>
    </row>
    <row r="27" spans="1:54" s="1" customFormat="1" ht="14.5" x14ac:dyDescent="0.35">
      <c r="B27" s="25">
        <v>42864</v>
      </c>
      <c r="C27" s="4">
        <v>500</v>
      </c>
      <c r="D27" s="4">
        <v>10</v>
      </c>
      <c r="F27" s="15">
        <v>-4.0000000000000001E-3</v>
      </c>
      <c r="G27" s="15">
        <v>7.0000000000000007E-2</v>
      </c>
      <c r="H27" s="15">
        <v>7.0999999999999994E-2</v>
      </c>
      <c r="P27" s="15">
        <v>-3.0000000000000001E-3</v>
      </c>
      <c r="Q27" s="15">
        <v>5.6000000000000001E-2</v>
      </c>
      <c r="R27" s="15">
        <v>5.6000000000000001E-2</v>
      </c>
      <c r="Y27" s="11">
        <f t="shared" si="0"/>
        <v>7.4999999999999997E-2</v>
      </c>
      <c r="Z27" s="11">
        <f t="shared" si="1"/>
        <v>5.9000000000000004E-2</v>
      </c>
      <c r="AA27" s="11">
        <f t="shared" si="2"/>
        <v>1.5999999999999993E-2</v>
      </c>
      <c r="AB27" s="11"/>
      <c r="AC27" s="12">
        <f t="shared" si="3"/>
        <v>458.23999999999984</v>
      </c>
      <c r="AD27" s="12">
        <f t="shared" si="4"/>
        <v>758.38720000000012</v>
      </c>
      <c r="AE27" s="32">
        <f t="shared" si="5"/>
        <v>758.38720000000012</v>
      </c>
      <c r="AF27" s="4"/>
      <c r="AG27" s="5">
        <f t="shared" si="6"/>
        <v>9.2223999999999968</v>
      </c>
      <c r="AH27" s="5">
        <f t="shared" si="7"/>
        <v>15.263072000000003</v>
      </c>
      <c r="AI27" s="4"/>
      <c r="AJ27" s="13">
        <f t="shared" si="8"/>
        <v>1.271186440677966</v>
      </c>
      <c r="AK27" s="4"/>
      <c r="AL27" s="12"/>
      <c r="AM27" s="12"/>
      <c r="AN27" s="4"/>
      <c r="AO27" s="11">
        <f t="shared" si="9"/>
        <v>4.0000000000000001E-3</v>
      </c>
      <c r="AP27" s="11">
        <f t="shared" si="10"/>
        <v>4.0000000000000001E-3</v>
      </c>
      <c r="AQ27" s="11">
        <f t="shared" si="11"/>
        <v>4.0000000000000001E-3</v>
      </c>
      <c r="AR27" s="4"/>
      <c r="AS27" s="4">
        <f t="shared" si="12"/>
        <v>6.2399999999999999E-3</v>
      </c>
      <c r="AT27" s="4">
        <f t="shared" si="13"/>
        <v>3.0400000000000002E-3</v>
      </c>
      <c r="AU27" s="4">
        <f t="shared" si="14"/>
        <v>3.6560000000000004E-3</v>
      </c>
      <c r="AV27" s="4"/>
      <c r="AW27" s="12">
        <f t="shared" si="15"/>
        <v>33.886969122728793</v>
      </c>
      <c r="AX27" s="12">
        <f t="shared" si="16"/>
        <v>55.412485569665215</v>
      </c>
      <c r="AY27" s="12">
        <f t="shared" si="17"/>
        <v>13.954198473282444</v>
      </c>
      <c r="AZ27" s="4"/>
      <c r="BA27" s="4">
        <f t="shared" si="18"/>
        <v>882.26999999999987</v>
      </c>
      <c r="BB27" s="4"/>
    </row>
    <row r="28" spans="1:54" s="1" customFormat="1" x14ac:dyDescent="0.25">
      <c r="B28" s="25">
        <v>43046</v>
      </c>
      <c r="C28" s="4">
        <v>500</v>
      </c>
      <c r="D28" s="4">
        <v>10</v>
      </c>
      <c r="F28" s="4">
        <v>2E-3</v>
      </c>
      <c r="G28" s="4">
        <v>7.6999999999999999E-2</v>
      </c>
      <c r="H28" s="4">
        <v>7.6999999999999999E-2</v>
      </c>
      <c r="P28" s="4">
        <v>2E-3</v>
      </c>
      <c r="Q28" s="4">
        <v>5.8000000000000003E-2</v>
      </c>
      <c r="R28" s="4">
        <v>5.7000000000000002E-2</v>
      </c>
      <c r="Y28" s="11">
        <f t="shared" si="0"/>
        <v>7.4999999999999997E-2</v>
      </c>
      <c r="Z28" s="11">
        <f t="shared" si="1"/>
        <v>5.6000000000000001E-2</v>
      </c>
      <c r="AA28" s="11">
        <f t="shared" si="2"/>
        <v>1.8999999999999996E-2</v>
      </c>
      <c r="AB28" s="11"/>
      <c r="AC28" s="12">
        <f t="shared" si="3"/>
        <v>544.15999999999985</v>
      </c>
      <c r="AD28" s="12">
        <f t="shared" si="4"/>
        <v>610.60480000000018</v>
      </c>
      <c r="AE28" s="32">
        <f t="shared" si="5"/>
        <v>610.60480000000018</v>
      </c>
      <c r="AF28" s="4"/>
      <c r="AG28" s="5">
        <f t="shared" si="6"/>
        <v>10.951599999999997</v>
      </c>
      <c r="AH28" s="5">
        <f t="shared" si="7"/>
        <v>12.288848000000003</v>
      </c>
      <c r="AI28" s="4"/>
      <c r="AJ28" s="13">
        <f t="shared" si="8"/>
        <v>1.3392857142857142</v>
      </c>
      <c r="AK28" s="4"/>
      <c r="AL28" s="12"/>
      <c r="AM28" s="12"/>
      <c r="AN28" s="4"/>
      <c r="AO28" s="11">
        <f t="shared" si="9"/>
        <v>-2E-3</v>
      </c>
      <c r="AP28" s="11">
        <f t="shared" si="10"/>
        <v>-2E-3</v>
      </c>
      <c r="AQ28" s="11">
        <f t="shared" si="11"/>
        <v>-2E-3</v>
      </c>
      <c r="AR28" s="4"/>
      <c r="AS28" s="4">
        <f t="shared" si="12"/>
        <v>-3.1199999999999999E-3</v>
      </c>
      <c r="AT28" s="4">
        <f t="shared" si="13"/>
        <v>-1.5200000000000001E-3</v>
      </c>
      <c r="AU28" s="4">
        <f t="shared" si="14"/>
        <v>-1.8280000000000002E-3</v>
      </c>
      <c r="AV28" s="4"/>
      <c r="AW28" s="12">
        <f t="shared" si="15"/>
        <v>-16.943484561364397</v>
      </c>
      <c r="AX28" s="12">
        <f t="shared" si="16"/>
        <v>-27.706242784832607</v>
      </c>
      <c r="AY28" s="12">
        <f t="shared" si="17"/>
        <v>-6.9770992366412221</v>
      </c>
      <c r="AZ28" s="4"/>
      <c r="BA28" s="4">
        <f t="shared" si="18"/>
        <v>891.9899999999999</v>
      </c>
      <c r="BB28" s="4"/>
    </row>
    <row r="29" spans="1:54" s="1" customFormat="1" x14ac:dyDescent="0.25">
      <c r="B29" s="25">
        <v>43151</v>
      </c>
      <c r="C29" s="4">
        <v>500</v>
      </c>
      <c r="D29" s="4">
        <v>10</v>
      </c>
      <c r="F29" s="4">
        <v>-1E-3</v>
      </c>
      <c r="G29" s="4">
        <v>7.2999999999999995E-2</v>
      </c>
      <c r="H29" s="4">
        <v>7.3999999999999996E-2</v>
      </c>
      <c r="P29" s="4">
        <v>-1E-3</v>
      </c>
      <c r="Q29" s="4">
        <v>5.7000000000000002E-2</v>
      </c>
      <c r="R29" s="4">
        <v>5.8000000000000003E-2</v>
      </c>
      <c r="Y29" s="11">
        <f t="shared" si="0"/>
        <v>7.4999999999999997E-2</v>
      </c>
      <c r="Z29" s="11">
        <f t="shared" si="1"/>
        <v>5.8000000000000003E-2</v>
      </c>
      <c r="AA29" s="11">
        <f t="shared" si="2"/>
        <v>1.6999999999999994E-2</v>
      </c>
      <c r="AB29" s="11"/>
      <c r="AC29" s="12">
        <f t="shared" si="3"/>
        <v>486.87999999999982</v>
      </c>
      <c r="AD29" s="12">
        <f t="shared" si="4"/>
        <v>709.1264000000001</v>
      </c>
      <c r="AE29" s="32">
        <f t="shared" si="5"/>
        <v>709.1264000000001</v>
      </c>
      <c r="AF29" s="4"/>
      <c r="AG29" s="5">
        <f t="shared" si="6"/>
        <v>9.7987999999999964</v>
      </c>
      <c r="AH29" s="5">
        <f t="shared" si="7"/>
        <v>14.271664000000001</v>
      </c>
      <c r="AI29" s="4"/>
      <c r="AJ29" s="13">
        <f t="shared" si="8"/>
        <v>1.2931034482758619</v>
      </c>
      <c r="AK29" s="4"/>
      <c r="AL29" s="12"/>
      <c r="AM29" s="12"/>
      <c r="AN29" s="4"/>
      <c r="AO29" s="11">
        <f t="shared" si="9"/>
        <v>1E-3</v>
      </c>
      <c r="AP29" s="11">
        <f t="shared" si="10"/>
        <v>1E-3</v>
      </c>
      <c r="AQ29" s="11">
        <f t="shared" si="11"/>
        <v>1E-3</v>
      </c>
      <c r="AR29" s="4"/>
      <c r="AS29" s="4">
        <f t="shared" si="12"/>
        <v>1.56E-3</v>
      </c>
      <c r="AT29" s="4">
        <f t="shared" si="13"/>
        <v>7.6000000000000004E-4</v>
      </c>
      <c r="AU29" s="4">
        <f t="shared" si="14"/>
        <v>9.140000000000001E-4</v>
      </c>
      <c r="AV29" s="4"/>
      <c r="AW29" s="12">
        <f t="shared" si="15"/>
        <v>8.4717422806821983</v>
      </c>
      <c r="AX29" s="12">
        <f t="shared" si="16"/>
        <v>13.853121392416304</v>
      </c>
      <c r="AY29" s="12">
        <f t="shared" si="17"/>
        <v>3.4885496183206111</v>
      </c>
      <c r="AZ29" s="4"/>
      <c r="BA29" s="4">
        <f t="shared" si="18"/>
        <v>887.13</v>
      </c>
      <c r="BB29" s="4"/>
    </row>
    <row r="30" spans="1:54" s="1" customFormat="1" x14ac:dyDescent="0.25">
      <c r="B30" s="25">
        <v>43238</v>
      </c>
      <c r="C30" s="4">
        <v>500</v>
      </c>
      <c r="D30" s="4">
        <v>10</v>
      </c>
      <c r="F30" s="4">
        <v>-2.5000000000000001E-2</v>
      </c>
      <c r="G30" s="4">
        <v>4.9000000000000002E-2</v>
      </c>
      <c r="H30" s="4">
        <v>4.8000000000000001E-2</v>
      </c>
      <c r="P30" s="4">
        <v>-2.4E-2</v>
      </c>
      <c r="Q30" s="4">
        <v>3.4000000000000002E-2</v>
      </c>
      <c r="R30" s="4">
        <v>3.4000000000000002E-2</v>
      </c>
      <c r="Y30" s="11">
        <f t="shared" si="0"/>
        <v>7.3000000000000009E-2</v>
      </c>
      <c r="Z30" s="11">
        <f t="shared" si="1"/>
        <v>5.8000000000000003E-2</v>
      </c>
      <c r="AA30" s="11">
        <f t="shared" si="2"/>
        <v>1.5000000000000006E-2</v>
      </c>
      <c r="AB30" s="11"/>
      <c r="AC30" s="12">
        <f t="shared" si="3"/>
        <v>429.60000000000019</v>
      </c>
      <c r="AD30" s="12">
        <f t="shared" si="4"/>
        <v>766.40639999999973</v>
      </c>
      <c r="AE30" s="32">
        <f t="shared" si="5"/>
        <v>766.40639999999973</v>
      </c>
      <c r="AF30" s="4"/>
      <c r="AG30" s="5">
        <f t="shared" si="6"/>
        <v>8.6460000000000043</v>
      </c>
      <c r="AH30" s="5">
        <f t="shared" si="7"/>
        <v>15.424463999999995</v>
      </c>
      <c r="AI30" s="4"/>
      <c r="AJ30" s="13">
        <f t="shared" si="8"/>
        <v>1.2586206896551726</v>
      </c>
      <c r="AK30" s="4"/>
      <c r="AL30" s="12"/>
      <c r="AM30" s="12"/>
      <c r="AN30" s="4"/>
      <c r="AO30" s="11">
        <f t="shared" si="9"/>
        <v>2.5000000000000001E-2</v>
      </c>
      <c r="AP30" s="11">
        <f t="shared" si="10"/>
        <v>2.5000000000000001E-2</v>
      </c>
      <c r="AQ30" s="11">
        <f t="shared" si="11"/>
        <v>2.5000000000000001E-2</v>
      </c>
      <c r="AR30" s="4"/>
      <c r="AS30" s="4">
        <f t="shared" si="12"/>
        <v>3.9000000000000007E-2</v>
      </c>
      <c r="AT30" s="4">
        <f t="shared" si="13"/>
        <v>1.9000000000000003E-2</v>
      </c>
      <c r="AU30" s="4">
        <f t="shared" si="14"/>
        <v>2.2849999999999999E-2</v>
      </c>
      <c r="AV30" s="4"/>
      <c r="AW30" s="12">
        <f t="shared" si="15"/>
        <v>211.79355701705501</v>
      </c>
      <c r="AX30" s="12">
        <f t="shared" si="16"/>
        <v>346.32803481040764</v>
      </c>
      <c r="AY30" s="12">
        <f t="shared" si="17"/>
        <v>87.213740458015266</v>
      </c>
      <c r="AZ30" s="4"/>
      <c r="BA30" s="4">
        <f t="shared" si="18"/>
        <v>824.55000000000007</v>
      </c>
      <c r="BB30" s="4"/>
    </row>
    <row r="31" spans="1:54" s="1" customFormat="1" x14ac:dyDescent="0.25">
      <c r="B31" s="25">
        <v>43340</v>
      </c>
      <c r="C31" s="4">
        <v>500</v>
      </c>
      <c r="D31" s="4">
        <v>10</v>
      </c>
      <c r="F31" s="4">
        <v>2E-3</v>
      </c>
      <c r="G31" s="4">
        <v>8.2000000000000003E-2</v>
      </c>
      <c r="H31" s="4">
        <v>8.1000000000000003E-2</v>
      </c>
      <c r="P31" s="4">
        <v>-1E-3</v>
      </c>
      <c r="Q31" s="4">
        <v>5.5E-2</v>
      </c>
      <c r="R31" s="4">
        <v>5.5E-2</v>
      </c>
      <c r="Y31" s="11">
        <f t="shared" si="0"/>
        <v>7.9000000000000001E-2</v>
      </c>
      <c r="Z31" s="11">
        <f t="shared" si="1"/>
        <v>5.6000000000000001E-2</v>
      </c>
      <c r="AA31" s="11">
        <f t="shared" si="2"/>
        <v>2.3E-2</v>
      </c>
      <c r="AB31" s="11"/>
      <c r="AC31" s="12">
        <f t="shared" si="3"/>
        <v>658.72</v>
      </c>
      <c r="AD31" s="12">
        <f t="shared" si="4"/>
        <v>496.04480000000007</v>
      </c>
      <c r="AE31" s="32">
        <f t="shared" si="5"/>
        <v>496.04480000000007</v>
      </c>
      <c r="AF31" s="4"/>
      <c r="AG31" s="5">
        <f t="shared" si="6"/>
        <v>13.257199999999999</v>
      </c>
      <c r="AH31" s="5">
        <f t="shared" si="7"/>
        <v>9.9832480000000015</v>
      </c>
      <c r="AI31" s="4"/>
      <c r="AJ31" s="13">
        <f t="shared" si="8"/>
        <v>1.4107142857142858</v>
      </c>
      <c r="AK31" s="4"/>
      <c r="AL31" s="12"/>
      <c r="AM31" s="12"/>
      <c r="AN31" s="4"/>
      <c r="AO31" s="11">
        <f t="shared" si="9"/>
        <v>-2E-3</v>
      </c>
      <c r="AP31" s="11">
        <f t="shared" si="10"/>
        <v>-2E-3</v>
      </c>
      <c r="AQ31" s="11">
        <f t="shared" si="11"/>
        <v>-2E-3</v>
      </c>
      <c r="AR31" s="4"/>
      <c r="AS31" s="4">
        <f t="shared" si="12"/>
        <v>-3.1199999999999999E-3</v>
      </c>
      <c r="AT31" s="4">
        <f t="shared" si="13"/>
        <v>-1.5200000000000001E-3</v>
      </c>
      <c r="AU31" s="4">
        <f t="shared" si="14"/>
        <v>-1.8280000000000002E-3</v>
      </c>
      <c r="AV31" s="4"/>
      <c r="AW31" s="12">
        <f t="shared" si="15"/>
        <v>-16.943484561364397</v>
      </c>
      <c r="AX31" s="12">
        <f t="shared" si="16"/>
        <v>-27.706242784832607</v>
      </c>
      <c r="AY31" s="12">
        <f t="shared" si="17"/>
        <v>-6.9770992366412221</v>
      </c>
      <c r="AZ31" s="4"/>
      <c r="BA31" s="4">
        <f t="shared" si="18"/>
        <v>939.39</v>
      </c>
      <c r="BB31" s="4"/>
    </row>
    <row r="32" spans="1:54" s="1" customFormat="1" x14ac:dyDescent="0.25">
      <c r="B32" s="25">
        <v>43340</v>
      </c>
      <c r="C32" s="4">
        <v>500</v>
      </c>
      <c r="D32" s="4">
        <v>10</v>
      </c>
      <c r="F32" s="4">
        <v>-3.0000000000000001E-3</v>
      </c>
      <c r="G32" s="4">
        <v>6.0999999999999999E-2</v>
      </c>
      <c r="H32" s="4">
        <v>6.0999999999999999E-2</v>
      </c>
      <c r="P32" s="4">
        <v>-2E-3</v>
      </c>
      <c r="Q32" s="4">
        <v>4.2999999999999997E-2</v>
      </c>
      <c r="R32" s="4">
        <v>4.2000000000000003E-2</v>
      </c>
      <c r="Y32" s="11">
        <f t="shared" si="0"/>
        <v>6.4000000000000001E-2</v>
      </c>
      <c r="Z32" s="11">
        <f t="shared" si="1"/>
        <v>4.4999999999999998E-2</v>
      </c>
      <c r="AA32" s="11">
        <f t="shared" si="2"/>
        <v>1.9000000000000003E-2</v>
      </c>
      <c r="AB32" s="11"/>
      <c r="AC32" s="12">
        <f t="shared" si="3"/>
        <v>544.16000000000008</v>
      </c>
      <c r="AD32" s="12">
        <f t="shared" si="4"/>
        <v>383.77599999999984</v>
      </c>
      <c r="AE32" s="32">
        <f t="shared" si="5"/>
        <v>383.77599999999984</v>
      </c>
      <c r="AF32" s="4"/>
      <c r="AG32" s="5">
        <f t="shared" si="6"/>
        <v>10.951600000000003</v>
      </c>
      <c r="AH32" s="5">
        <f t="shared" si="7"/>
        <v>7.7237599999999969</v>
      </c>
      <c r="AI32" s="4"/>
      <c r="AJ32" s="13">
        <f t="shared" si="8"/>
        <v>1.4222222222222223</v>
      </c>
      <c r="AK32" s="4"/>
      <c r="AL32" s="12"/>
      <c r="AM32" s="12"/>
      <c r="AN32" s="4"/>
      <c r="AO32" s="11">
        <f t="shared" si="9"/>
        <v>3.0000000000000001E-3</v>
      </c>
      <c r="AP32" s="11">
        <f t="shared" si="10"/>
        <v>3.0000000000000001E-3</v>
      </c>
      <c r="AQ32" s="11">
        <f t="shared" si="11"/>
        <v>3.0000000000000001E-3</v>
      </c>
      <c r="AR32" s="4"/>
      <c r="AS32" s="4">
        <f t="shared" si="12"/>
        <v>4.6800000000000001E-3</v>
      </c>
      <c r="AT32" s="4">
        <f t="shared" si="13"/>
        <v>2.2800000000000003E-3</v>
      </c>
      <c r="AU32" s="4">
        <f t="shared" si="14"/>
        <v>2.7420000000000001E-3</v>
      </c>
      <c r="AV32" s="4"/>
      <c r="AW32" s="12">
        <f t="shared" si="15"/>
        <v>25.4152268420466</v>
      </c>
      <c r="AX32" s="12">
        <f t="shared" si="16"/>
        <v>41.559364177248909</v>
      </c>
      <c r="AY32" s="12">
        <f t="shared" si="17"/>
        <v>10.465648854961833</v>
      </c>
      <c r="AZ32" s="4"/>
      <c r="BA32" s="4">
        <f t="shared" si="18"/>
        <v>753.54</v>
      </c>
      <c r="BB32" s="4"/>
    </row>
    <row r="33" spans="1:54" s="1" customFormat="1" x14ac:dyDescent="0.25">
      <c r="B33" s="25">
        <v>43341</v>
      </c>
      <c r="C33" s="4">
        <v>500</v>
      </c>
      <c r="D33" s="4">
        <v>10</v>
      </c>
      <c r="F33" s="4">
        <v>0</v>
      </c>
      <c r="G33" s="4">
        <v>6.7000000000000004E-2</v>
      </c>
      <c r="H33" s="4">
        <v>6.6000000000000003E-2</v>
      </c>
      <c r="P33" s="4">
        <v>1E-3</v>
      </c>
      <c r="Q33" s="4">
        <v>4.7E-2</v>
      </c>
      <c r="R33" s="4">
        <v>4.7E-2</v>
      </c>
      <c r="Y33" s="11">
        <f t="shared" si="0"/>
        <v>6.6000000000000003E-2</v>
      </c>
      <c r="Z33" s="11">
        <f t="shared" si="1"/>
        <v>4.5999999999999999E-2</v>
      </c>
      <c r="AA33" s="11">
        <f t="shared" si="2"/>
        <v>2.0000000000000004E-2</v>
      </c>
      <c r="AB33" s="11"/>
      <c r="AC33" s="12">
        <f t="shared" si="3"/>
        <v>572.80000000000007</v>
      </c>
      <c r="AD33" s="12">
        <f t="shared" si="4"/>
        <v>375.75679999999977</v>
      </c>
      <c r="AE33" s="32">
        <f t="shared" si="5"/>
        <v>375.75679999999977</v>
      </c>
      <c r="AF33" s="4"/>
      <c r="AG33" s="5">
        <f t="shared" si="6"/>
        <v>11.528000000000004</v>
      </c>
      <c r="AH33" s="5">
        <f t="shared" si="7"/>
        <v>7.5623679999999966</v>
      </c>
      <c r="AI33" s="4"/>
      <c r="AJ33" s="13">
        <f t="shared" si="8"/>
        <v>1.4347826086956523</v>
      </c>
      <c r="AK33" s="4"/>
      <c r="AL33" s="12"/>
      <c r="AM33" s="12"/>
      <c r="AN33" s="4"/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4"/>
      <c r="AS33" s="4">
        <f t="shared" si="12"/>
        <v>0</v>
      </c>
      <c r="AT33" s="4">
        <f t="shared" si="13"/>
        <v>0</v>
      </c>
      <c r="AU33" s="4">
        <f t="shared" si="14"/>
        <v>0</v>
      </c>
      <c r="AV33" s="4"/>
      <c r="AW33" s="12">
        <f t="shared" si="15"/>
        <v>0</v>
      </c>
      <c r="AX33" s="12">
        <f t="shared" si="16"/>
        <v>0</v>
      </c>
      <c r="AY33" s="12">
        <f t="shared" si="17"/>
        <v>0</v>
      </c>
      <c r="AZ33" s="4"/>
      <c r="BA33" s="4">
        <f t="shared" si="18"/>
        <v>782.1</v>
      </c>
      <c r="BB33" s="4"/>
    </row>
    <row r="34" spans="1:54" x14ac:dyDescent="0.25">
      <c r="A34" s="4" t="s">
        <v>81</v>
      </c>
      <c r="B34" s="25">
        <v>43341</v>
      </c>
      <c r="C34" s="4">
        <v>500</v>
      </c>
      <c r="D34" s="4">
        <v>10</v>
      </c>
      <c r="F34" s="4">
        <v>0</v>
      </c>
      <c r="G34" s="4">
        <v>6.7000000000000004E-2</v>
      </c>
      <c r="H34" s="4">
        <v>6.6000000000000003E-2</v>
      </c>
      <c r="I34" s="4">
        <v>6.5000000000000002E-2</v>
      </c>
      <c r="J34" s="4">
        <v>2.4E-2</v>
      </c>
      <c r="K34" s="4">
        <v>1.4E-2</v>
      </c>
      <c r="L34" s="4">
        <v>3.1E-2</v>
      </c>
      <c r="M34" s="4">
        <v>9.7000000000000003E-2</v>
      </c>
      <c r="P34" s="4">
        <v>1E-3</v>
      </c>
      <c r="Q34" s="26">
        <v>4.7E-2</v>
      </c>
      <c r="R34" s="26">
        <v>4.7E-2</v>
      </c>
      <c r="S34" s="4">
        <v>4.5999999999999999E-2</v>
      </c>
      <c r="T34" s="4">
        <v>1.7000000000000001E-2</v>
      </c>
      <c r="U34" s="4">
        <v>8.0000000000000002E-3</v>
      </c>
      <c r="V34" s="4">
        <v>2.8000000000000001E-2</v>
      </c>
      <c r="W34" s="4">
        <v>9.6000000000000002E-2</v>
      </c>
      <c r="Y34" s="11">
        <f t="shared" si="0"/>
        <v>6.6000000000000003E-2</v>
      </c>
      <c r="Z34" s="11">
        <f t="shared" si="1"/>
        <v>4.5999999999999999E-2</v>
      </c>
      <c r="AA34" s="11">
        <f t="shared" si="2"/>
        <v>2.0000000000000004E-2</v>
      </c>
      <c r="AB34" s="11"/>
      <c r="AC34" s="12">
        <f t="shared" si="3"/>
        <v>572.80000000000007</v>
      </c>
      <c r="AD34" s="12">
        <f t="shared" si="4"/>
        <v>375.75679999999977</v>
      </c>
      <c r="AE34" s="32">
        <f t="shared" si="5"/>
        <v>375.75679999999977</v>
      </c>
      <c r="AG34" s="5">
        <f t="shared" si="6"/>
        <v>11.528000000000004</v>
      </c>
      <c r="AH34" s="5">
        <f t="shared" si="7"/>
        <v>7.5623679999999966</v>
      </c>
      <c r="AJ34" s="13">
        <f t="shared" si="8"/>
        <v>1.4347826086956523</v>
      </c>
      <c r="AL34" s="12"/>
      <c r="AM34" s="12"/>
      <c r="AO34" s="11">
        <f t="shared" si="9"/>
        <v>9.7000000000000003E-2</v>
      </c>
      <c r="AP34" s="11">
        <f t="shared" si="10"/>
        <v>3.1E-2</v>
      </c>
      <c r="AQ34" s="11">
        <f t="shared" si="11"/>
        <v>6.5000000000000002E-2</v>
      </c>
      <c r="AS34" s="4">
        <f t="shared" si="12"/>
        <v>0.14386000000000004</v>
      </c>
      <c r="AT34" s="4">
        <f t="shared" si="13"/>
        <v>4.0419999999999991E-2</v>
      </c>
      <c r="AU34" s="4">
        <f t="shared" si="14"/>
        <v>2.2170000000000002E-2</v>
      </c>
      <c r="AW34" s="12">
        <f t="shared" si="15"/>
        <v>450.56292498049265</v>
      </c>
      <c r="AX34" s="12">
        <f t="shared" si="16"/>
        <v>1277.5064381493653</v>
      </c>
      <c r="AY34" s="12">
        <f t="shared" si="17"/>
        <v>84.618320610687036</v>
      </c>
      <c r="BA34" s="4">
        <f t="shared" si="18"/>
        <v>744.02</v>
      </c>
    </row>
    <row r="35" spans="1:54" x14ac:dyDescent="0.25">
      <c r="A35" s="4" t="s">
        <v>81</v>
      </c>
      <c r="B35" s="25">
        <v>43341</v>
      </c>
      <c r="C35" s="4">
        <v>500</v>
      </c>
      <c r="D35" s="4">
        <v>10</v>
      </c>
      <c r="F35" s="4">
        <v>0</v>
      </c>
      <c r="G35" s="4">
        <v>6.7000000000000004E-2</v>
      </c>
      <c r="H35" s="4">
        <v>6.6000000000000003E-2</v>
      </c>
      <c r="I35" s="4">
        <v>6.5000000000000002E-2</v>
      </c>
      <c r="J35" s="4">
        <v>2.4E-2</v>
      </c>
      <c r="K35" s="4">
        <v>1.4E-2</v>
      </c>
      <c r="L35" s="4">
        <v>3.1E-2</v>
      </c>
      <c r="M35" s="4">
        <v>9.7000000000000003E-2</v>
      </c>
      <c r="P35" s="4">
        <v>1E-3</v>
      </c>
      <c r="Q35" s="26">
        <v>4.7E-2</v>
      </c>
      <c r="R35" s="26">
        <v>4.7E-2</v>
      </c>
      <c r="S35" s="4">
        <v>4.5999999999999999E-2</v>
      </c>
      <c r="T35" s="4">
        <v>1.7000000000000001E-2</v>
      </c>
      <c r="U35" s="4">
        <v>8.0000000000000002E-3</v>
      </c>
      <c r="V35" s="4">
        <v>2.8000000000000001E-2</v>
      </c>
      <c r="W35" s="4">
        <v>9.6000000000000002E-2</v>
      </c>
      <c r="Y35" s="11">
        <f t="shared" si="0"/>
        <v>6.6000000000000003E-2</v>
      </c>
      <c r="Z35" s="11">
        <f t="shared" si="1"/>
        <v>4.5999999999999999E-2</v>
      </c>
      <c r="AA35" s="11">
        <f t="shared" si="2"/>
        <v>2.0000000000000004E-2</v>
      </c>
      <c r="AB35" s="11"/>
      <c r="AC35" s="12">
        <f t="shared" si="3"/>
        <v>572.80000000000007</v>
      </c>
      <c r="AD35" s="12">
        <f t="shared" si="4"/>
        <v>375.75679999999977</v>
      </c>
      <c r="AE35" s="32">
        <f t="shared" si="5"/>
        <v>375.75679999999977</v>
      </c>
      <c r="AG35" s="5">
        <f t="shared" si="6"/>
        <v>11.528000000000004</v>
      </c>
      <c r="AH35" s="5">
        <f t="shared" si="7"/>
        <v>7.5623679999999966</v>
      </c>
      <c r="AJ35" s="13">
        <f t="shared" si="8"/>
        <v>1.4347826086956523</v>
      </c>
      <c r="AL35" s="12"/>
      <c r="AM35" s="12"/>
      <c r="AO35" s="11">
        <f t="shared" si="9"/>
        <v>9.7000000000000003E-2</v>
      </c>
      <c r="AP35" s="11">
        <f t="shared" si="10"/>
        <v>3.1E-2</v>
      </c>
      <c r="AQ35" s="11">
        <f t="shared" si="11"/>
        <v>6.5000000000000002E-2</v>
      </c>
      <c r="AS35" s="4">
        <f t="shared" si="12"/>
        <v>0.14386000000000004</v>
      </c>
      <c r="AT35" s="4">
        <f t="shared" si="13"/>
        <v>4.0419999999999991E-2</v>
      </c>
      <c r="AU35" s="4">
        <f t="shared" si="14"/>
        <v>2.2170000000000002E-2</v>
      </c>
      <c r="AW35" s="12">
        <f t="shared" si="15"/>
        <v>450.56292498049265</v>
      </c>
      <c r="AX35" s="12">
        <f t="shared" si="16"/>
        <v>1277.5064381493653</v>
      </c>
      <c r="AY35" s="12">
        <f t="shared" si="17"/>
        <v>84.618320610687036</v>
      </c>
      <c r="BA35" s="4">
        <f t="shared" si="18"/>
        <v>744.02</v>
      </c>
    </row>
    <row r="50" spans="1:30" x14ac:dyDescent="0.25">
      <c r="A50" s="4" t="s">
        <v>96</v>
      </c>
      <c r="B50" s="25">
        <f>MIN(B25:B49)</f>
        <v>42759</v>
      </c>
      <c r="AA50" s="28"/>
      <c r="AB50" s="12" t="s">
        <v>84</v>
      </c>
      <c r="AC50" s="12">
        <f>AVERAGE(AC25:AC48)</f>
        <v>523.33090909090913</v>
      </c>
      <c r="AD50" s="12">
        <f>AVERAGE(AD25:AD49)</f>
        <v>590.19229090909084</v>
      </c>
    </row>
    <row r="51" spans="1:30" x14ac:dyDescent="0.25">
      <c r="A51" s="4" t="s">
        <v>97</v>
      </c>
      <c r="B51" s="25">
        <f>MAX(B25:B49)</f>
        <v>43341</v>
      </c>
      <c r="AA51" s="28"/>
      <c r="AB51" s="12" t="s">
        <v>85</v>
      </c>
      <c r="AC51" s="4">
        <f>STDEV(AC25:AC49)</f>
        <v>71.417512901884606</v>
      </c>
      <c r="AD51" s="4">
        <f>STDEV(AD25:AD49)</f>
        <v>192.56566078435407</v>
      </c>
    </row>
    <row r="52" spans="1:30" x14ac:dyDescent="0.25">
      <c r="AA52" s="28"/>
      <c r="AB52" s="12" t="s">
        <v>83</v>
      </c>
      <c r="AC52" s="4">
        <f>100*AC51/AC50</f>
        <v>13.646721732134207</v>
      </c>
      <c r="AD52" s="4">
        <f>100*AD51/AD50</f>
        <v>32.627613703279557</v>
      </c>
    </row>
    <row r="53" spans="1:30" x14ac:dyDescent="0.25">
      <c r="AA53" s="28" t="s">
        <v>86</v>
      </c>
      <c r="AB53" s="12" t="s">
        <v>87</v>
      </c>
      <c r="AC53" s="4">
        <f>AC50-(2*AC51)</f>
        <v>380.49588328713992</v>
      </c>
      <c r="AD53" s="4">
        <f>AD50-(2*AD51)</f>
        <v>205.06096934038271</v>
      </c>
    </row>
    <row r="54" spans="1:30" x14ac:dyDescent="0.25">
      <c r="AA54" s="29"/>
      <c r="AB54" s="12" t="s">
        <v>88</v>
      </c>
      <c r="AC54" s="4">
        <f>AC50+(2*AC51)</f>
        <v>666.16593489467834</v>
      </c>
      <c r="AD54" s="4">
        <f>AD50+(2*AD51)</f>
        <v>975.32361247779897</v>
      </c>
    </row>
    <row r="55" spans="1:30" x14ac:dyDescent="0.25">
      <c r="AA55" s="28" t="s">
        <v>89</v>
      </c>
      <c r="AB55" s="12" t="s">
        <v>90</v>
      </c>
      <c r="AC55" s="4">
        <f>AC50-(3*AC51)</f>
        <v>309.07837038525531</v>
      </c>
      <c r="AD55" s="4">
        <f>AD50-(3*AD51)</f>
        <v>12.495308556028704</v>
      </c>
    </row>
    <row r="56" spans="1:30" x14ac:dyDescent="0.25">
      <c r="AA56" s="27"/>
      <c r="AB56" s="12" t="s">
        <v>91</v>
      </c>
      <c r="AC56" s="4">
        <f>AC50+(3*AC51)</f>
        <v>737.58344779656295</v>
      </c>
      <c r="AD56" s="4">
        <f>AD50+(3*AD51)</f>
        <v>1167.889273262153</v>
      </c>
    </row>
    <row r="57" spans="1:30" x14ac:dyDescent="0.25">
      <c r="AA57" s="28" t="s">
        <v>92</v>
      </c>
      <c r="AB57" s="12" t="s">
        <v>93</v>
      </c>
      <c r="AC57" s="4">
        <f>AC51*3.14</f>
        <v>224.25099051191768</v>
      </c>
      <c r="AD57" s="4">
        <f>AD51*3.14</f>
        <v>604.65617486287181</v>
      </c>
    </row>
    <row r="58" spans="1:30" x14ac:dyDescent="0.25">
      <c r="AA58" s="28" t="s">
        <v>94</v>
      </c>
      <c r="AB58" s="12" t="s">
        <v>95</v>
      </c>
      <c r="AC58" s="4">
        <f>AC51*10</f>
        <v>714.17512901884606</v>
      </c>
      <c r="AD58" s="4">
        <f>AD51*10</f>
        <v>1925.6566078435408</v>
      </c>
    </row>
  </sheetData>
  <conditionalFormatting sqref="H27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2018-10-18T17:53:27Z</dcterms:created>
  <dcterms:modified xsi:type="dcterms:W3CDTF">2019-06-11T18:11:06Z</dcterms:modified>
</cp:coreProperties>
</file>