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5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45" windowWidth="10515" windowHeight="6690" tabRatio="899" activeTab="1"/>
  </bookViews>
  <sheets>
    <sheet name="TP FALABELLA_OK" sheetId="10" r:id="rId1"/>
    <sheet name="DESGRAVAMEN SC FALABELLA_OK" sheetId="15" r:id="rId2"/>
    <sheet name="DESGRAVAMEN TC FALABELLA_OK" sheetId="16" r:id="rId3"/>
    <sheet name="SAGA - GEX_OK" sheetId="17" r:id="rId4"/>
    <sheet name="TOTTUS - GEX_OK" sheetId="18" r:id="rId5"/>
  </sheets>
  <calcPr calcId="145621"/>
</workbook>
</file>

<file path=xl/calcChain.xml><?xml version="1.0" encoding="utf-8"?>
<calcChain xmlns="http://schemas.openxmlformats.org/spreadsheetml/2006/main">
  <c r="M22" i="15" l="1"/>
  <c r="L22" i="15"/>
  <c r="K22" i="15"/>
  <c r="J22" i="15"/>
  <c r="I22" i="15"/>
  <c r="H22" i="15"/>
  <c r="G22" i="15"/>
  <c r="F22" i="15"/>
  <c r="E22" i="15"/>
  <c r="D40" i="18" l="1"/>
  <c r="E40" i="18"/>
  <c r="F40" i="18"/>
  <c r="G40" i="18"/>
  <c r="C40" i="18"/>
  <c r="D41" i="17"/>
  <c r="E41" i="17"/>
  <c r="F41" i="17"/>
  <c r="G41" i="17"/>
  <c r="C41" i="17"/>
  <c r="C30" i="15"/>
  <c r="I30" i="15"/>
  <c r="H30" i="15"/>
  <c r="G30" i="15"/>
  <c r="F30" i="15"/>
  <c r="E30" i="15"/>
  <c r="D30" i="15"/>
  <c r="D30" i="10"/>
  <c r="E30" i="10"/>
  <c r="F30" i="10"/>
  <c r="G30" i="10"/>
  <c r="H30" i="10"/>
  <c r="I30" i="10"/>
  <c r="C30" i="10"/>
  <c r="D20" i="18" l="1"/>
  <c r="E20" i="18"/>
  <c r="F20" i="18"/>
  <c r="G20" i="18"/>
  <c r="H20" i="18"/>
  <c r="D21" i="18"/>
  <c r="E21" i="18"/>
  <c r="F21" i="18"/>
  <c r="G21" i="18"/>
  <c r="H21" i="18"/>
  <c r="C20" i="18"/>
  <c r="C21" i="18"/>
  <c r="E42" i="17"/>
  <c r="D21" i="17"/>
  <c r="E21" i="17"/>
  <c r="F21" i="17"/>
  <c r="G21" i="17"/>
  <c r="H21" i="17"/>
  <c r="D22" i="17"/>
  <c r="E22" i="17"/>
  <c r="F22" i="17"/>
  <c r="G22" i="17"/>
  <c r="H22" i="17"/>
  <c r="C21" i="17"/>
  <c r="C22" i="17"/>
  <c r="D21" i="16"/>
  <c r="E21" i="16"/>
  <c r="F21" i="16"/>
  <c r="G21" i="16"/>
  <c r="H21" i="16"/>
  <c r="D20" i="16"/>
  <c r="E20" i="16"/>
  <c r="F20" i="16"/>
  <c r="G20" i="16"/>
  <c r="H20" i="16"/>
  <c r="C20" i="16"/>
  <c r="C21" i="16"/>
  <c r="C21" i="15"/>
  <c r="C20" i="15"/>
  <c r="I33" i="10"/>
  <c r="D20" i="10"/>
  <c r="E20" i="10"/>
  <c r="F20" i="10"/>
  <c r="G20" i="10"/>
  <c r="H20" i="10"/>
  <c r="C20" i="10"/>
  <c r="C21" i="10"/>
  <c r="D20" i="15"/>
  <c r="E20" i="15"/>
  <c r="F20" i="15"/>
  <c r="G20" i="15"/>
  <c r="H20" i="15"/>
  <c r="D21" i="15"/>
  <c r="E21" i="15"/>
  <c r="F21" i="15"/>
  <c r="G21" i="15"/>
  <c r="H21" i="15"/>
  <c r="E21" i="10" l="1"/>
  <c r="D21" i="10"/>
  <c r="D12" i="10"/>
  <c r="E12" i="10"/>
  <c r="F12" i="10"/>
  <c r="G12" i="10"/>
  <c r="H12" i="10"/>
  <c r="I12" i="10"/>
  <c r="D13" i="10"/>
  <c r="E13" i="10"/>
  <c r="F13" i="10"/>
  <c r="G13" i="10"/>
  <c r="H13" i="10"/>
  <c r="I13" i="10"/>
  <c r="D41" i="18"/>
  <c r="E31" i="15"/>
  <c r="F31" i="15"/>
  <c r="G31" i="15"/>
  <c r="H31" i="15"/>
  <c r="I31" i="15"/>
  <c r="D31" i="15"/>
  <c r="F31" i="10"/>
  <c r="G31" i="10"/>
  <c r="H31" i="10"/>
  <c r="I31" i="10"/>
  <c r="E31" i="10"/>
  <c r="D31" i="10"/>
  <c r="F42" i="17"/>
  <c r="G42" i="17"/>
  <c r="H27" i="17"/>
  <c r="H26" i="18"/>
  <c r="G30" i="17"/>
  <c r="G27" i="17"/>
  <c r="I38" i="10"/>
  <c r="H38" i="10"/>
  <c r="F21" i="10"/>
  <c r="G21" i="10"/>
  <c r="H21" i="10"/>
  <c r="G41" i="18" l="1"/>
  <c r="F41" i="18"/>
  <c r="E41" i="18"/>
  <c r="C41" i="18"/>
  <c r="N39" i="18"/>
  <c r="M39" i="18"/>
  <c r="L39" i="18"/>
  <c r="K39" i="18"/>
  <c r="J39" i="18"/>
  <c r="I39" i="18"/>
  <c r="H39" i="18"/>
  <c r="G39" i="18"/>
  <c r="F39" i="18"/>
  <c r="E39" i="18"/>
  <c r="D39" i="18"/>
  <c r="C39" i="18"/>
  <c r="N29" i="18"/>
  <c r="M29" i="18"/>
  <c r="L29" i="18"/>
  <c r="K29" i="18"/>
  <c r="J29" i="18"/>
  <c r="I29" i="18"/>
  <c r="H29" i="18"/>
  <c r="G29" i="18"/>
  <c r="F29" i="18"/>
  <c r="E29" i="18"/>
  <c r="D29" i="18"/>
  <c r="C29" i="18"/>
  <c r="G26" i="18"/>
  <c r="F26" i="18"/>
  <c r="E26" i="18"/>
  <c r="D26" i="18"/>
  <c r="C26" i="18"/>
  <c r="N13" i="18" l="1"/>
  <c r="M13" i="18"/>
  <c r="L13" i="18"/>
  <c r="K13" i="18"/>
  <c r="J13" i="18"/>
  <c r="I13" i="18"/>
  <c r="H13" i="18"/>
  <c r="G13" i="18"/>
  <c r="F13" i="18"/>
  <c r="E13" i="18"/>
  <c r="D13" i="18"/>
  <c r="C13" i="18"/>
  <c r="N12" i="18"/>
  <c r="M12" i="18"/>
  <c r="L12" i="18"/>
  <c r="K12" i="18"/>
  <c r="J12" i="18"/>
  <c r="I12" i="18"/>
  <c r="H12" i="18"/>
  <c r="G12" i="18"/>
  <c r="F12" i="18"/>
  <c r="E12" i="18"/>
  <c r="D12" i="18"/>
  <c r="C12" i="18"/>
  <c r="G40" i="17"/>
  <c r="F40" i="17"/>
  <c r="E40" i="17"/>
  <c r="D40" i="17"/>
  <c r="C40" i="17"/>
  <c r="N30" i="17"/>
  <c r="M30" i="17"/>
  <c r="L30" i="17"/>
  <c r="K30" i="17"/>
  <c r="J30" i="17"/>
  <c r="I30" i="17"/>
  <c r="H30" i="17"/>
  <c r="F30" i="17"/>
  <c r="E30" i="17"/>
  <c r="D30" i="17"/>
  <c r="C30" i="17"/>
  <c r="F27" i="17"/>
  <c r="E27" i="17"/>
  <c r="D27" i="17"/>
  <c r="C27" i="17"/>
  <c r="G13" i="17"/>
  <c r="F13" i="17"/>
  <c r="E13" i="17"/>
  <c r="D13" i="17"/>
  <c r="C13" i="17"/>
  <c r="G12" i="17"/>
  <c r="F12" i="17"/>
  <c r="E12" i="17"/>
  <c r="D12" i="17"/>
  <c r="C12" i="17"/>
  <c r="H13" i="16"/>
  <c r="G13" i="16"/>
  <c r="F13" i="16"/>
  <c r="E13" i="16"/>
  <c r="D13" i="16"/>
  <c r="C13" i="16"/>
  <c r="H12" i="16"/>
  <c r="G12" i="16"/>
  <c r="F12" i="16"/>
  <c r="E12" i="16"/>
  <c r="D12" i="16"/>
  <c r="C12" i="16"/>
  <c r="I38" i="15"/>
  <c r="H38" i="15"/>
  <c r="G38" i="15"/>
  <c r="F38" i="15"/>
  <c r="E38" i="15"/>
  <c r="D38" i="15"/>
  <c r="I33" i="15"/>
  <c r="H33" i="15"/>
  <c r="G33" i="15"/>
  <c r="F33" i="15"/>
  <c r="E33" i="15"/>
  <c r="D33" i="15"/>
  <c r="C33" i="15"/>
  <c r="I29" i="15"/>
  <c r="H29" i="15"/>
  <c r="G29" i="15"/>
  <c r="F29" i="15"/>
  <c r="E29" i="15"/>
  <c r="D29" i="15"/>
  <c r="C29" i="15"/>
  <c r="I13" i="15"/>
  <c r="H13" i="15"/>
  <c r="G13" i="15"/>
  <c r="F13" i="15"/>
  <c r="E13" i="15"/>
  <c r="D13" i="15"/>
  <c r="C13" i="15"/>
  <c r="I12" i="15"/>
  <c r="H12" i="15"/>
  <c r="G12" i="15"/>
  <c r="F12" i="15"/>
  <c r="E12" i="15"/>
  <c r="D12" i="15"/>
  <c r="C12" i="15"/>
  <c r="G38" i="10" l="1"/>
  <c r="F38" i="10"/>
  <c r="E38" i="10"/>
  <c r="D38" i="10"/>
  <c r="H33" i="10"/>
  <c r="G33" i="10"/>
  <c r="F33" i="10"/>
  <c r="E33" i="10"/>
  <c r="D33" i="10"/>
  <c r="C33" i="10"/>
  <c r="I29" i="10"/>
  <c r="H29" i="10"/>
  <c r="G29" i="10"/>
  <c r="F29" i="10"/>
  <c r="E29" i="10"/>
  <c r="D29" i="10"/>
  <c r="C29" i="10"/>
  <c r="C12" i="10" l="1"/>
  <c r="C13" i="10"/>
</calcChain>
</file>

<file path=xl/comments1.xml><?xml version="1.0" encoding="utf-8"?>
<comments xmlns="http://schemas.openxmlformats.org/spreadsheetml/2006/main">
  <authors>
    <author>Liliana GARCIA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Liquidación Mensual (mail CSF)</t>
        </r>
      </text>
    </comment>
  </commentList>
</comments>
</file>

<file path=xl/comments2.xml><?xml version="1.0" encoding="utf-8"?>
<comments xmlns="http://schemas.openxmlformats.org/spreadsheetml/2006/main">
  <authors>
    <author>Carmen SAQUICORAY</author>
    <author>Liliana GARCIA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Control de Producción 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 xml:space="preserve">Carmen SAQUICORAY: </t>
        </r>
        <r>
          <rPr>
            <sz val="9"/>
            <color indexed="81"/>
            <rFont val="Tahoma"/>
            <family val="2"/>
          </rPr>
          <t xml:space="preserve">Control de Producción 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Liquidación Mensual (mail CSF)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Estimación de Primas (Control Financiero)</t>
        </r>
      </text>
    </comment>
  </commentList>
</comments>
</file>

<file path=xl/comments3.xml><?xml version="1.0" encoding="utf-8"?>
<comments xmlns="http://schemas.openxmlformats.org/spreadsheetml/2006/main">
  <authors>
    <author>Carmen SAQUICORAY</author>
    <author>Liliana GARCIA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Control de Producción </t>
        </r>
      </text>
    </comment>
    <comment ref="B8" authorId="0">
      <text>
        <r>
          <rPr>
            <b/>
            <sz val="9"/>
            <color indexed="81"/>
            <rFont val="Tahoma"/>
            <family val="2"/>
          </rPr>
          <t xml:space="preserve">Carmen SAQUICORAY: </t>
        </r>
        <r>
          <rPr>
            <sz val="9"/>
            <color indexed="81"/>
            <rFont val="Tahoma"/>
            <family val="2"/>
          </rPr>
          <t xml:space="preserve">Control de Producción 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Liquidación Mensual (mail CSF)</t>
        </r>
      </text>
    </comment>
    <comment ref="I9" authorId="1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Faltan empleados y SAT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Carmen SAQUICORAY:</t>
        </r>
        <r>
          <rPr>
            <sz val="9"/>
            <color indexed="81"/>
            <rFont val="Tahoma"/>
            <family val="2"/>
          </rPr>
          <t xml:space="preserve">
Estimación de Primas (Control Financiero)</t>
        </r>
      </text>
    </comment>
  </commentList>
</comments>
</file>

<file path=xl/comments4.xml><?xml version="1.0" encoding="utf-8"?>
<comments xmlns="http://schemas.openxmlformats.org/spreadsheetml/2006/main">
  <authors>
    <author>Liliana GARCIA</author>
  </authors>
  <commentList>
    <comment ref="B7" authorId="0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Trama Procesada</t>
        </r>
      </text>
    </comment>
    <comment ref="B9" authorId="0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Trama Retail</t>
        </r>
      </text>
    </comment>
    <comment ref="B27" authorId="0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Prima Cliente Neta de IGV (inc Mark Up Socio)
</t>
        </r>
      </text>
    </comment>
    <comment ref="B30" authorId="0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Prima Cliente Neta de IGV (inc Mark Up Socio)
</t>
        </r>
      </text>
    </comment>
  </commentList>
</comments>
</file>

<file path=xl/comments5.xml><?xml version="1.0" encoding="utf-8"?>
<comments xmlns="http://schemas.openxmlformats.org/spreadsheetml/2006/main">
  <authors>
    <author>Angie SUAREZ</author>
    <author>Liliana GARCIA</author>
  </authors>
  <commentList>
    <comment ref="B2" authorId="0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Neto de IGV
</t>
        </r>
      </text>
    </comment>
    <comment ref="C5" authorId="1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Efecto 2017?</t>
        </r>
      </text>
    </comment>
    <comment ref="B7" authorId="1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Trama Procesada</t>
        </r>
      </text>
    </comment>
    <comment ref="B9" authorId="1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Trama Retail</t>
        </r>
      </text>
    </comment>
    <comment ref="B23" authorId="0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Neto de IGV
</t>
        </r>
      </text>
    </comment>
    <comment ref="B26" authorId="1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Prima Cliente Neta de IGV (inc Mark Up Socio)
</t>
        </r>
      </text>
    </comment>
    <comment ref="B29" authorId="1">
      <text>
        <r>
          <rPr>
            <b/>
            <sz val="9"/>
            <color indexed="81"/>
            <rFont val="Tahoma"/>
            <family val="2"/>
          </rPr>
          <t>Liliana GARCIA:</t>
        </r>
        <r>
          <rPr>
            <sz val="9"/>
            <color indexed="81"/>
            <rFont val="Tahoma"/>
            <family val="2"/>
          </rPr>
          <t xml:space="preserve">
Prima Cliente Neta de IGV (inc Mark Up Socio)
</t>
        </r>
      </text>
    </comment>
    <comment ref="B32" authorId="0">
      <text>
        <r>
          <rPr>
            <b/>
            <sz val="9"/>
            <color indexed="81"/>
            <rFont val="Tahoma"/>
            <family val="2"/>
          </rPr>
          <t>Angie SUAREZ:</t>
        </r>
        <r>
          <rPr>
            <sz val="9"/>
            <color indexed="81"/>
            <rFont val="Tahoma"/>
            <family val="2"/>
          </rPr>
          <t xml:space="preserve">
Neto de IGV
</t>
        </r>
      </text>
    </comment>
  </commentList>
</comments>
</file>

<file path=xl/sharedStrings.xml><?xml version="1.0" encoding="utf-8"?>
<sst xmlns="http://schemas.openxmlformats.org/spreadsheetml/2006/main" count="302" uniqueCount="65">
  <si>
    <t>MES</t>
  </si>
  <si>
    <t>ENE</t>
  </si>
  <si>
    <t>FEB</t>
  </si>
  <si>
    <t>MAR</t>
  </si>
  <si>
    <t>ABR</t>
  </si>
  <si>
    <t>MAY</t>
  </si>
  <si>
    <t>JUN</t>
  </si>
  <si>
    <t>JUL</t>
  </si>
  <si>
    <t>AGO</t>
  </si>
  <si>
    <t>SET</t>
  </si>
  <si>
    <t>OCT</t>
  </si>
  <si>
    <t>NOV</t>
  </si>
  <si>
    <t>DIC</t>
  </si>
  <si>
    <t>-</t>
  </si>
  <si>
    <t xml:space="preserve">Prima Neta Estimada </t>
  </si>
  <si>
    <t>Prima Neta Recaudada 2018</t>
  </si>
  <si>
    <t>Prima Neta Recaudada 2017</t>
  </si>
  <si>
    <t>NBI Real 2017</t>
  </si>
  <si>
    <t>NBI Real 2018</t>
  </si>
  <si>
    <t>Stock inicial 2018</t>
  </si>
  <si>
    <t>Prima neta reporte Socio 2018</t>
  </si>
  <si>
    <t>NBI Budget 2018</t>
  </si>
  <si>
    <t xml:space="preserve">Prima Neta Estimada 2018 </t>
  </si>
  <si>
    <t>Prima Neta Estimada 2018</t>
  </si>
  <si>
    <t>Ventas Reales 2017 (unidades)</t>
  </si>
  <si>
    <t>Ventas Reales 2018 (unidades)</t>
  </si>
  <si>
    <t>Stock Final 2017 (cobrado)</t>
  </si>
  <si>
    <t>Variación mensual Stock Final 2018</t>
  </si>
  <si>
    <t>Participación 2017</t>
  </si>
  <si>
    <t>Participación 2018</t>
  </si>
  <si>
    <t>Anulaciones/Caidas 2018</t>
  </si>
  <si>
    <t>Stock Final 2018 (cobrado)</t>
  </si>
  <si>
    <t>Prima Budget 2018</t>
  </si>
  <si>
    <t>Prima Update 2018</t>
  </si>
  <si>
    <t>Cumplimiento Budget 2018</t>
  </si>
  <si>
    <t>Cumplimiento Update 2018</t>
  </si>
  <si>
    <t>Ventas Budget 2018</t>
  </si>
  <si>
    <t>Ventas Update 2018</t>
  </si>
  <si>
    <t>Cumplimiento Ventas Update 2018</t>
  </si>
  <si>
    <t>Variación Mensual Ventas Reales  2018</t>
  </si>
  <si>
    <t>Deudores SBS 2018</t>
  </si>
  <si>
    <t>Venta Electro 2018 S/.</t>
  </si>
  <si>
    <t>Venta GEX 2018 S/.</t>
  </si>
  <si>
    <t>Venta Electro 2017 S/.</t>
  </si>
  <si>
    <t>Venta GEX 2017 S/.</t>
  </si>
  <si>
    <t>Venta Electro 2018 (unidades)</t>
  </si>
  <si>
    <t>PROTECCIÓN DE TARJETA - PRIMAS</t>
  </si>
  <si>
    <t>PROTECCIÓN DE TARJETA - VENTAS</t>
  </si>
  <si>
    <t>DESGRAVAMEN SUPERCASH - PRIMAS</t>
  </si>
  <si>
    <t>DESGRAVAMEN SUPERCASH - VENTAS</t>
  </si>
  <si>
    <t>DESGRAVAMEN TC - PRIMAS</t>
  </si>
  <si>
    <t>DESGRAVAMEN TC - VENTAS</t>
  </si>
  <si>
    <t>GEX SAGA FALABELLA - PRIMAS</t>
  </si>
  <si>
    <t>GEX SAGA FALABELLA - PARTICIPACIÓN</t>
  </si>
  <si>
    <t>GEX SAGA FALABELLA - VENTAS</t>
  </si>
  <si>
    <t>GEX TOTTUS - PRIMAS</t>
  </si>
  <si>
    <t>GEX TOTTUS - PARTICIPACIÓN</t>
  </si>
  <si>
    <t>GEX TOTTUS - VENTAS</t>
  </si>
  <si>
    <t>NBI Update 2018</t>
  </si>
  <si>
    <t xml:space="preserve">Cierra Puerta de electro en semana (finales de Marzo) </t>
  </si>
  <si>
    <t>Back to School</t>
  </si>
  <si>
    <t>Electroton (semana santa)</t>
  </si>
  <si>
    <t>Cumplimiento NBI Budget 2018</t>
  </si>
  <si>
    <t>Cumplimiento NBI Update 2018</t>
  </si>
  <si>
    <t>Cumplimiento Ventas Budget 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</si>
</sst>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43" formatCode="_-* #,##0.00\ _€_-;\-* #,##0.00\ _€_-;_-* &quot;-&quot;??\ _€_-;_-@_-"/>
    <numFmt numFmtId="164" formatCode="_ * #,##0.00_ ;_ * \-#,##0.00_ ;_ * &quot;-&quot;??_ ;_ @_ "/>
    <numFmt numFmtId="165" formatCode="_-* #,##0.00\ [$€-1]_-;\-* #,##0.00\ [$€-1]_-;_-* &quot;-&quot;??\ [$€-1]_-"/>
    <numFmt numFmtId="166" formatCode="#,##0.00\ &quot;F&quot;;[Red]\-#,##0.00\ &quot;F&quot;"/>
    <numFmt numFmtId="167" formatCode="_-* #,##0\ &quot;DM&quot;_-;\-* #,##0\ &quot;DM&quot;_-;_-* &quot;-&quot;\ &quot;DM&quot;_-;_-@_-"/>
    <numFmt numFmtId="168" formatCode="_-* #,##0\ _€_-;\-* #,##0\ _€_-;_-* &quot;-&quot;??\ _€_-;_-@_-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Calibri"/>
      <family val="2"/>
      <scheme val="minor"/>
    </font>
    <font>
      <sz val="10"/>
      <color indexed="8"/>
      <name val="Arial"/>
      <family val="2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20"/>
      <name val="Calibri"/>
      <family val="2"/>
    </font>
    <font>
      <sz val="10"/>
      <name val="Geneva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b/>
      <sz val="11"/>
      <color indexed="56"/>
      <name val="Calibri"/>
      <family val="2"/>
    </font>
    <font>
      <sz val="11"/>
      <color theme="1"/>
      <name val="Arial"/>
      <family val="2"/>
    </font>
    <font>
      <sz val="11"/>
      <name val="Arial"/>
      <family val="2"/>
    </font>
    <font>
      <b/>
      <sz val="22"/>
      <color theme="1" tint="0.499984740745262"/>
      <name val="Calibri"/>
      <family val="2"/>
      <scheme val="minor"/>
    </font>
  </fonts>
  <fills count="29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theme="8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22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1" tint="0.499984740745262"/>
      </top>
      <bottom style="medium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theme="1" tint="0.499984740745262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theme="1" tint="0.499984740745262"/>
      </left>
      <right/>
      <top/>
      <bottom style="thin">
        <color theme="1" tint="0.499984740745262"/>
      </bottom>
      <diagonal/>
    </border>
    <border>
      <left style="thin">
        <color theme="1" tint="0.499984740745262"/>
      </left>
      <right/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theme="1" tint="0.499984740745262"/>
      </bottom>
      <diagonal/>
    </border>
    <border>
      <left/>
      <right/>
      <top style="thin">
        <color indexed="64"/>
      </top>
      <bottom style="medium">
        <color theme="1" tint="0.499984740745262"/>
      </bottom>
      <diagonal/>
    </border>
    <border>
      <left/>
      <right style="thin">
        <color indexed="64"/>
      </right>
      <top style="thin">
        <color indexed="64"/>
      </top>
      <bottom style="medium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/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theme="1" tint="0.499984740745262"/>
      </bottom>
      <diagonal/>
    </border>
    <border>
      <left style="thin">
        <color indexed="64"/>
      </left>
      <right style="thin">
        <color theme="1" tint="0.499984740745262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theme="1" tint="0.499984740745262"/>
      </right>
      <top style="thin">
        <color theme="1" tint="0.499984740745262"/>
      </top>
      <bottom style="thin">
        <color indexed="64"/>
      </bottom>
      <diagonal/>
    </border>
    <border>
      <left/>
      <right/>
      <top style="thin">
        <color theme="1" tint="0.499984740745262"/>
      </top>
      <bottom/>
      <diagonal/>
    </border>
    <border>
      <left/>
      <right/>
      <top style="thin">
        <color theme="1" tint="0.499984740745262"/>
      </top>
      <bottom style="thin">
        <color indexed="64"/>
      </bottom>
      <diagonal/>
    </border>
  </borders>
  <cellStyleXfs count="57">
    <xf numFmtId="0" fontId="0" fillId="0" borderId="0"/>
    <xf numFmtId="9" fontId="1" fillId="0" borderId="0" applyFont="0" applyFill="0" applyBorder="0" applyAlignment="0" applyProtection="0"/>
    <xf numFmtId="0" fontId="1" fillId="2" borderId="1" applyNumberFormat="0" applyFont="0" applyAlignment="0" applyProtection="0"/>
    <xf numFmtId="0" fontId="4" fillId="3" borderId="0" applyNumberFormat="0" applyBorder="0" applyAlignment="0" applyProtection="0"/>
    <xf numFmtId="0" fontId="8" fillId="0" borderId="0">
      <alignment vertical="top"/>
    </xf>
    <xf numFmtId="0" fontId="9" fillId="0" borderId="0"/>
    <xf numFmtId="0" fontId="8" fillId="0" borderId="0">
      <alignment vertical="top"/>
    </xf>
    <xf numFmtId="0" fontId="9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4" borderId="0" applyNumberFormat="0" applyBorder="0" applyAlignment="0" applyProtection="0"/>
    <xf numFmtId="0" fontId="10" fillId="5" borderId="0" applyNumberFormat="0" applyBorder="0" applyAlignment="0" applyProtection="0"/>
    <xf numFmtId="0" fontId="10" fillId="6" borderId="0" applyNumberFormat="0" applyBorder="0" applyAlignment="0" applyProtection="0"/>
    <xf numFmtId="0" fontId="10" fillId="7" borderId="0" applyNumberFormat="0" applyBorder="0" applyAlignment="0" applyProtection="0"/>
    <xf numFmtId="0" fontId="10" fillId="8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7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1" borderId="0" applyNumberFormat="0" applyBorder="0" applyAlignment="0" applyProtection="0"/>
    <xf numFmtId="0" fontId="11" fillId="12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2" fillId="6" borderId="0" applyNumberFormat="0" applyBorder="0" applyAlignment="0" applyProtection="0"/>
    <xf numFmtId="0" fontId="13" fillId="18" borderId="2" applyNumberFormat="0" applyAlignment="0" applyProtection="0"/>
    <xf numFmtId="0" fontId="14" fillId="0" borderId="3" applyNumberFormat="0" applyFill="0" applyAlignment="0" applyProtection="0"/>
    <xf numFmtId="0" fontId="11" fillId="19" borderId="0" applyNumberFormat="0" applyBorder="0" applyAlignment="0" applyProtection="0"/>
    <xf numFmtId="0" fontId="11" fillId="20" borderId="0" applyNumberFormat="0" applyBorder="0" applyAlignment="0" applyProtection="0"/>
    <xf numFmtId="0" fontId="11" fillId="21" borderId="0" applyNumberFormat="0" applyBorder="0" applyAlignment="0" applyProtection="0"/>
    <xf numFmtId="0" fontId="11" fillId="15" borderId="0" applyNumberFormat="0" applyBorder="0" applyAlignment="0" applyProtection="0"/>
    <xf numFmtId="0" fontId="11" fillId="16" borderId="0" applyNumberFormat="0" applyBorder="0" applyAlignment="0" applyProtection="0"/>
    <xf numFmtId="0" fontId="11" fillId="22" borderId="0" applyNumberFormat="0" applyBorder="0" applyAlignment="0" applyProtection="0"/>
    <xf numFmtId="165" fontId="9" fillId="0" borderId="0" applyFont="0" applyFill="0" applyBorder="0" applyAlignment="0" applyProtection="0"/>
    <xf numFmtId="0" fontId="15" fillId="5" borderId="0" applyNumberFormat="0" applyBorder="0" applyAlignment="0" applyProtection="0"/>
    <xf numFmtId="0" fontId="9" fillId="0" borderId="0" applyNumberFormat="0" applyFill="0" applyBorder="0" applyAlignment="0" applyProtection="0">
      <alignment vertical="top"/>
      <protection locked="0"/>
    </xf>
    <xf numFmtId="38" fontId="16" fillId="0" borderId="0" applyFont="0" applyFill="0" applyBorder="0" applyAlignment="0" applyProtection="0"/>
    <xf numFmtId="40" fontId="16" fillId="0" borderId="0" applyFont="0" applyFill="0" applyBorder="0" applyAlignment="0" applyProtection="0"/>
    <xf numFmtId="0" fontId="16" fillId="0" borderId="0" applyFont="0" applyFill="0" applyBorder="0" applyAlignment="0" applyProtection="0"/>
    <xf numFmtId="166" fontId="16" fillId="0" borderId="0" applyFont="0" applyFill="0" applyBorder="0" applyAlignment="0" applyProtection="0"/>
    <xf numFmtId="0" fontId="17" fillId="23" borderId="0" applyNumberFormat="0" applyBorder="0" applyAlignment="0" applyProtection="0"/>
    <xf numFmtId="0" fontId="9" fillId="24" borderId="4" applyNumberFormat="0" applyFont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18" fillId="25" borderId="5" applyNumberFormat="0" applyAlignment="0" applyProtection="0"/>
    <xf numFmtId="0" fontId="9" fillId="0" borderId="0"/>
    <xf numFmtId="0" fontId="19" fillId="0" borderId="0" applyNumberFormat="0" applyFill="0" applyBorder="0" applyAlignment="0" applyProtection="0"/>
    <xf numFmtId="0" fontId="20" fillId="0" borderId="0" applyNumberFormat="0" applyFill="0" applyBorder="0" applyAlignment="0" applyProtection="0"/>
    <xf numFmtId="167" fontId="9" fillId="0" borderId="0" applyFont="0" applyFill="0" applyBorder="0" applyAlignment="0" applyProtection="0"/>
    <xf numFmtId="0" fontId="9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1" fillId="0" borderId="0" applyFont="0" applyFill="0" applyBorder="0" applyAlignment="0" applyProtection="0"/>
  </cellStyleXfs>
  <cellXfs count="107">
    <xf numFmtId="0" fontId="0" fillId="0" borderId="0" xfId="0"/>
    <xf numFmtId="0" fontId="0" fillId="0" borderId="0" xfId="0"/>
    <xf numFmtId="0" fontId="0" fillId="0" borderId="0" xfId="0" applyFill="1"/>
    <xf numFmtId="0" fontId="0" fillId="27" borderId="0" xfId="0" applyFill="1"/>
    <xf numFmtId="0" fontId="0" fillId="27" borderId="0" xfId="0" applyFill="1" applyBorder="1"/>
    <xf numFmtId="3" fontId="0" fillId="27" borderId="0" xfId="0" applyNumberFormat="1" applyFill="1" applyBorder="1" applyAlignment="1">
      <alignment horizontal="center"/>
    </xf>
    <xf numFmtId="3" fontId="7" fillId="27" borderId="0" xfId="0" applyNumberFormat="1" applyFont="1" applyFill="1" applyBorder="1" applyAlignment="1">
      <alignment horizontal="center"/>
    </xf>
    <xf numFmtId="10" fontId="0" fillId="27" borderId="0" xfId="1" applyNumberFormat="1" applyFont="1" applyFill="1" applyBorder="1" applyAlignment="1">
      <alignment horizontal="center"/>
    </xf>
    <xf numFmtId="3" fontId="0" fillId="27" borderId="6" xfId="0" applyNumberFormat="1" applyFill="1" applyBorder="1" applyAlignment="1">
      <alignment horizontal="center"/>
    </xf>
    <xf numFmtId="3" fontId="0" fillId="27" borderId="7" xfId="0" applyNumberFormat="1" applyFill="1" applyBorder="1" applyAlignment="1">
      <alignment horizontal="center"/>
    </xf>
    <xf numFmtId="3" fontId="0" fillId="27" borderId="8" xfId="0" applyNumberFormat="1" applyFill="1" applyBorder="1" applyAlignment="1">
      <alignment horizontal="center"/>
    </xf>
    <xf numFmtId="3" fontId="0" fillId="27" borderId="9" xfId="0" applyNumberFormat="1" applyFill="1" applyBorder="1" applyAlignment="1">
      <alignment horizontal="center"/>
    </xf>
    <xf numFmtId="3" fontId="0" fillId="27" borderId="10" xfId="0" applyNumberFormat="1" applyFill="1" applyBorder="1" applyAlignment="1">
      <alignment horizontal="center"/>
    </xf>
    <xf numFmtId="9" fontId="0" fillId="27" borderId="9" xfId="1" applyFont="1" applyFill="1" applyBorder="1" applyAlignment="1">
      <alignment horizontal="center"/>
    </xf>
    <xf numFmtId="9" fontId="0" fillId="27" borderId="10" xfId="1" applyFont="1" applyFill="1" applyBorder="1" applyAlignment="1">
      <alignment horizontal="center"/>
    </xf>
    <xf numFmtId="9" fontId="0" fillId="27" borderId="6" xfId="1" applyNumberFormat="1" applyFont="1" applyFill="1" applyBorder="1" applyAlignment="1">
      <alignment horizontal="center"/>
    </xf>
    <xf numFmtId="0" fontId="21" fillId="0" borderId="0" xfId="0" applyFont="1" applyAlignment="1">
      <alignment horizontal="center"/>
    </xf>
    <xf numFmtId="0" fontId="21" fillId="0" borderId="0" xfId="0" applyFont="1"/>
    <xf numFmtId="3" fontId="21" fillId="0" borderId="0" xfId="0" applyNumberFormat="1" applyFont="1"/>
    <xf numFmtId="0" fontId="21" fillId="0" borderId="0" xfId="0" applyFont="1" applyFill="1" applyBorder="1"/>
    <xf numFmtId="3" fontId="22" fillId="0" borderId="0" xfId="0" applyNumberFormat="1" applyFont="1" applyBorder="1" applyAlignment="1">
      <alignment horizontal="center"/>
    </xf>
    <xf numFmtId="10" fontId="21" fillId="0" borderId="0" xfId="1" applyNumberFormat="1" applyFont="1" applyBorder="1" applyAlignment="1">
      <alignment horizontal="center"/>
    </xf>
    <xf numFmtId="3" fontId="7" fillId="27" borderId="6" xfId="0" applyNumberFormat="1" applyFont="1" applyFill="1" applyBorder="1" applyAlignment="1">
      <alignment horizontal="center"/>
    </xf>
    <xf numFmtId="3" fontId="7" fillId="27" borderId="7" xfId="0" applyNumberFormat="1" applyFont="1" applyFill="1" applyBorder="1" applyAlignment="1">
      <alignment horizontal="center"/>
    </xf>
    <xf numFmtId="3" fontId="7" fillId="27" borderId="8" xfId="0" applyNumberFormat="1" applyFont="1" applyFill="1" applyBorder="1" applyAlignment="1">
      <alignment horizontal="center"/>
    </xf>
    <xf numFmtId="3" fontId="7" fillId="27" borderId="9" xfId="0" applyNumberFormat="1" applyFont="1" applyFill="1" applyBorder="1" applyAlignment="1">
      <alignment horizontal="center"/>
    </xf>
    <xf numFmtId="3" fontId="7" fillId="27" borderId="10" xfId="0" applyNumberFormat="1" applyFont="1" applyFill="1" applyBorder="1" applyAlignment="1">
      <alignment horizontal="center"/>
    </xf>
    <xf numFmtId="9" fontId="7" fillId="27" borderId="6" xfId="1" applyNumberFormat="1" applyFont="1" applyFill="1" applyBorder="1" applyAlignment="1">
      <alignment horizontal="center"/>
    </xf>
    <xf numFmtId="9" fontId="7" fillId="27" borderId="7" xfId="1" applyNumberFormat="1" applyFont="1" applyFill="1" applyBorder="1" applyAlignment="1">
      <alignment horizontal="center"/>
    </xf>
    <xf numFmtId="9" fontId="7" fillId="27" borderId="9" xfId="1" applyNumberFormat="1" applyFont="1" applyFill="1" applyBorder="1" applyAlignment="1">
      <alignment horizontal="center"/>
    </xf>
    <xf numFmtId="9" fontId="7" fillId="27" borderId="10" xfId="1" applyNumberFormat="1" applyFont="1" applyFill="1" applyBorder="1" applyAlignment="1">
      <alignment horizontal="center"/>
    </xf>
    <xf numFmtId="3" fontId="7" fillId="26" borderId="9" xfId="0" applyNumberFormat="1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0" fillId="27" borderId="0" xfId="0" applyFont="1" applyFill="1" applyBorder="1" applyAlignment="1">
      <alignment horizontal="center"/>
    </xf>
    <xf numFmtId="4" fontId="0" fillId="0" borderId="0" xfId="0" applyNumberFormat="1" applyFont="1" applyAlignment="1">
      <alignment horizontal="center"/>
    </xf>
    <xf numFmtId="4" fontId="0" fillId="27" borderId="0" xfId="0" applyNumberFormat="1" applyFont="1" applyFill="1" applyBorder="1" applyAlignment="1">
      <alignment horizontal="center"/>
    </xf>
    <xf numFmtId="9" fontId="3" fillId="27" borderId="0" xfId="1" applyNumberFormat="1" applyFont="1" applyFill="1" applyBorder="1" applyAlignment="1">
      <alignment horizontal="center"/>
    </xf>
    <xf numFmtId="9" fontId="0" fillId="27" borderId="0" xfId="1" applyNumberFormat="1" applyFont="1" applyFill="1" applyBorder="1" applyAlignment="1">
      <alignment horizontal="center"/>
    </xf>
    <xf numFmtId="4" fontId="0" fillId="0" borderId="0" xfId="0" applyNumberFormat="1" applyFont="1" applyFill="1" applyAlignment="1">
      <alignment horizontal="center"/>
    </xf>
    <xf numFmtId="9" fontId="7" fillId="27" borderId="0" xfId="1" applyNumberFormat="1" applyFont="1" applyFill="1" applyBorder="1" applyAlignment="1">
      <alignment horizontal="center"/>
    </xf>
    <xf numFmtId="10" fontId="7" fillId="27" borderId="0" xfId="1" applyNumberFormat="1" applyFont="1" applyFill="1" applyBorder="1" applyAlignment="1">
      <alignment horizontal="center"/>
    </xf>
    <xf numFmtId="10" fontId="7" fillId="27" borderId="8" xfId="1" applyNumberFormat="1" applyFont="1" applyFill="1" applyBorder="1" applyAlignment="1">
      <alignment horizontal="center"/>
    </xf>
    <xf numFmtId="4" fontId="7" fillId="27" borderId="9" xfId="0" applyNumberFormat="1" applyFont="1" applyFill="1" applyBorder="1" applyAlignment="1">
      <alignment horizontal="center"/>
    </xf>
    <xf numFmtId="3" fontId="7" fillId="26" borderId="0" xfId="0" applyNumberFormat="1" applyFont="1" applyFill="1" applyBorder="1" applyAlignment="1">
      <alignment horizontal="center"/>
    </xf>
    <xf numFmtId="4" fontId="7" fillId="27" borderId="11" xfId="0" applyNumberFormat="1" applyFont="1" applyFill="1" applyBorder="1" applyAlignment="1">
      <alignment horizontal="center"/>
    </xf>
    <xf numFmtId="3" fontId="7" fillId="27" borderId="11" xfId="0" applyNumberFormat="1" applyFont="1" applyFill="1" applyBorder="1" applyAlignment="1">
      <alignment horizontal="center"/>
    </xf>
    <xf numFmtId="10" fontId="7" fillId="27" borderId="11" xfId="1" applyNumberFormat="1" applyFont="1" applyFill="1" applyBorder="1" applyAlignment="1">
      <alignment horizontal="center"/>
    </xf>
    <xf numFmtId="10" fontId="7" fillId="27" borderId="12" xfId="1" applyNumberFormat="1" applyFont="1" applyFill="1" applyBorder="1" applyAlignment="1">
      <alignment horizontal="center"/>
    </xf>
    <xf numFmtId="3" fontId="0" fillId="27" borderId="0" xfId="1" applyNumberFormat="1" applyFont="1" applyFill="1" applyBorder="1" applyAlignment="1">
      <alignment horizontal="center"/>
    </xf>
    <xf numFmtId="3" fontId="0" fillId="27" borderId="8" xfId="1" applyNumberFormat="1" applyFont="1" applyFill="1" applyBorder="1" applyAlignment="1">
      <alignment horizontal="center"/>
    </xf>
    <xf numFmtId="3" fontId="0" fillId="27" borderId="9" xfId="1" applyNumberFormat="1" applyFont="1" applyFill="1" applyBorder="1" applyAlignment="1">
      <alignment horizontal="center"/>
    </xf>
    <xf numFmtId="3" fontId="0" fillId="27" borderId="10" xfId="1" applyNumberFormat="1" applyFont="1" applyFill="1" applyBorder="1" applyAlignment="1">
      <alignment horizontal="center"/>
    </xf>
    <xf numFmtId="9" fontId="7" fillId="27" borderId="6" xfId="1" applyFont="1" applyFill="1" applyBorder="1" applyAlignment="1">
      <alignment horizontal="center"/>
    </xf>
    <xf numFmtId="9" fontId="7" fillId="27" borderId="7" xfId="1" applyFont="1" applyFill="1" applyBorder="1" applyAlignment="1">
      <alignment horizontal="center"/>
    </xf>
    <xf numFmtId="9" fontId="7" fillId="27" borderId="9" xfId="1" applyFont="1" applyFill="1" applyBorder="1" applyAlignment="1">
      <alignment horizontal="center"/>
    </xf>
    <xf numFmtId="9" fontId="7" fillId="27" borderId="10" xfId="1" applyFont="1" applyFill="1" applyBorder="1" applyAlignment="1">
      <alignment horizontal="center"/>
    </xf>
    <xf numFmtId="3" fontId="0" fillId="26" borderId="0" xfId="0" applyNumberFormat="1" applyFill="1" applyBorder="1" applyAlignment="1">
      <alignment horizontal="center"/>
    </xf>
    <xf numFmtId="3" fontId="7" fillId="26" borderId="8" xfId="0" applyNumberFormat="1" applyFont="1" applyFill="1" applyBorder="1" applyAlignment="1">
      <alignment horizontal="center"/>
    </xf>
    <xf numFmtId="4" fontId="0" fillId="27" borderId="0" xfId="0" applyNumberFormat="1" applyFill="1" applyBorder="1" applyAlignment="1">
      <alignment horizontal="center"/>
    </xf>
    <xf numFmtId="4" fontId="0" fillId="27" borderId="8" xfId="0" applyNumberFormat="1" applyFill="1" applyBorder="1" applyAlignment="1">
      <alignment horizontal="center"/>
    </xf>
    <xf numFmtId="4" fontId="0" fillId="27" borderId="6" xfId="0" applyNumberFormat="1" applyFill="1" applyBorder="1" applyAlignment="1">
      <alignment horizontal="center"/>
    </xf>
    <xf numFmtId="4" fontId="0" fillId="27" borderId="7" xfId="0" applyNumberFormat="1" applyFill="1" applyBorder="1" applyAlignment="1">
      <alignment horizontal="center"/>
    </xf>
    <xf numFmtId="0" fontId="0" fillId="27" borderId="8" xfId="0" applyFill="1" applyBorder="1"/>
    <xf numFmtId="4" fontId="0" fillId="27" borderId="11" xfId="0" applyNumberFormat="1" applyFill="1" applyBorder="1" applyAlignment="1">
      <alignment horizontal="center"/>
    </xf>
    <xf numFmtId="168" fontId="7" fillId="27" borderId="11" xfId="55" applyNumberFormat="1" applyFont="1" applyFill="1" applyBorder="1" applyAlignment="1">
      <alignment horizontal="center"/>
    </xf>
    <xf numFmtId="3" fontId="0" fillId="26" borderId="6" xfId="0" applyNumberFormat="1" applyFill="1" applyBorder="1" applyAlignment="1">
      <alignment horizontal="center"/>
    </xf>
    <xf numFmtId="3" fontId="0" fillId="26" borderId="9" xfId="0" applyNumberFormat="1" applyFill="1" applyBorder="1" applyAlignment="1">
      <alignment horizontal="center"/>
    </xf>
    <xf numFmtId="9" fontId="0" fillId="27" borderId="7" xfId="1" applyNumberFormat="1" applyFont="1" applyFill="1" applyBorder="1" applyAlignment="1">
      <alignment horizontal="center"/>
    </xf>
    <xf numFmtId="43" fontId="0" fillId="27" borderId="0" xfId="55" applyNumberFormat="1" applyFont="1" applyFill="1" applyBorder="1"/>
    <xf numFmtId="3" fontId="7" fillId="26" borderId="6" xfId="0" applyNumberFormat="1" applyFont="1" applyFill="1" applyBorder="1" applyAlignment="1">
      <alignment horizontal="center"/>
    </xf>
    <xf numFmtId="4" fontId="0" fillId="27" borderId="9" xfId="0" applyNumberFormat="1" applyFill="1" applyBorder="1" applyAlignment="1">
      <alignment horizontal="center"/>
    </xf>
    <xf numFmtId="4" fontId="0" fillId="27" borderId="10" xfId="0" applyNumberFormat="1" applyFill="1" applyBorder="1" applyAlignment="1">
      <alignment horizontal="center"/>
    </xf>
    <xf numFmtId="10" fontId="0" fillId="27" borderId="9" xfId="1" applyNumberFormat="1" applyFont="1" applyFill="1" applyBorder="1" applyAlignment="1">
      <alignment horizontal="center"/>
    </xf>
    <xf numFmtId="10" fontId="0" fillId="27" borderId="10" xfId="1" applyNumberFormat="1" applyFont="1" applyFill="1" applyBorder="1" applyAlignment="1">
      <alignment horizontal="center"/>
    </xf>
    <xf numFmtId="3" fontId="0" fillId="26" borderId="7" xfId="0" applyNumberFormat="1" applyFill="1" applyBorder="1" applyAlignment="1">
      <alignment horizontal="center"/>
    </xf>
    <xf numFmtId="9" fontId="0" fillId="27" borderId="8" xfId="1" applyNumberFormat="1" applyFont="1" applyFill="1" applyBorder="1" applyAlignment="1">
      <alignment horizontal="center"/>
    </xf>
    <xf numFmtId="9" fontId="0" fillId="27" borderId="9" xfId="1" applyNumberFormat="1" applyFont="1" applyFill="1" applyBorder="1" applyAlignment="1">
      <alignment horizontal="center"/>
    </xf>
    <xf numFmtId="9" fontId="0" fillId="27" borderId="10" xfId="1" applyNumberFormat="1" applyFont="1" applyFill="1" applyBorder="1" applyAlignment="1">
      <alignment horizontal="center"/>
    </xf>
    <xf numFmtId="3" fontId="0" fillId="27" borderId="9" xfId="55" applyNumberFormat="1" applyFont="1" applyFill="1" applyBorder="1" applyAlignment="1">
      <alignment horizontal="center"/>
    </xf>
    <xf numFmtId="3" fontId="0" fillId="27" borderId="10" xfId="55" applyNumberFormat="1" applyFont="1" applyFill="1" applyBorder="1" applyAlignment="1">
      <alignment horizontal="center"/>
    </xf>
    <xf numFmtId="0" fontId="2" fillId="28" borderId="13" xfId="3" applyFont="1" applyFill="1" applyBorder="1" applyAlignment="1">
      <alignment horizontal="center" vertical="center"/>
    </xf>
    <xf numFmtId="0" fontId="4" fillId="28" borderId="14" xfId="0" applyFont="1" applyFill="1" applyBorder="1"/>
    <xf numFmtId="0" fontId="4" fillId="28" borderId="15" xfId="0" applyFont="1" applyFill="1" applyBorder="1"/>
    <xf numFmtId="0" fontId="4" fillId="28" borderId="16" xfId="0" applyFont="1" applyFill="1" applyBorder="1"/>
    <xf numFmtId="0" fontId="4" fillId="28" borderId="17" xfId="0" applyFont="1" applyFill="1" applyBorder="1"/>
    <xf numFmtId="9" fontId="7" fillId="27" borderId="18" xfId="1" applyNumberFormat="1" applyFont="1" applyFill="1" applyBorder="1" applyAlignment="1">
      <alignment horizontal="center"/>
    </xf>
    <xf numFmtId="9" fontId="7" fillId="27" borderId="19" xfId="1" applyNumberFormat="1" applyFont="1" applyFill="1" applyBorder="1" applyAlignment="1">
      <alignment horizontal="center"/>
    </xf>
    <xf numFmtId="9" fontId="7" fillId="27" borderId="8" xfId="1" applyNumberFormat="1" applyFont="1" applyFill="1" applyBorder="1" applyAlignment="1">
      <alignment horizontal="center"/>
    </xf>
    <xf numFmtId="9" fontId="7" fillId="27" borderId="9" xfId="0" applyNumberFormat="1" applyFont="1" applyFill="1" applyBorder="1" applyAlignment="1">
      <alignment horizontal="center"/>
    </xf>
    <xf numFmtId="3" fontId="3" fillId="27" borderId="6" xfId="0" applyNumberFormat="1" applyFont="1" applyFill="1" applyBorder="1" applyAlignment="1">
      <alignment horizontal="center"/>
    </xf>
    <xf numFmtId="0" fontId="2" fillId="28" borderId="20" xfId="3" applyFont="1" applyFill="1" applyBorder="1" applyAlignment="1">
      <alignment horizontal="center" vertical="center"/>
    </xf>
    <xf numFmtId="0" fontId="2" fillId="28" borderId="21" xfId="3" applyFont="1" applyFill="1" applyBorder="1" applyAlignment="1">
      <alignment horizontal="center" vertical="center"/>
    </xf>
    <xf numFmtId="0" fontId="2" fillId="28" borderId="22" xfId="3" applyFont="1" applyFill="1" applyBorder="1" applyAlignment="1">
      <alignment horizontal="center" vertical="center"/>
    </xf>
    <xf numFmtId="0" fontId="4" fillId="28" borderId="23" xfId="0" applyFont="1" applyFill="1" applyBorder="1"/>
    <xf numFmtId="0" fontId="4" fillId="28" borderId="24" xfId="0" applyFont="1" applyFill="1" applyBorder="1"/>
    <xf numFmtId="4" fontId="0" fillId="0" borderId="0" xfId="0" applyNumberFormat="1"/>
    <xf numFmtId="3" fontId="0" fillId="0" borderId="0" xfId="0" applyNumberFormat="1"/>
    <xf numFmtId="0" fontId="4" fillId="28" borderId="25" xfId="0" applyFont="1" applyFill="1" applyBorder="1"/>
    <xf numFmtId="0" fontId="4" fillId="28" borderId="26" xfId="0" applyFont="1" applyFill="1" applyBorder="1"/>
    <xf numFmtId="0" fontId="0" fillId="26" borderId="0" xfId="0" applyFill="1" applyBorder="1"/>
    <xf numFmtId="0" fontId="4" fillId="28" borderId="27" xfId="0" applyFont="1" applyFill="1" applyBorder="1"/>
    <xf numFmtId="0" fontId="4" fillId="28" borderId="18" xfId="0" applyFont="1" applyFill="1" applyBorder="1"/>
    <xf numFmtId="0" fontId="4" fillId="28" borderId="19" xfId="0" applyFont="1" applyFill="1" applyBorder="1"/>
    <xf numFmtId="0" fontId="4" fillId="28" borderId="28" xfId="0" applyFont="1" applyFill="1" applyBorder="1"/>
    <xf numFmtId="0" fontId="2" fillId="28" borderId="29" xfId="3" applyFont="1" applyFill="1" applyBorder="1" applyAlignment="1">
      <alignment horizontal="center" vertical="center"/>
    </xf>
    <xf numFmtId="0" fontId="2" fillId="28" borderId="30" xfId="3" applyFont="1" applyFill="1" applyBorder="1" applyAlignment="1">
      <alignment horizontal="center" vertical="center"/>
    </xf>
    <xf numFmtId="0" fontId="23" fillId="0" borderId="0" xfId="2" applyFont="1" applyFill="1" applyBorder="1" applyAlignment="1">
      <alignment horizontal="center" vertical="center"/>
    </xf>
  </cellXfs>
  <cellStyles count="57">
    <cellStyle name="_CdP TAsa Comisiones_2009_09" xfId="4"/>
    <cellStyle name="1" xfId="5"/>
    <cellStyle name="1_CdP TAsa Comisiones_2009_09" xfId="6"/>
    <cellStyle name="1_Cierre 2008m10 Seguros eco" xfId="7"/>
    <cellStyle name="1_SINIESTRO CAFAE ONCOLOGICO ABRIL09" xfId="8"/>
    <cellStyle name="20% - Ênfase1" xfId="9"/>
    <cellStyle name="20% - Ênfase2" xfId="10"/>
    <cellStyle name="20% - Ênfase3" xfId="11"/>
    <cellStyle name="20% - Ênfase4" xfId="12"/>
    <cellStyle name="20% - Ênfase5" xfId="13"/>
    <cellStyle name="20% - Ênfase6" xfId="14"/>
    <cellStyle name="40% - Ênfase1" xfId="15"/>
    <cellStyle name="40% - Ênfase2" xfId="16"/>
    <cellStyle name="40% - Ênfase3" xfId="17"/>
    <cellStyle name="40% - Ênfase4" xfId="18"/>
    <cellStyle name="40% - Ênfase5" xfId="19"/>
    <cellStyle name="40% - Ênfase6" xfId="20"/>
    <cellStyle name="60% - Ênfase1" xfId="21"/>
    <cellStyle name="60% - Ênfase2" xfId="22"/>
    <cellStyle name="60% - Ênfase3" xfId="23"/>
    <cellStyle name="60% - Ênfase4" xfId="24"/>
    <cellStyle name="60% - Ênfase5" xfId="25"/>
    <cellStyle name="60% - Ênfase6" xfId="26"/>
    <cellStyle name="Bom" xfId="27"/>
    <cellStyle name="Célula de Verificação" xfId="28"/>
    <cellStyle name="Célula Vinculada" xfId="29"/>
    <cellStyle name="Ênfase1" xfId="30"/>
    <cellStyle name="Ênfase2" xfId="31"/>
    <cellStyle name="Ênfase3" xfId="32"/>
    <cellStyle name="Ênfase4" xfId="33"/>
    <cellStyle name="Ênfase5" xfId="34"/>
    <cellStyle name="Ênfase6" xfId="35"/>
    <cellStyle name="Énfasis5" xfId="3" builtinId="45"/>
    <cellStyle name="Euro" xfId="36"/>
    <cellStyle name="Incorreto" xfId="37"/>
    <cellStyle name="Lien hypertexte visité_arretechili" xfId="38"/>
    <cellStyle name="Millares" xfId="55" builtinId="3"/>
    <cellStyle name="Millares 2" xfId="54"/>
    <cellStyle name="Millares 3" xfId="56"/>
    <cellStyle name="Milliers [0]_AMEX94" xfId="39"/>
    <cellStyle name="Milliers_AMEX94" xfId="40"/>
    <cellStyle name="Monétaire [0]_AMEX94" xfId="41"/>
    <cellStyle name="Monétaire_AMEX94" xfId="42"/>
    <cellStyle name="Neutra" xfId="43"/>
    <cellStyle name="Normal" xfId="0" builtinId="0"/>
    <cellStyle name="Nota" xfId="44"/>
    <cellStyle name="Notas" xfId="2" builtinId="10"/>
    <cellStyle name="Porcentaje" xfId="1" builtinId="5"/>
    <cellStyle name="Porcentual 2" xfId="45"/>
    <cellStyle name="Porcentual 3" xfId="46"/>
    <cellStyle name="Porcentual 4" xfId="47"/>
    <cellStyle name="Saída" xfId="48"/>
    <cellStyle name="Standard_IHM98" xfId="49"/>
    <cellStyle name="Texto de Aviso" xfId="50"/>
    <cellStyle name="Título 4" xfId="51"/>
    <cellStyle name="Währung [0]_1998" xfId="52"/>
    <cellStyle name="Währung_1998" xfId="53"/>
  </cellStyles>
  <dxfs count="18"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24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24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24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193424349714213"/>
          <c:y val="2.724155380206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'TP FALABELLA_OK'!$B$8</c:f>
              <c:strCache>
                <c:ptCount val="1"/>
                <c:pt idx="0">
                  <c:v>Prima Neta Recaudada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'TP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'TP FALABELLA_OK'!$C$8:$J$8</c:f>
              <c:numCache>
                <c:formatCode>#,##0</c:formatCode>
                <c:ptCount val="8"/>
                <c:pt idx="0">
                  <c:v>1252875.32</c:v>
                </c:pt>
                <c:pt idx="1">
                  <c:v>1209657.56</c:v>
                </c:pt>
                <c:pt idx="2">
                  <c:v>1220828.24</c:v>
                </c:pt>
                <c:pt idx="3">
                  <c:v>1244698.57</c:v>
                </c:pt>
                <c:pt idx="4">
                  <c:v>1260077.3</c:v>
                </c:pt>
                <c:pt idx="5">
                  <c:v>1283580.8</c:v>
                </c:pt>
                <c:pt idx="6">
                  <c:v>1324382.02</c:v>
                </c:pt>
                <c:pt idx="7">
                  <c:v>1348398.7</c:v>
                </c:pt>
              </c:numCache>
            </c:numRef>
          </c:val>
        </c:ser>
        <c:ser>
          <c:idx val="0"/>
          <c:order val="1"/>
          <c:tx>
            <c:strRef>
              <c:f>'TP FALABELLA_OK'!$B$7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dLbl>
              <c:idx val="0"/>
              <c:layout>
                <c:manualLayout>
                  <c:x val="3.3952247456098899E-3"/>
                  <c:y val="0.4917244761558404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5.6587079093498166E-3"/>
                  <c:y val="0.51268877256032586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6.7904494912197797E-3"/>
                  <c:y val="0.5183102436627313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6.7904494912197381E-3"/>
                  <c:y val="0.52536574759735155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4.5269663274798526E-3"/>
                  <c:y val="0.530874118476384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5"/>
              <c:layout>
                <c:manualLayout>
                  <c:x val="5.6587079093498166E-3"/>
                  <c:y val="0.53290875249478631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'TP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'TP FALABELLA_OK'!$C$7:$J$7</c:f>
              <c:numCache>
                <c:formatCode>#,##0</c:formatCode>
                <c:ptCount val="8"/>
                <c:pt idx="0">
                  <c:v>1496445.07</c:v>
                </c:pt>
                <c:pt idx="1">
                  <c:v>1552425.83</c:v>
                </c:pt>
                <c:pt idx="2">
                  <c:v>1569447.86</c:v>
                </c:pt>
                <c:pt idx="3">
                  <c:v>1590812.29</c:v>
                </c:pt>
                <c:pt idx="4">
                  <c:v>1599992.47</c:v>
                </c:pt>
                <c:pt idx="5">
                  <c:v>1621151.26</c:v>
                </c:pt>
                <c:pt idx="6">
                  <c:v>1615341.85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57181824"/>
        <c:axId val="157183360"/>
      </c:barChart>
      <c:lineChart>
        <c:grouping val="standard"/>
        <c:varyColors val="0"/>
        <c:ser>
          <c:idx val="2"/>
          <c:order val="2"/>
          <c:tx>
            <c:strRef>
              <c:f>'TP FALABELLA_OK'!$B$4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'TP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'TP FALABELLA_OK'!$C$4:$J$4</c:f>
              <c:numCache>
                <c:formatCode>#,##0</c:formatCode>
                <c:ptCount val="8"/>
                <c:pt idx="0">
                  <c:v>1237499.4099999999</c:v>
                </c:pt>
                <c:pt idx="1">
                  <c:v>1249874.4099999999</c:v>
                </c:pt>
                <c:pt idx="2">
                  <c:v>1262373.1499999999</c:v>
                </c:pt>
                <c:pt idx="3">
                  <c:v>1274996.8799999999</c:v>
                </c:pt>
                <c:pt idx="4">
                  <c:v>1287746.8500000001</c:v>
                </c:pt>
                <c:pt idx="5">
                  <c:v>1300624.32</c:v>
                </c:pt>
                <c:pt idx="6">
                  <c:v>1313630.56</c:v>
                </c:pt>
                <c:pt idx="7">
                  <c:v>1326766.8700000001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'TP FALABELLA_OK'!$B$5</c:f>
              <c:strCache>
                <c:ptCount val="1"/>
                <c:pt idx="0">
                  <c:v>Prima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'TP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'TP FALABELLA_OK'!$C$5:$J$5</c:f>
              <c:numCache>
                <c:formatCode>#,##0</c:formatCode>
                <c:ptCount val="8"/>
                <c:pt idx="0">
                  <c:v>1711861</c:v>
                </c:pt>
                <c:pt idx="1">
                  <c:v>1590089</c:v>
                </c:pt>
                <c:pt idx="2">
                  <c:v>1565007</c:v>
                </c:pt>
                <c:pt idx="3">
                  <c:v>1781807</c:v>
                </c:pt>
                <c:pt idx="4">
                  <c:v>1391712</c:v>
                </c:pt>
                <c:pt idx="5">
                  <c:v>1403293</c:v>
                </c:pt>
                <c:pt idx="6">
                  <c:v>1421557</c:v>
                </c:pt>
                <c:pt idx="7">
                  <c:v>1441685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356032"/>
        <c:axId val="157227264"/>
      </c:lineChart>
      <c:catAx>
        <c:axId val="157181824"/>
        <c:scaling>
          <c:orientation val="minMax"/>
        </c:scaling>
        <c:delete val="0"/>
        <c:axPos val="b"/>
        <c:numFmt formatCode="#,##0" sourceLinked="1"/>
        <c:majorTickMark val="out"/>
        <c:minorTickMark val="none"/>
        <c:tickLblPos val="nextTo"/>
        <c:crossAx val="157183360"/>
        <c:crosses val="autoZero"/>
        <c:auto val="1"/>
        <c:lblAlgn val="ctr"/>
        <c:lblOffset val="100"/>
        <c:noMultiLvlLbl val="0"/>
      </c:catAx>
      <c:valAx>
        <c:axId val="15718336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5718182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1.3069060825701745E-3"/>
                <c:y val="0.27216565450877489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Millones</a:t>
                  </a:r>
                  <a:r>
                    <a:rPr lang="en-US" sz="1600" baseline="0">
                      <a:solidFill>
                        <a:schemeClr val="bg1">
                          <a:lumMod val="50000"/>
                        </a:schemeClr>
                      </a:solidFill>
                    </a:rPr>
                    <a:t> de Soles</a:t>
                  </a:r>
                  <a:endParaRPr lang="en-US" sz="1600">
                    <a:solidFill>
                      <a:schemeClr val="bg1">
                        <a:lumMod val="50000"/>
                      </a:schemeClr>
                    </a:solidFill>
                  </a:endParaRPr>
                </a:p>
              </c:rich>
            </c:tx>
          </c:dispUnitsLbl>
        </c:dispUnits>
      </c:valAx>
      <c:valAx>
        <c:axId val="15722726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157356032"/>
        <c:crosses val="max"/>
        <c:crossBetween val="between"/>
        <c:dispUnits>
          <c:builtInUnit val="millions"/>
        </c:dispUnits>
      </c:valAx>
      <c:catAx>
        <c:axId val="157356032"/>
        <c:scaling>
          <c:orientation val="minMax"/>
        </c:scaling>
        <c:delete val="1"/>
        <c:axPos val="b"/>
        <c:majorTickMark val="out"/>
        <c:minorTickMark val="none"/>
        <c:tickLblPos val="nextTo"/>
        <c:crossAx val="15722726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1524628790988984"/>
          <c:y val="0.81229526801871843"/>
          <c:w val="0.57357943996853389"/>
          <c:h val="0.13153858549006553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baseline="0">
                <a:effectLst/>
              </a:rPr>
              <a:t>Ventas 2017 VS 2018 </a:t>
            </a:r>
            <a:endParaRPr lang="es-ES" sz="2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baseline="0">
                <a:effectLst/>
              </a:rPr>
              <a:t>(Budget, Update, Reales) </a:t>
            </a:r>
            <a:endParaRPr lang="es-ES" sz="2800">
              <a:effectLst/>
            </a:endParaRPr>
          </a:p>
        </c:rich>
      </c:tx>
      <c:layout>
        <c:manualLayout>
          <c:xMode val="edge"/>
          <c:yMode val="edge"/>
          <c:x val="0.3367270181615371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'TOTTUS - GEX_OK'!$B$37</c:f>
              <c:strCache>
                <c:ptCount val="1"/>
                <c:pt idx="0">
                  <c:v>Ventas Reales 2017 (unidades)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" sourceLinked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GEX_OK'!$C$33:$N$33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GEX_OK'!$C$37:$J$37</c:f>
              <c:numCache>
                <c:formatCode>#,##0</c:formatCode>
                <c:ptCount val="8"/>
                <c:pt idx="0">
                  <c:v>11080</c:v>
                </c:pt>
                <c:pt idx="1">
                  <c:v>9083</c:v>
                </c:pt>
                <c:pt idx="2">
                  <c:v>9687</c:v>
                </c:pt>
                <c:pt idx="3">
                  <c:v>11304</c:v>
                </c:pt>
                <c:pt idx="4">
                  <c:v>11530</c:v>
                </c:pt>
                <c:pt idx="5">
                  <c:v>9493</c:v>
                </c:pt>
                <c:pt idx="6">
                  <c:v>12035</c:v>
                </c:pt>
                <c:pt idx="7">
                  <c:v>8410</c:v>
                </c:pt>
              </c:numCache>
            </c:numRef>
          </c:val>
        </c:ser>
        <c:ser>
          <c:idx val="0"/>
          <c:order val="1"/>
          <c:tx>
            <c:strRef>
              <c:f>'TOTTUS - GEX_OK'!$B$38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" sourceLinked="0"/>
            <c:spPr>
              <a:solidFill>
                <a:srgbClr val="0070C0"/>
              </a:solidFill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GEX_OK'!$C$33:$N$33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GEX_OK'!$C$38:$J$38</c:f>
              <c:numCache>
                <c:formatCode>#,##0</c:formatCode>
                <c:ptCount val="8"/>
                <c:pt idx="0">
                  <c:v>7800</c:v>
                </c:pt>
                <c:pt idx="1">
                  <c:v>7872</c:v>
                </c:pt>
                <c:pt idx="2">
                  <c:v>9377</c:v>
                </c:pt>
                <c:pt idx="3">
                  <c:v>7755</c:v>
                </c:pt>
                <c:pt idx="4">
                  <c:v>10615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171712"/>
        <c:axId val="587173248"/>
      </c:barChart>
      <c:lineChart>
        <c:grouping val="standard"/>
        <c:varyColors val="0"/>
        <c:ser>
          <c:idx val="2"/>
          <c:order val="2"/>
          <c:tx>
            <c:strRef>
              <c:f>'TOTTUS - GEX_OK'!$B$35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39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circle"/>
            <c:size val="18"/>
            <c:spPr>
              <a:solidFill>
                <a:schemeClr val="tx1">
                  <a:lumMod val="65000"/>
                  <a:lumOff val="35000"/>
                </a:schemeClr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numFmt formatCode="#,##0.00" sourceLinked="0"/>
            <c:spPr>
              <a:noFill/>
            </c:spPr>
            <c:txPr>
              <a:bodyPr/>
              <a:lstStyle/>
              <a:p>
                <a:pPr algn="ctr">
                  <a:defRPr lang="es-ES" sz="105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GEX_OK'!$C$35:$J$35</c:f>
              <c:numCache>
                <c:formatCode>#,##0</c:formatCode>
                <c:ptCount val="8"/>
                <c:pt idx="0">
                  <c:v>10078.354799999999</c:v>
                </c:pt>
                <c:pt idx="1">
                  <c:v>10078.354799999999</c:v>
                </c:pt>
                <c:pt idx="2">
                  <c:v>10078.354799999999</c:v>
                </c:pt>
                <c:pt idx="3">
                  <c:v>10078.354799999999</c:v>
                </c:pt>
                <c:pt idx="4">
                  <c:v>13260</c:v>
                </c:pt>
                <c:pt idx="5">
                  <c:v>10078.354799999999</c:v>
                </c:pt>
                <c:pt idx="6">
                  <c:v>15300</c:v>
                </c:pt>
                <c:pt idx="7">
                  <c:v>10078.354799999999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'TOTTUS - GEX_OK'!$B$36</c:f>
              <c:strCache>
                <c:ptCount val="1"/>
                <c:pt idx="0">
                  <c:v>Ventas Update 2018</c:v>
                </c:pt>
              </c:strCache>
            </c:strRef>
          </c:tx>
          <c:spPr>
            <a:ln w="53975">
              <a:solidFill>
                <a:srgbClr val="00B050"/>
              </a:solidFill>
            </a:ln>
          </c:spPr>
          <c:marker>
            <c:symbol val="triangle"/>
            <c:size val="16"/>
            <c:spPr>
              <a:solidFill>
                <a:srgbClr val="00B05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2.9164095748698295E-2"/>
                  <c:y val="2.5940668020640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7942178086513503E-2"/>
                  <c:y val="2.3848253484652797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2.6720260424328707E-2"/>
                  <c:y val="2.594066802064010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rgbClr val="00B050"/>
              </a:solidFill>
              <a:ln>
                <a:noFill/>
              </a:ln>
            </c:spPr>
            <c:txPr>
              <a:bodyPr/>
              <a:lstStyle/>
              <a:p>
                <a:pPr algn="ctr">
                  <a:defRPr lang="es-ES" sz="100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GEX_OK'!$C$36:$J$36</c:f>
              <c:numCache>
                <c:formatCode>#,##0</c:formatCode>
                <c:ptCount val="8"/>
                <c:pt idx="0">
                  <c:v>9887</c:v>
                </c:pt>
                <c:pt idx="1">
                  <c:v>9887</c:v>
                </c:pt>
                <c:pt idx="2">
                  <c:v>9887</c:v>
                </c:pt>
                <c:pt idx="3">
                  <c:v>7500</c:v>
                </c:pt>
                <c:pt idx="4">
                  <c:v>9000</c:v>
                </c:pt>
                <c:pt idx="5">
                  <c:v>7500</c:v>
                </c:pt>
                <c:pt idx="6">
                  <c:v>9000</c:v>
                </c:pt>
                <c:pt idx="7">
                  <c:v>7500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177344"/>
        <c:axId val="587175424"/>
      </c:lineChart>
      <c:catAx>
        <c:axId val="587171712"/>
        <c:scaling>
          <c:orientation val="minMax"/>
        </c:scaling>
        <c:delete val="0"/>
        <c:axPos val="b"/>
        <c:majorTickMark val="out"/>
        <c:minorTickMark val="none"/>
        <c:tickLblPos val="nextTo"/>
        <c:crossAx val="587173248"/>
        <c:crosses val="autoZero"/>
        <c:auto val="1"/>
        <c:lblAlgn val="ctr"/>
        <c:lblOffset val="100"/>
        <c:noMultiLvlLbl val="0"/>
      </c:catAx>
      <c:valAx>
        <c:axId val="58717324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587171712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580235291134654E-4"/>
                <c:y val="0.34585358989769638"/>
              </c:manualLayout>
            </c:layout>
            <c:txPr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s-ES" sz="16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valAx>
        <c:axId val="587175424"/>
        <c:scaling>
          <c:orientation val="minMax"/>
          <c:max val="16000"/>
        </c:scaling>
        <c:delete val="0"/>
        <c:axPos val="r"/>
        <c:numFmt formatCode="#,##0" sourceLinked="1"/>
        <c:majorTickMark val="out"/>
        <c:minorTickMark val="none"/>
        <c:tickLblPos val="nextTo"/>
        <c:crossAx val="587177344"/>
        <c:crosses val="max"/>
        <c:crossBetween val="between"/>
        <c:dispUnits>
          <c:builtInUnit val="thousands"/>
        </c:dispUnits>
      </c:valAx>
      <c:catAx>
        <c:axId val="587177344"/>
        <c:scaling>
          <c:orientation val="minMax"/>
        </c:scaling>
        <c:delete val="1"/>
        <c:axPos val="b"/>
        <c:majorTickMark val="out"/>
        <c:minorTickMark val="none"/>
        <c:tickLblPos val="nextTo"/>
        <c:crossAx val="58717542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2860240476612734"/>
          <c:y val="0.82283547821883873"/>
          <c:w val="0.57357943996853389"/>
          <c:h val="0.13153858549006553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baseline="0">
                <a:effectLst/>
              </a:rPr>
              <a:t>Ventas Electro 2017 VS 2018 </a:t>
            </a:r>
            <a:endParaRPr lang="es-ES" sz="2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baseline="0">
                <a:effectLst/>
              </a:rPr>
              <a:t>(Participación, Reales) </a:t>
            </a:r>
            <a:endParaRPr lang="es-ES" sz="2800">
              <a:effectLst/>
            </a:endParaRPr>
          </a:p>
        </c:rich>
      </c:tx>
      <c:layout>
        <c:manualLayout>
          <c:xMode val="edge"/>
          <c:yMode val="edge"/>
          <c:x val="0.3245712780535577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'TOTTUS - GEX_OK'!$B$28</c:f>
              <c:strCache>
                <c:ptCount val="1"/>
                <c:pt idx="0">
                  <c:v>Venta Electro 2017 S/.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" sourceLinked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GEX_OK'!$C$24:$N$24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GEX_OK'!$C$28:$N$28</c:f>
              <c:numCache>
                <c:formatCode>#,##0</c:formatCode>
                <c:ptCount val="12"/>
                <c:pt idx="0">
                  <c:v>40400000</c:v>
                </c:pt>
                <c:pt idx="1">
                  <c:v>35100000</c:v>
                </c:pt>
                <c:pt idx="2">
                  <c:v>34200000</c:v>
                </c:pt>
                <c:pt idx="3">
                  <c:v>38800000</c:v>
                </c:pt>
                <c:pt idx="4">
                  <c:v>40200000</c:v>
                </c:pt>
                <c:pt idx="5">
                  <c:v>32300000</c:v>
                </c:pt>
                <c:pt idx="6">
                  <c:v>50300000</c:v>
                </c:pt>
                <c:pt idx="7">
                  <c:v>35300000</c:v>
                </c:pt>
                <c:pt idx="8">
                  <c:v>34000000</c:v>
                </c:pt>
                <c:pt idx="9">
                  <c:v>36600000</c:v>
                </c:pt>
                <c:pt idx="10">
                  <c:v>31700000</c:v>
                </c:pt>
                <c:pt idx="11">
                  <c:v>57800000</c:v>
                </c:pt>
              </c:numCache>
            </c:numRef>
          </c:val>
        </c:ser>
        <c:ser>
          <c:idx val="0"/>
          <c:order val="1"/>
          <c:tx>
            <c:strRef>
              <c:f>'TOTTUS - GEX_OK'!$B$25</c:f>
              <c:strCache>
                <c:ptCount val="1"/>
                <c:pt idx="0">
                  <c:v>Venta Electro 2018 S/.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" sourceLinked="0"/>
            <c:spPr>
              <a:solidFill>
                <a:srgbClr val="0070C0"/>
              </a:solidFill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GEX_OK'!$C$24:$N$24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GEX_OK'!$C$25:$H$25</c:f>
              <c:numCache>
                <c:formatCode>#,##0</c:formatCode>
                <c:ptCount val="6"/>
                <c:pt idx="0">
                  <c:v>40100000</c:v>
                </c:pt>
                <c:pt idx="1">
                  <c:v>36000000</c:v>
                </c:pt>
                <c:pt idx="2">
                  <c:v>45700000</c:v>
                </c:pt>
                <c:pt idx="3">
                  <c:v>41400000</c:v>
                </c:pt>
                <c:pt idx="4">
                  <c:v>54200000</c:v>
                </c:pt>
                <c:pt idx="5">
                  <c:v>51700000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7248384"/>
        <c:axId val="587249920"/>
      </c:barChart>
      <c:lineChart>
        <c:grouping val="standard"/>
        <c:varyColors val="0"/>
        <c:ser>
          <c:idx val="2"/>
          <c:order val="2"/>
          <c:tx>
            <c:strRef>
              <c:f>'TOTTUS - GEX_OK'!$B$29</c:f>
              <c:strCache>
                <c:ptCount val="1"/>
                <c:pt idx="0">
                  <c:v>Venta GEX 2017 S/.</c:v>
                </c:pt>
              </c:strCache>
            </c:strRef>
          </c:tx>
          <c:spPr>
            <a:ln w="539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circle"/>
            <c:size val="18"/>
            <c:spPr>
              <a:solidFill>
                <a:schemeClr val="tx1">
                  <a:lumMod val="65000"/>
                  <a:lumOff val="35000"/>
                </a:schemeClr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numFmt formatCode="#,##0.00" sourceLinked="0"/>
            <c:spPr>
              <a:noFill/>
            </c:spPr>
            <c:txPr>
              <a:bodyPr/>
              <a:lstStyle/>
              <a:p>
                <a:pPr algn="ctr">
                  <a:defRPr lang="es-ES" sz="105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GEX_OK'!$C$24:$N$24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GEX_OK'!$C$29:$N$29</c:f>
              <c:numCache>
                <c:formatCode>#,##0</c:formatCode>
                <c:ptCount val="12"/>
                <c:pt idx="0">
                  <c:v>1333200</c:v>
                </c:pt>
                <c:pt idx="1">
                  <c:v>1123200</c:v>
                </c:pt>
                <c:pt idx="2">
                  <c:v>1197000</c:v>
                </c:pt>
                <c:pt idx="3">
                  <c:v>1435600</c:v>
                </c:pt>
                <c:pt idx="4">
                  <c:v>1487400</c:v>
                </c:pt>
                <c:pt idx="5">
                  <c:v>1227400</c:v>
                </c:pt>
                <c:pt idx="6">
                  <c:v>1609600</c:v>
                </c:pt>
                <c:pt idx="7">
                  <c:v>1059000</c:v>
                </c:pt>
                <c:pt idx="8">
                  <c:v>1122000</c:v>
                </c:pt>
                <c:pt idx="9">
                  <c:v>1134600</c:v>
                </c:pt>
                <c:pt idx="10">
                  <c:v>1077800</c:v>
                </c:pt>
                <c:pt idx="11">
                  <c:v>1791800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'TOTTUS - GEX_OK'!$B$26</c:f>
              <c:strCache>
                <c:ptCount val="1"/>
                <c:pt idx="0">
                  <c:v>Venta GEX 2018 S/.</c:v>
                </c:pt>
              </c:strCache>
            </c:strRef>
          </c:tx>
          <c:spPr>
            <a:ln w="53975">
              <a:solidFill>
                <a:srgbClr val="00B050"/>
              </a:solidFill>
            </a:ln>
          </c:spPr>
          <c:marker>
            <c:symbol val="triangle"/>
            <c:size val="16"/>
            <c:spPr>
              <a:solidFill>
                <a:srgbClr val="00B050"/>
              </a:solidFill>
              <a:ln>
                <a:noFill/>
              </a:ln>
            </c:spPr>
          </c:marker>
          <c:dLbls>
            <c:dLbl>
              <c:idx val="2"/>
              <c:layout>
                <c:manualLayout>
                  <c:x val="-2.7797213138384597E-2"/>
                  <c:y val="-3.83319462336152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rgbClr val="00B050"/>
              </a:solidFill>
              <a:ln>
                <a:noFill/>
              </a:ln>
            </c:spPr>
            <c:txPr>
              <a:bodyPr/>
              <a:lstStyle/>
              <a:p>
                <a:pPr algn="ctr">
                  <a:defRPr lang="es-ES" sz="100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GEX_OK'!$C$24:$N$24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GEX_OK'!$C$26:$G$26</c:f>
              <c:numCache>
                <c:formatCode>#,##0</c:formatCode>
                <c:ptCount val="5"/>
                <c:pt idx="0">
                  <c:v>1002500</c:v>
                </c:pt>
                <c:pt idx="1">
                  <c:v>1008000</c:v>
                </c:pt>
                <c:pt idx="2">
                  <c:v>1279600</c:v>
                </c:pt>
                <c:pt idx="3">
                  <c:v>1117800</c:v>
                </c:pt>
                <c:pt idx="4">
                  <c:v>1626000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7266304"/>
        <c:axId val="587264384"/>
      </c:lineChart>
      <c:catAx>
        <c:axId val="587248384"/>
        <c:scaling>
          <c:orientation val="minMax"/>
        </c:scaling>
        <c:delete val="0"/>
        <c:axPos val="b"/>
        <c:majorTickMark val="out"/>
        <c:minorTickMark val="none"/>
        <c:tickLblPos val="nextTo"/>
        <c:crossAx val="587249920"/>
        <c:crosses val="autoZero"/>
        <c:auto val="1"/>
        <c:lblAlgn val="ctr"/>
        <c:lblOffset val="100"/>
        <c:noMultiLvlLbl val="0"/>
      </c:catAx>
      <c:valAx>
        <c:axId val="587249920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587248384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5580235291134654E-4"/>
                <c:y val="0.34585358989769638"/>
              </c:manualLayout>
            </c:layout>
            <c:tx>
              <c:rich>
                <a:bodyPr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lang="es-ES" sz="16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6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rPr>
                    <a:t>Millones</a:t>
                  </a:r>
                  <a:endParaRPr lang="es-ES" sz="16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endParaRPr>
                </a:p>
              </c:rich>
            </c:tx>
          </c:dispUnitsLbl>
        </c:dispUnits>
      </c:valAx>
      <c:valAx>
        <c:axId val="58726438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587266304"/>
        <c:crosses val="max"/>
        <c:crossBetween val="between"/>
        <c:dispUnits>
          <c:builtInUnit val="millions"/>
        </c:dispUnits>
      </c:valAx>
      <c:catAx>
        <c:axId val="587266304"/>
        <c:scaling>
          <c:orientation val="minMax"/>
        </c:scaling>
        <c:delete val="1"/>
        <c:axPos val="b"/>
        <c:majorTickMark val="out"/>
        <c:minorTickMark val="none"/>
        <c:tickLblPos val="nextTo"/>
        <c:crossAx val="58726438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19822826720961034"/>
          <c:y val="0.82845685065462749"/>
          <c:w val="0.57357943996853389"/>
          <c:h val="0.13153858549006553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Ventas 2017 VS 2018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(Budget, Update, Reales) </a:t>
            </a:r>
          </a:p>
        </c:rich>
      </c:tx>
      <c:layout>
        <c:manualLayout>
          <c:xMode val="edge"/>
          <c:yMode val="edge"/>
          <c:x val="0.3598229228815968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'TP FALABELLA_OK'!$B$28</c:f>
              <c:strCache>
                <c:ptCount val="1"/>
                <c:pt idx="0">
                  <c:v>Ventas Reales 2017 (unidades)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" sourceLinked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'TP FALABELLA_OK'!$C$24:$N$24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'TP FALABELLA_OK'!$C$28:$J$28</c:f>
              <c:numCache>
                <c:formatCode>#,##0</c:formatCode>
                <c:ptCount val="8"/>
                <c:pt idx="0">
                  <c:v>8509</c:v>
                </c:pt>
                <c:pt idx="1">
                  <c:v>7400</c:v>
                </c:pt>
                <c:pt idx="2">
                  <c:v>7047</c:v>
                </c:pt>
                <c:pt idx="3">
                  <c:v>7652</c:v>
                </c:pt>
                <c:pt idx="4">
                  <c:v>6107</c:v>
                </c:pt>
                <c:pt idx="5">
                  <c:v>9352</c:v>
                </c:pt>
                <c:pt idx="6">
                  <c:v>10898</c:v>
                </c:pt>
                <c:pt idx="7">
                  <c:v>9928</c:v>
                </c:pt>
              </c:numCache>
            </c:numRef>
          </c:val>
        </c:ser>
        <c:ser>
          <c:idx val="0"/>
          <c:order val="1"/>
          <c:tx>
            <c:strRef>
              <c:f>'TP FALABELLA_OK'!$B$27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" sourceLinked="0"/>
            <c:spPr>
              <a:solidFill>
                <a:srgbClr val="0070C0"/>
              </a:solidFill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'TP FALABELLA_OK'!$C$24:$N$24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'TP FALABELLA_OK'!$C$27:$J$27</c:f>
              <c:numCache>
                <c:formatCode>#,##0</c:formatCode>
                <c:ptCount val="8"/>
                <c:pt idx="0">
                  <c:v>10637</c:v>
                </c:pt>
                <c:pt idx="1">
                  <c:v>10706</c:v>
                </c:pt>
                <c:pt idx="2">
                  <c:v>10922</c:v>
                </c:pt>
                <c:pt idx="3">
                  <c:v>9558</c:v>
                </c:pt>
                <c:pt idx="4">
                  <c:v>11309</c:v>
                </c:pt>
                <c:pt idx="5">
                  <c:v>10632</c:v>
                </c:pt>
                <c:pt idx="6">
                  <c:v>11107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2503424"/>
        <c:axId val="176226304"/>
      </c:barChart>
      <c:lineChart>
        <c:grouping val="standard"/>
        <c:varyColors val="0"/>
        <c:ser>
          <c:idx val="2"/>
          <c:order val="2"/>
          <c:tx>
            <c:strRef>
              <c:f>'TP FALABELLA_OK'!$B$25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39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circle"/>
            <c:size val="18"/>
            <c:spPr>
              <a:solidFill>
                <a:schemeClr val="tx1">
                  <a:lumMod val="65000"/>
                  <a:lumOff val="35000"/>
                </a:schemeClr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numFmt formatCode="#,##0.00" sourceLinked="0"/>
            <c:spPr>
              <a:noFill/>
            </c:spPr>
            <c:txPr>
              <a:bodyPr/>
              <a:lstStyle/>
              <a:p>
                <a:pPr algn="ctr">
                  <a:defRPr lang="es-ES" sz="105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'TP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'TP FALABELLA_OK'!$C$25:$J$25</c:f>
              <c:numCache>
                <c:formatCode>#,##0</c:formatCode>
                <c:ptCount val="8"/>
                <c:pt idx="0">
                  <c:v>7282.8</c:v>
                </c:pt>
                <c:pt idx="1">
                  <c:v>7282.8</c:v>
                </c:pt>
                <c:pt idx="2">
                  <c:v>7282.8</c:v>
                </c:pt>
                <c:pt idx="3">
                  <c:v>7282.8</c:v>
                </c:pt>
                <c:pt idx="4">
                  <c:v>7282.8</c:v>
                </c:pt>
                <c:pt idx="5">
                  <c:v>7282.8</c:v>
                </c:pt>
                <c:pt idx="6">
                  <c:v>7282.8</c:v>
                </c:pt>
                <c:pt idx="7">
                  <c:v>7282.8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'TP FALABELLA_OK'!$B$26</c:f>
              <c:strCache>
                <c:ptCount val="1"/>
                <c:pt idx="0">
                  <c:v>Ventas Update 2018</c:v>
                </c:pt>
              </c:strCache>
            </c:strRef>
          </c:tx>
          <c:spPr>
            <a:ln w="53975">
              <a:solidFill>
                <a:srgbClr val="00B050"/>
              </a:solidFill>
            </a:ln>
          </c:spPr>
          <c:marker>
            <c:symbol val="triangle"/>
            <c:size val="16"/>
            <c:spPr>
              <a:solidFill>
                <a:srgbClr val="00B050"/>
              </a:solidFill>
              <a:ln>
                <a:noFill/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  <a:ln>
                <a:noFill/>
              </a:ln>
            </c:spPr>
            <c:txPr>
              <a:bodyPr/>
              <a:lstStyle/>
              <a:p>
                <a:pPr algn="ctr">
                  <a:defRPr lang="es-ES" sz="100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'TP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'TP FALABELLA_OK'!$C$26:$J$26</c:f>
              <c:numCache>
                <c:formatCode>#,##0</c:formatCode>
                <c:ptCount val="8"/>
                <c:pt idx="0">
                  <c:v>10690</c:v>
                </c:pt>
                <c:pt idx="1">
                  <c:v>10766</c:v>
                </c:pt>
                <c:pt idx="2">
                  <c:v>10500</c:v>
                </c:pt>
                <c:pt idx="3">
                  <c:v>10500</c:v>
                </c:pt>
                <c:pt idx="4">
                  <c:v>10500</c:v>
                </c:pt>
                <c:pt idx="5">
                  <c:v>10500</c:v>
                </c:pt>
                <c:pt idx="6">
                  <c:v>10500</c:v>
                </c:pt>
                <c:pt idx="7">
                  <c:v>10500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0648576"/>
        <c:axId val="176228992"/>
      </c:lineChart>
      <c:catAx>
        <c:axId val="172503424"/>
        <c:scaling>
          <c:orientation val="minMax"/>
        </c:scaling>
        <c:delete val="0"/>
        <c:axPos val="b"/>
        <c:majorTickMark val="out"/>
        <c:minorTickMark val="none"/>
        <c:tickLblPos val="nextTo"/>
        <c:crossAx val="176226304"/>
        <c:crosses val="autoZero"/>
        <c:auto val="1"/>
        <c:lblAlgn val="ctr"/>
        <c:lblOffset val="100"/>
        <c:noMultiLvlLbl val="0"/>
      </c:catAx>
      <c:valAx>
        <c:axId val="17622630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172503424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1.0701651983068519E-3"/>
                <c:y val="0.36949371360614552"/>
              </c:manualLayout>
            </c:layout>
            <c:txPr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s-ES" sz="16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valAx>
        <c:axId val="176228992"/>
        <c:scaling>
          <c:orientation val="minMax"/>
          <c:max val="14000"/>
        </c:scaling>
        <c:delete val="0"/>
        <c:axPos val="r"/>
        <c:numFmt formatCode="0" sourceLinked="0"/>
        <c:majorTickMark val="out"/>
        <c:minorTickMark val="none"/>
        <c:tickLblPos val="nextTo"/>
        <c:crossAx val="480648576"/>
        <c:crosses val="max"/>
        <c:crossBetween val="between"/>
        <c:dispUnits>
          <c:builtInUnit val="thousands"/>
        </c:dispUnits>
      </c:valAx>
      <c:catAx>
        <c:axId val="480648576"/>
        <c:scaling>
          <c:orientation val="minMax"/>
        </c:scaling>
        <c:delete val="1"/>
        <c:axPos val="b"/>
        <c:majorTickMark val="out"/>
        <c:minorTickMark val="none"/>
        <c:tickLblPos val="nextTo"/>
        <c:crossAx val="1762289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1524628790988984"/>
          <c:y val="0.81229526801871843"/>
          <c:w val="0.57357943996853389"/>
          <c:h val="0.13153858549006553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24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24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24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193424349714213"/>
          <c:y val="2.724155380206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'DESGRAVAMEN SC FALABELLA_OK'!$B$8</c:f>
              <c:strCache>
                <c:ptCount val="1"/>
                <c:pt idx="0">
                  <c:v>Prima Neta Recaudada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SC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SC FALABELLA_OK'!$C$8:$J$8</c:f>
              <c:numCache>
                <c:formatCode>#,##0</c:formatCode>
                <c:ptCount val="8"/>
                <c:pt idx="0">
                  <c:v>923751.76</c:v>
                </c:pt>
                <c:pt idx="1">
                  <c:v>918839.84000000008</c:v>
                </c:pt>
                <c:pt idx="2">
                  <c:v>907698.19</c:v>
                </c:pt>
                <c:pt idx="3">
                  <c:v>886948.60000000009</c:v>
                </c:pt>
                <c:pt idx="4">
                  <c:v>880854.33</c:v>
                </c:pt>
                <c:pt idx="5">
                  <c:v>870657.22</c:v>
                </c:pt>
                <c:pt idx="6">
                  <c:v>836845.75</c:v>
                </c:pt>
                <c:pt idx="7">
                  <c:v>807732.1399999999</c:v>
                </c:pt>
              </c:numCache>
            </c:numRef>
          </c:val>
        </c:ser>
        <c:ser>
          <c:idx val="0"/>
          <c:order val="1"/>
          <c:tx>
            <c:strRef>
              <c:f>'DESGRAVAMEN SC FALABELLA_OK'!$B$7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SC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SC FALABELLA_OK'!$C$7:$J$7</c:f>
              <c:numCache>
                <c:formatCode>#,##0</c:formatCode>
                <c:ptCount val="8"/>
                <c:pt idx="0">
                  <c:v>750178.92372881365</c:v>
                </c:pt>
                <c:pt idx="1">
                  <c:v>727343.59322033054</c:v>
                </c:pt>
                <c:pt idx="2">
                  <c:v>699796.05084742384</c:v>
                </c:pt>
                <c:pt idx="3">
                  <c:v>678978.89830508479</c:v>
                </c:pt>
                <c:pt idx="4">
                  <c:v>670781.42372881353</c:v>
                </c:pt>
                <c:pt idx="5">
                  <c:v>663843.74576271186</c:v>
                </c:pt>
                <c:pt idx="6">
                  <c:v>644988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2071680"/>
        <c:axId val="482073216"/>
      </c:barChart>
      <c:lineChart>
        <c:grouping val="standard"/>
        <c:varyColors val="0"/>
        <c:ser>
          <c:idx val="2"/>
          <c:order val="2"/>
          <c:tx>
            <c:strRef>
              <c:f>'DESGRAVAMEN SC FALABELLA_OK'!$B$4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SC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SC FALABELLA_OK'!$C$4:$J$4</c:f>
              <c:numCache>
                <c:formatCode>#,##0</c:formatCode>
                <c:ptCount val="8"/>
                <c:pt idx="0">
                  <c:v>992264.92</c:v>
                </c:pt>
                <c:pt idx="1">
                  <c:v>992264.92</c:v>
                </c:pt>
                <c:pt idx="2">
                  <c:v>992264.92</c:v>
                </c:pt>
                <c:pt idx="3">
                  <c:v>992264.92</c:v>
                </c:pt>
                <c:pt idx="4">
                  <c:v>992264.92</c:v>
                </c:pt>
                <c:pt idx="5">
                  <c:v>992264.92</c:v>
                </c:pt>
                <c:pt idx="6">
                  <c:v>992264.92</c:v>
                </c:pt>
                <c:pt idx="7">
                  <c:v>992264.92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'DESGRAVAMEN SC FALABELLA_OK'!$B$5</c:f>
              <c:strCache>
                <c:ptCount val="1"/>
                <c:pt idx="0">
                  <c:v>Prima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SC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SC FALABELLA_OK'!$C$5:$J$5</c:f>
              <c:numCache>
                <c:formatCode>#,##0</c:formatCode>
                <c:ptCount val="8"/>
                <c:pt idx="0">
                  <c:v>730894.82</c:v>
                </c:pt>
                <c:pt idx="1">
                  <c:v>745000.00000000012</c:v>
                </c:pt>
                <c:pt idx="2">
                  <c:v>744999.99999999977</c:v>
                </c:pt>
                <c:pt idx="3">
                  <c:v>636935.68999999994</c:v>
                </c:pt>
                <c:pt idx="4">
                  <c:v>720000</c:v>
                </c:pt>
                <c:pt idx="5">
                  <c:v>720000</c:v>
                </c:pt>
                <c:pt idx="6">
                  <c:v>720000</c:v>
                </c:pt>
                <c:pt idx="7">
                  <c:v>720000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996608"/>
        <c:axId val="484869632"/>
      </c:lineChart>
      <c:catAx>
        <c:axId val="4820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482073216"/>
        <c:crosses val="autoZero"/>
        <c:auto val="1"/>
        <c:lblAlgn val="ctr"/>
        <c:lblOffset val="100"/>
        <c:noMultiLvlLbl val="0"/>
      </c:catAx>
      <c:valAx>
        <c:axId val="48207321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8207168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7660845233878884E-3"/>
                <c:y val="0.27216565450877489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Millones</a:t>
                  </a:r>
                  <a:r>
                    <a:rPr lang="en-US" sz="1600" baseline="0">
                      <a:solidFill>
                        <a:schemeClr val="bg1">
                          <a:lumMod val="50000"/>
                        </a:schemeClr>
                      </a:solidFill>
                    </a:rPr>
                    <a:t> de Soles</a:t>
                  </a:r>
                  <a:endParaRPr lang="en-US" sz="1600">
                    <a:solidFill>
                      <a:schemeClr val="bg1">
                        <a:lumMod val="50000"/>
                      </a:schemeClr>
                    </a:solidFill>
                  </a:endParaRPr>
                </a:p>
              </c:rich>
            </c:tx>
          </c:dispUnitsLbl>
        </c:dispUnits>
      </c:valAx>
      <c:valAx>
        <c:axId val="48486963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484996608"/>
        <c:crosses val="max"/>
        <c:crossBetween val="between"/>
        <c:dispUnits>
          <c:builtInUnit val="millions"/>
        </c:dispUnits>
      </c:valAx>
      <c:catAx>
        <c:axId val="484996608"/>
        <c:scaling>
          <c:orientation val="minMax"/>
        </c:scaling>
        <c:delete val="1"/>
        <c:axPos val="b"/>
        <c:majorTickMark val="out"/>
        <c:minorTickMark val="none"/>
        <c:tickLblPos val="nextTo"/>
        <c:crossAx val="48486963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1524626191037877"/>
          <c:y val="0.86767528579163944"/>
          <c:w val="0.57357943996853389"/>
          <c:h val="0.13153858549006553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Ventas 2017 VS 2018 </a:t>
            </a: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rPr>
              <a:t>(Budget, Update, Reales) </a:t>
            </a:r>
          </a:p>
        </c:rich>
      </c:tx>
      <c:layout>
        <c:manualLayout>
          <c:xMode val="edge"/>
          <c:yMode val="edge"/>
          <c:x val="0.35982292288159684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'DESGRAVAMEN SC FALABELLA_OK'!$B$28</c:f>
              <c:strCache>
                <c:ptCount val="1"/>
                <c:pt idx="0">
                  <c:v>Ventas Reales 2017 (unidades)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" sourceLinked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SC FALABELLA_OK'!$C$24:$N$24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SC FALABELLA_OK'!$C$28:$J$28</c:f>
              <c:numCache>
                <c:formatCode>#,##0</c:formatCode>
                <c:ptCount val="8"/>
                <c:pt idx="0">
                  <c:v>11470</c:v>
                </c:pt>
                <c:pt idx="1">
                  <c:v>9767</c:v>
                </c:pt>
                <c:pt idx="2">
                  <c:v>10286</c:v>
                </c:pt>
                <c:pt idx="3">
                  <c:v>11911</c:v>
                </c:pt>
                <c:pt idx="4">
                  <c:v>10795</c:v>
                </c:pt>
                <c:pt idx="5">
                  <c:v>11125</c:v>
                </c:pt>
                <c:pt idx="6">
                  <c:v>9270</c:v>
                </c:pt>
                <c:pt idx="7">
                  <c:v>9947</c:v>
                </c:pt>
              </c:numCache>
            </c:numRef>
          </c:val>
        </c:ser>
        <c:ser>
          <c:idx val="0"/>
          <c:order val="1"/>
          <c:tx>
            <c:strRef>
              <c:f>'DESGRAVAMEN SC FALABELLA_OK'!$B$27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" sourceLinked="0"/>
            <c:spPr>
              <a:solidFill>
                <a:srgbClr val="0070C0"/>
              </a:solidFill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SC FALABELLA_OK'!$C$24:$N$24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SC FALABELLA_OK'!$C$27:$I$27</c:f>
              <c:numCache>
                <c:formatCode>#,##0</c:formatCode>
                <c:ptCount val="7"/>
                <c:pt idx="0">
                  <c:v>7770</c:v>
                </c:pt>
                <c:pt idx="1">
                  <c:v>8136</c:v>
                </c:pt>
                <c:pt idx="2">
                  <c:v>9816</c:v>
                </c:pt>
                <c:pt idx="3">
                  <c:v>8710</c:v>
                </c:pt>
                <c:pt idx="4">
                  <c:v>11940</c:v>
                </c:pt>
                <c:pt idx="5">
                  <c:v>8955</c:v>
                </c:pt>
                <c:pt idx="6" formatCode="#,##0.00">
                  <c:v>7122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328000"/>
        <c:axId val="488833408"/>
      </c:barChart>
      <c:lineChart>
        <c:grouping val="standard"/>
        <c:varyColors val="0"/>
        <c:ser>
          <c:idx val="2"/>
          <c:order val="2"/>
          <c:tx>
            <c:strRef>
              <c:f>'DESGRAVAMEN SC FALABELLA_OK'!$B$25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39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circle"/>
            <c:size val="18"/>
            <c:spPr>
              <a:solidFill>
                <a:schemeClr val="tx1">
                  <a:lumMod val="65000"/>
                  <a:lumOff val="35000"/>
                </a:schemeClr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numFmt formatCode="#,##0.00" sourceLinked="0"/>
            <c:spPr>
              <a:noFill/>
            </c:spPr>
            <c:txPr>
              <a:bodyPr/>
              <a:lstStyle/>
              <a:p>
                <a:pPr algn="ctr">
                  <a:defRPr lang="es-ES" sz="105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SC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SC FALABELLA_OK'!$C$25:$J$25</c:f>
              <c:numCache>
                <c:formatCode>#,##0</c:formatCode>
                <c:ptCount val="8"/>
                <c:pt idx="0">
                  <c:v>10650</c:v>
                </c:pt>
                <c:pt idx="1">
                  <c:v>10650</c:v>
                </c:pt>
                <c:pt idx="2">
                  <c:v>10650</c:v>
                </c:pt>
                <c:pt idx="3">
                  <c:v>10650</c:v>
                </c:pt>
                <c:pt idx="4">
                  <c:v>10650</c:v>
                </c:pt>
                <c:pt idx="5">
                  <c:v>10650</c:v>
                </c:pt>
                <c:pt idx="6">
                  <c:v>10650</c:v>
                </c:pt>
                <c:pt idx="7">
                  <c:v>10650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'DESGRAVAMEN SC FALABELLA_OK'!$B$26</c:f>
              <c:strCache>
                <c:ptCount val="1"/>
                <c:pt idx="0">
                  <c:v>Ventas Update 2018</c:v>
                </c:pt>
              </c:strCache>
            </c:strRef>
          </c:tx>
          <c:spPr>
            <a:ln w="53975">
              <a:solidFill>
                <a:srgbClr val="00B050"/>
              </a:solidFill>
            </a:ln>
          </c:spPr>
          <c:marker>
            <c:symbol val="triangle"/>
            <c:size val="16"/>
            <c:spPr>
              <a:solidFill>
                <a:srgbClr val="00B050"/>
              </a:solidFill>
              <a:ln>
                <a:noFill/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  <a:ln>
                <a:noFill/>
              </a:ln>
            </c:spPr>
            <c:txPr>
              <a:bodyPr/>
              <a:lstStyle/>
              <a:p>
                <a:pPr algn="ctr">
                  <a:defRPr lang="es-ES" sz="100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SC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SC FALABELLA_OK'!$C$26:$J$26</c:f>
              <c:numCache>
                <c:formatCode>#,##0</c:formatCode>
                <c:ptCount val="8"/>
                <c:pt idx="0">
                  <c:v>5000</c:v>
                </c:pt>
                <c:pt idx="1">
                  <c:v>5000</c:v>
                </c:pt>
                <c:pt idx="2">
                  <c:v>5000</c:v>
                </c:pt>
                <c:pt idx="3">
                  <c:v>5000</c:v>
                </c:pt>
                <c:pt idx="4">
                  <c:v>5000</c:v>
                </c:pt>
                <c:pt idx="5">
                  <c:v>5000</c:v>
                </c:pt>
                <c:pt idx="6">
                  <c:v>5000</c:v>
                </c:pt>
                <c:pt idx="7">
                  <c:v>5000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8854656"/>
        <c:axId val="488835328"/>
      </c:lineChart>
      <c:catAx>
        <c:axId val="48532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488833408"/>
        <c:crosses val="autoZero"/>
        <c:auto val="1"/>
        <c:lblAlgn val="ctr"/>
        <c:lblOffset val="100"/>
        <c:noMultiLvlLbl val="0"/>
      </c:catAx>
      <c:valAx>
        <c:axId val="48883340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85328000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4.0388570911666956E-3"/>
                <c:y val="0.36894155220975128"/>
              </c:manualLayout>
            </c:layout>
            <c:txPr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s-ES" sz="16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valAx>
        <c:axId val="488835328"/>
        <c:scaling>
          <c:orientation val="minMax"/>
          <c:max val="14000"/>
        </c:scaling>
        <c:delete val="0"/>
        <c:axPos val="r"/>
        <c:numFmt formatCode="#,##0" sourceLinked="1"/>
        <c:majorTickMark val="out"/>
        <c:minorTickMark val="none"/>
        <c:tickLblPos val="nextTo"/>
        <c:crossAx val="488854656"/>
        <c:crosses val="max"/>
        <c:crossBetween val="between"/>
        <c:dispUnits>
          <c:builtInUnit val="thousands"/>
        </c:dispUnits>
      </c:valAx>
      <c:catAx>
        <c:axId val="488854656"/>
        <c:scaling>
          <c:orientation val="minMax"/>
        </c:scaling>
        <c:delete val="1"/>
        <c:axPos val="b"/>
        <c:majorTickMark val="out"/>
        <c:minorTickMark val="none"/>
        <c:tickLblPos val="nextTo"/>
        <c:crossAx val="4888353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1524628790988984"/>
          <c:y val="0.81229526801871843"/>
          <c:w val="0.57357943996853389"/>
          <c:h val="0.13153858549006553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24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24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24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193424349714213"/>
          <c:y val="2.724155380206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'DESGRAVAMEN TC FALABELLA_OK'!$B$8</c:f>
              <c:strCache>
                <c:ptCount val="1"/>
                <c:pt idx="0">
                  <c:v>Prima Neta Recaudada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TC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TC FALABELLA_OK'!$C$8:$J$8</c:f>
              <c:numCache>
                <c:formatCode>#,##0</c:formatCode>
                <c:ptCount val="8"/>
                <c:pt idx="0">
                  <c:v>4572596.8499999996</c:v>
                </c:pt>
                <c:pt idx="1">
                  <c:v>4524872.8</c:v>
                </c:pt>
                <c:pt idx="2">
                  <c:v>4474182.1500000004</c:v>
                </c:pt>
                <c:pt idx="3">
                  <c:v>4056841.07</c:v>
                </c:pt>
                <c:pt idx="4">
                  <c:v>4292422.83</c:v>
                </c:pt>
                <c:pt idx="5">
                  <c:v>4365468.87</c:v>
                </c:pt>
                <c:pt idx="6">
                  <c:v>4273045.9800000004</c:v>
                </c:pt>
                <c:pt idx="7">
                  <c:v>4228021.0999999996</c:v>
                </c:pt>
              </c:numCache>
            </c:numRef>
          </c:val>
        </c:ser>
        <c:ser>
          <c:idx val="0"/>
          <c:order val="1"/>
          <c:tx>
            <c:strRef>
              <c:f>'DESGRAVAMEN TC FALABELLA_OK'!$B$7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TC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TC FALABELLA_OK'!$C$7:$J$7</c:f>
              <c:numCache>
                <c:formatCode>#,##0</c:formatCode>
                <c:ptCount val="8"/>
                <c:pt idx="0">
                  <c:v>4395479.04</c:v>
                </c:pt>
                <c:pt idx="1">
                  <c:v>4183125.47</c:v>
                </c:pt>
                <c:pt idx="2">
                  <c:v>4160644.4</c:v>
                </c:pt>
                <c:pt idx="3">
                  <c:v>4615936.2</c:v>
                </c:pt>
                <c:pt idx="4">
                  <c:v>4941349.5</c:v>
                </c:pt>
                <c:pt idx="5">
                  <c:v>5035959.63</c:v>
                </c:pt>
                <c:pt idx="6">
                  <c:v>5049507.83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9536896"/>
        <c:axId val="489555072"/>
      </c:barChart>
      <c:lineChart>
        <c:grouping val="standard"/>
        <c:varyColors val="0"/>
        <c:ser>
          <c:idx val="2"/>
          <c:order val="2"/>
          <c:tx>
            <c:strRef>
              <c:f>'DESGRAVAMEN TC FALABELLA_OK'!$B$4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TC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TC FALABELLA_OK'!$C$4:$J$4</c:f>
              <c:numCache>
                <c:formatCode>#,##0</c:formatCode>
                <c:ptCount val="8"/>
                <c:pt idx="0">
                  <c:v>5689617.9897142854</c:v>
                </c:pt>
                <c:pt idx="1">
                  <c:v>5689617.9897142854</c:v>
                </c:pt>
                <c:pt idx="2">
                  <c:v>5689617.9897142854</c:v>
                </c:pt>
                <c:pt idx="3">
                  <c:v>5689617.9897142854</c:v>
                </c:pt>
                <c:pt idx="4">
                  <c:v>5689617.9897142854</c:v>
                </c:pt>
                <c:pt idx="5">
                  <c:v>5689617.9897142854</c:v>
                </c:pt>
                <c:pt idx="6">
                  <c:v>5689617.9897142854</c:v>
                </c:pt>
                <c:pt idx="7">
                  <c:v>5689617.9897142854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'DESGRAVAMEN TC FALABELLA_OK'!$B$5</c:f>
              <c:strCache>
                <c:ptCount val="1"/>
                <c:pt idx="0">
                  <c:v>Prima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'DESGRAVAMEN TC FALABELLA_OK'!$C$3:$N$3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'DESGRAVAMEN TC FALABELLA_OK'!$C$5:$J$5</c:f>
              <c:numCache>
                <c:formatCode>#,##0</c:formatCode>
                <c:ptCount val="8"/>
                <c:pt idx="0">
                  <c:v>4219075.7300000004</c:v>
                </c:pt>
                <c:pt idx="1">
                  <c:v>4218237.7799999993</c:v>
                </c:pt>
                <c:pt idx="2">
                  <c:v>4218237.78</c:v>
                </c:pt>
                <c:pt idx="3">
                  <c:v>5058066.8099999996</c:v>
                </c:pt>
                <c:pt idx="4">
                  <c:v>5000000</c:v>
                </c:pt>
                <c:pt idx="5">
                  <c:v>5000000</c:v>
                </c:pt>
                <c:pt idx="6">
                  <c:v>5000000</c:v>
                </c:pt>
                <c:pt idx="7">
                  <c:v>5000000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9563264"/>
        <c:axId val="489559168"/>
      </c:lineChart>
      <c:catAx>
        <c:axId val="489536896"/>
        <c:scaling>
          <c:orientation val="minMax"/>
        </c:scaling>
        <c:delete val="0"/>
        <c:axPos val="b"/>
        <c:majorTickMark val="out"/>
        <c:minorTickMark val="none"/>
        <c:tickLblPos val="nextTo"/>
        <c:crossAx val="489555072"/>
        <c:crosses val="autoZero"/>
        <c:auto val="1"/>
        <c:lblAlgn val="ctr"/>
        <c:lblOffset val="100"/>
        <c:noMultiLvlLbl val="0"/>
      </c:catAx>
      <c:valAx>
        <c:axId val="489555072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89536896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7660845233878884E-3"/>
                <c:y val="0.27216565450877489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Millones</a:t>
                  </a:r>
                  <a:r>
                    <a:rPr lang="en-US" sz="1600" baseline="0">
                      <a:solidFill>
                        <a:schemeClr val="bg1">
                          <a:lumMod val="50000"/>
                        </a:schemeClr>
                      </a:solidFill>
                    </a:rPr>
                    <a:t> de Soles</a:t>
                  </a:r>
                  <a:endParaRPr lang="en-US" sz="1600">
                    <a:solidFill>
                      <a:schemeClr val="bg1">
                        <a:lumMod val="50000"/>
                      </a:schemeClr>
                    </a:solidFill>
                  </a:endParaRPr>
                </a:p>
              </c:rich>
            </c:tx>
          </c:dispUnitsLbl>
        </c:dispUnits>
      </c:valAx>
      <c:valAx>
        <c:axId val="489559168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489563264"/>
        <c:crosses val="max"/>
        <c:crossBetween val="between"/>
        <c:dispUnits>
          <c:builtInUnit val="millions"/>
        </c:dispUnits>
      </c:valAx>
      <c:catAx>
        <c:axId val="489563264"/>
        <c:scaling>
          <c:orientation val="minMax"/>
        </c:scaling>
        <c:delete val="1"/>
        <c:axPos val="b"/>
        <c:majorTickMark val="out"/>
        <c:minorTickMark val="none"/>
        <c:tickLblPos val="nextTo"/>
        <c:crossAx val="48955916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74284411023691"/>
          <c:y val="0.86767520980913782"/>
          <c:w val="0.57357943996853389"/>
          <c:h val="0.13153858549006553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24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24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24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193424349714213"/>
          <c:y val="2.724155380206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'SAGA - GEX_OK'!$B$8</c:f>
              <c:strCache>
                <c:ptCount val="1"/>
                <c:pt idx="0">
                  <c:v>Prima Neta Recaudada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GEX_OK'!$C$8:$J$8</c:f>
              <c:numCache>
                <c:formatCode>#,##0</c:formatCode>
                <c:ptCount val="8"/>
                <c:pt idx="0">
                  <c:v>578755.85065434955</c:v>
                </c:pt>
                <c:pt idx="1">
                  <c:v>486429.89479086478</c:v>
                </c:pt>
                <c:pt idx="2">
                  <c:v>569278.92000000004</c:v>
                </c:pt>
                <c:pt idx="3">
                  <c:v>577419.11</c:v>
                </c:pt>
                <c:pt idx="4">
                  <c:v>624217.65</c:v>
                </c:pt>
                <c:pt idx="5">
                  <c:v>493327.04644598404</c:v>
                </c:pt>
                <c:pt idx="6">
                  <c:v>603794.80000000005</c:v>
                </c:pt>
                <c:pt idx="7">
                  <c:v>457209.75592857145</c:v>
                </c:pt>
              </c:numCache>
            </c:numRef>
          </c:val>
        </c:ser>
        <c:ser>
          <c:idx val="0"/>
          <c:order val="1"/>
          <c:tx>
            <c:strRef>
              <c:f>'SAGA - GEX_OK'!$B$7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GEX_OK'!$C$7:$J$7</c:f>
              <c:numCache>
                <c:formatCode>#,##0</c:formatCode>
                <c:ptCount val="8"/>
                <c:pt idx="0">
                  <c:v>557987.22</c:v>
                </c:pt>
                <c:pt idx="1">
                  <c:v>471579.42</c:v>
                </c:pt>
                <c:pt idx="2">
                  <c:v>681200.21</c:v>
                </c:pt>
                <c:pt idx="3">
                  <c:v>536225.71</c:v>
                </c:pt>
                <c:pt idx="4">
                  <c:v>663280.49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0779008"/>
        <c:axId val="490780928"/>
      </c:barChart>
      <c:lineChart>
        <c:grouping val="standard"/>
        <c:varyColors val="0"/>
        <c:ser>
          <c:idx val="2"/>
          <c:order val="2"/>
          <c:tx>
            <c:strRef>
              <c:f>'SAGA - GEX_OK'!$B$4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GEX_OK'!$C$4:$J$4</c:f>
              <c:numCache>
                <c:formatCode>#,##0</c:formatCode>
                <c:ptCount val="8"/>
                <c:pt idx="0">
                  <c:v>585440.07999999996</c:v>
                </c:pt>
                <c:pt idx="1">
                  <c:v>585440.07999999996</c:v>
                </c:pt>
                <c:pt idx="2">
                  <c:v>585440.07999999996</c:v>
                </c:pt>
                <c:pt idx="3">
                  <c:v>585440.07999999996</c:v>
                </c:pt>
                <c:pt idx="4">
                  <c:v>609587.89</c:v>
                </c:pt>
                <c:pt idx="5">
                  <c:v>585440.07999999996</c:v>
                </c:pt>
                <c:pt idx="6">
                  <c:v>609587.89</c:v>
                </c:pt>
                <c:pt idx="7">
                  <c:v>585440.07999999996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'SAGA - GEX_OK'!$B$5</c:f>
              <c:strCache>
                <c:ptCount val="1"/>
                <c:pt idx="0">
                  <c:v>Prima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dLbl>
              <c:idx val="4"/>
              <c:layout>
                <c:manualLayout>
                  <c:x val="-2.5390772454637698E-2"/>
                  <c:y val="2.629020682782626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2.5390772454637743E-2"/>
                  <c:y val="1.992838019211046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GEX_OK'!$C$5:$J$5</c:f>
              <c:numCache>
                <c:formatCode>#,##0</c:formatCode>
                <c:ptCount val="8"/>
                <c:pt idx="0">
                  <c:v>421437.72307692311</c:v>
                </c:pt>
                <c:pt idx="1">
                  <c:v>421437.72307692311</c:v>
                </c:pt>
                <c:pt idx="2">
                  <c:v>421437.72307692311</c:v>
                </c:pt>
                <c:pt idx="3">
                  <c:v>458171.49464559578</c:v>
                </c:pt>
                <c:pt idx="4">
                  <c:v>586459.51314636262</c:v>
                </c:pt>
                <c:pt idx="5">
                  <c:v>458171.49464559578</c:v>
                </c:pt>
                <c:pt idx="6">
                  <c:v>586459.51314636262</c:v>
                </c:pt>
                <c:pt idx="7">
                  <c:v>458171.49464559578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90797312"/>
        <c:axId val="490795392"/>
      </c:lineChart>
      <c:catAx>
        <c:axId val="490779008"/>
        <c:scaling>
          <c:orientation val="minMax"/>
        </c:scaling>
        <c:delete val="0"/>
        <c:axPos val="b"/>
        <c:majorTickMark val="out"/>
        <c:minorTickMark val="none"/>
        <c:tickLblPos val="nextTo"/>
        <c:crossAx val="490780928"/>
        <c:crosses val="autoZero"/>
        <c:auto val="1"/>
        <c:lblAlgn val="ctr"/>
        <c:lblOffset val="100"/>
        <c:noMultiLvlLbl val="0"/>
      </c:catAx>
      <c:valAx>
        <c:axId val="49078092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90779008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7660845233878884E-3"/>
                <c:y val="0.27216565450877489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Millones</a:t>
                  </a:r>
                  <a:r>
                    <a:rPr lang="en-US" sz="1600" baseline="0">
                      <a:solidFill>
                        <a:schemeClr val="bg1">
                          <a:lumMod val="50000"/>
                        </a:schemeClr>
                      </a:solidFill>
                    </a:rPr>
                    <a:t> de Soles</a:t>
                  </a:r>
                  <a:endParaRPr lang="en-US" sz="1600">
                    <a:solidFill>
                      <a:schemeClr val="bg1">
                        <a:lumMod val="50000"/>
                      </a:schemeClr>
                    </a:solidFill>
                  </a:endParaRPr>
                </a:p>
              </c:rich>
            </c:tx>
          </c:dispUnitsLbl>
        </c:dispUnits>
      </c:valAx>
      <c:valAx>
        <c:axId val="49079539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490797312"/>
        <c:crosses val="max"/>
        <c:crossBetween val="between"/>
        <c:dispUnits>
          <c:builtInUnit val="millions"/>
        </c:dispUnits>
      </c:valAx>
      <c:catAx>
        <c:axId val="490797312"/>
        <c:scaling>
          <c:orientation val="minMax"/>
        </c:scaling>
        <c:delete val="1"/>
        <c:axPos val="b"/>
        <c:majorTickMark val="out"/>
        <c:minorTickMark val="none"/>
        <c:tickLblPos val="nextTo"/>
        <c:crossAx val="49079539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3864259394564385"/>
          <c:y val="0.86767536388890887"/>
          <c:w val="0.57357943996853389"/>
          <c:h val="0.13153858549006553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baseline="0">
                <a:effectLst/>
              </a:rPr>
              <a:t>Ventas 2017 VS 2018 </a:t>
            </a:r>
            <a:endParaRPr lang="es-ES" sz="2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baseline="0">
                <a:effectLst/>
              </a:rPr>
              <a:t>(Budget, Update, Reales) </a:t>
            </a:r>
            <a:endParaRPr lang="es-ES" sz="2800">
              <a:effectLst/>
            </a:endParaRPr>
          </a:p>
        </c:rich>
      </c:tx>
      <c:layout>
        <c:manualLayout>
          <c:xMode val="edge"/>
          <c:yMode val="edge"/>
          <c:x val="0.33672701816153716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'SAGA - GEX_OK'!$B$38</c:f>
              <c:strCache>
                <c:ptCount val="1"/>
                <c:pt idx="0">
                  <c:v>Ventas Reales 2017 (unidades)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" sourceLinked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GEX_OK'!$C$34:$N$34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GEX_OK'!$C$38:$J$38</c:f>
              <c:numCache>
                <c:formatCode>#,##0</c:formatCode>
                <c:ptCount val="8"/>
                <c:pt idx="0">
                  <c:v>17189</c:v>
                </c:pt>
                <c:pt idx="1">
                  <c:v>15237</c:v>
                </c:pt>
                <c:pt idx="2">
                  <c:v>16947</c:v>
                </c:pt>
                <c:pt idx="3">
                  <c:v>16392</c:v>
                </c:pt>
                <c:pt idx="4">
                  <c:v>18777</c:v>
                </c:pt>
                <c:pt idx="5">
                  <c:v>14454</c:v>
                </c:pt>
                <c:pt idx="6">
                  <c:v>17606</c:v>
                </c:pt>
                <c:pt idx="7">
                  <c:v>12803</c:v>
                </c:pt>
              </c:numCache>
            </c:numRef>
          </c:val>
        </c:ser>
        <c:ser>
          <c:idx val="0"/>
          <c:order val="1"/>
          <c:tx>
            <c:strRef>
              <c:f>'SAGA - GEX_OK'!$B$39</c:f>
              <c:strCache>
                <c:ptCount val="1"/>
                <c:pt idx="0">
                  <c:v>Ventas Reales 2018 (unidades)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" sourceLinked="0"/>
            <c:spPr>
              <a:solidFill>
                <a:srgbClr val="0070C0"/>
              </a:solidFill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GEX_OK'!$C$34:$N$34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GEX_OK'!$C$39:$J$39</c:f>
              <c:numCache>
                <c:formatCode>#,##0</c:formatCode>
                <c:ptCount val="8"/>
                <c:pt idx="0">
                  <c:v>14196</c:v>
                </c:pt>
                <c:pt idx="1">
                  <c:v>12016</c:v>
                </c:pt>
                <c:pt idx="2">
                  <c:v>17503</c:v>
                </c:pt>
                <c:pt idx="3">
                  <c:v>12959</c:v>
                </c:pt>
                <c:pt idx="4">
                  <c:v>15719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98438528"/>
        <c:axId val="542818688"/>
      </c:barChart>
      <c:lineChart>
        <c:grouping val="standard"/>
        <c:varyColors val="0"/>
        <c:ser>
          <c:idx val="2"/>
          <c:order val="2"/>
          <c:tx>
            <c:strRef>
              <c:f>'SAGA - GEX_OK'!$B$36</c:f>
              <c:strCache>
                <c:ptCount val="1"/>
                <c:pt idx="0">
                  <c:v>Ventas Budget 2018</c:v>
                </c:pt>
              </c:strCache>
            </c:strRef>
          </c:tx>
          <c:spPr>
            <a:ln w="539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circle"/>
            <c:size val="18"/>
            <c:spPr>
              <a:solidFill>
                <a:schemeClr val="tx1">
                  <a:lumMod val="65000"/>
                  <a:lumOff val="35000"/>
                </a:schemeClr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numFmt formatCode="#,##0.00" sourceLinked="0"/>
            <c:spPr>
              <a:noFill/>
            </c:spPr>
            <c:txPr>
              <a:bodyPr/>
              <a:lstStyle/>
              <a:p>
                <a:pPr algn="ctr">
                  <a:defRPr lang="es-ES" sz="105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GEX_OK'!$C$36:$J$36</c:f>
              <c:numCache>
                <c:formatCode>#,##0</c:formatCode>
                <c:ptCount val="8"/>
                <c:pt idx="0">
                  <c:v>17632.699199999999</c:v>
                </c:pt>
                <c:pt idx="1">
                  <c:v>17632.699199999999</c:v>
                </c:pt>
                <c:pt idx="2">
                  <c:v>17632.699199999999</c:v>
                </c:pt>
                <c:pt idx="3">
                  <c:v>17632.699199999999</c:v>
                </c:pt>
                <c:pt idx="4">
                  <c:v>18360</c:v>
                </c:pt>
                <c:pt idx="5">
                  <c:v>17632.699199999999</c:v>
                </c:pt>
                <c:pt idx="6">
                  <c:v>18360</c:v>
                </c:pt>
                <c:pt idx="7">
                  <c:v>17632.699199999999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'SAGA - GEX_OK'!$B$37</c:f>
              <c:strCache>
                <c:ptCount val="1"/>
                <c:pt idx="0">
                  <c:v>Ventas Update 2018</c:v>
                </c:pt>
              </c:strCache>
            </c:strRef>
          </c:tx>
          <c:spPr>
            <a:ln w="53975">
              <a:solidFill>
                <a:srgbClr val="00B050"/>
              </a:solidFill>
            </a:ln>
          </c:spPr>
          <c:marker>
            <c:symbol val="triangle"/>
            <c:size val="16"/>
            <c:spPr>
              <a:solidFill>
                <a:srgbClr val="00B05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3.0878645693450581E-2"/>
                  <c:y val="-1.755289839250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3.0878645693450581E-2"/>
                  <c:y val="-1.755289839250988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2"/>
              <c:layout>
                <c:manualLayout>
                  <c:x val="-3.0878645693450581E-2"/>
                  <c:y val="-1.06264908365082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4"/>
              <c:layout>
                <c:manualLayout>
                  <c:x val="-3.209421982059657E-2"/>
                  <c:y val="-1.0626490836508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6"/>
              <c:layout>
                <c:manualLayout>
                  <c:x val="-3.0878645693450581E-2"/>
                  <c:y val="-1.0626490836508282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1"/>
              <c:layout>
                <c:manualLayout>
                  <c:x val="-3.209421982059657E-2"/>
                  <c:y val="3.093213629497551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rgbClr val="00B050"/>
              </a:solidFill>
              <a:ln>
                <a:noFill/>
              </a:ln>
            </c:spPr>
            <c:txPr>
              <a:bodyPr/>
              <a:lstStyle/>
              <a:p>
                <a:pPr algn="ctr">
                  <a:defRPr lang="es-ES" sz="100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GEX_OK'!$C$37:$J$37</c:f>
              <c:numCache>
                <c:formatCode>#,##0</c:formatCode>
                <c:ptCount val="8"/>
                <c:pt idx="0">
                  <c:v>15171</c:v>
                </c:pt>
                <c:pt idx="1">
                  <c:v>15171</c:v>
                </c:pt>
                <c:pt idx="2">
                  <c:v>15171</c:v>
                </c:pt>
                <c:pt idx="3">
                  <c:v>12500</c:v>
                </c:pt>
                <c:pt idx="4">
                  <c:v>16000</c:v>
                </c:pt>
                <c:pt idx="5">
                  <c:v>12500</c:v>
                </c:pt>
                <c:pt idx="6">
                  <c:v>16000</c:v>
                </c:pt>
                <c:pt idx="7">
                  <c:v>12500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6536448"/>
        <c:axId val="546534528"/>
      </c:lineChart>
      <c:catAx>
        <c:axId val="49843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542818688"/>
        <c:crosses val="autoZero"/>
        <c:auto val="1"/>
        <c:lblAlgn val="ctr"/>
        <c:lblOffset val="100"/>
        <c:noMultiLvlLbl val="0"/>
      </c:catAx>
      <c:valAx>
        <c:axId val="542818688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498438528"/>
        <c:crosses val="autoZero"/>
        <c:crossBetween val="between"/>
        <c:dispUnits>
          <c:builtInUnit val="thousands"/>
          <c:dispUnitsLbl>
            <c:layout>
              <c:manualLayout>
                <c:xMode val="edge"/>
                <c:yMode val="edge"/>
                <c:x val="2.5580235291134654E-4"/>
                <c:y val="0.34585358989769638"/>
              </c:manualLayout>
            </c:layout>
            <c:txPr>
              <a:bodyPr/>
              <a:lstStyle/>
              <a:p>
                <a:pPr marL="0" marR="0" indent="0" algn="ctr" defTabSz="914400" rtl="0" eaLnBrk="1" fontAlgn="auto" latinLnBrk="0" hangingPunct="1">
                  <a:lnSpc>
                    <a:spcPct val="100000"/>
                  </a:lnSpc>
                  <a:spcBef>
                    <a:spcPts val="0"/>
                  </a:spcBef>
                  <a:spcAft>
                    <a:spcPts val="0"/>
                  </a:spcAft>
                  <a:buClrTx/>
                  <a:buSzTx/>
                  <a:buFontTx/>
                  <a:buNone/>
                  <a:tabLst/>
                  <a:defRPr lang="es-ES" sz="16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</c:dispUnitsLbl>
        </c:dispUnits>
      </c:valAx>
      <c:valAx>
        <c:axId val="546534528"/>
        <c:scaling>
          <c:orientation val="minMax"/>
          <c:max val="25000"/>
        </c:scaling>
        <c:delete val="0"/>
        <c:axPos val="r"/>
        <c:numFmt formatCode="#,##0" sourceLinked="1"/>
        <c:majorTickMark val="out"/>
        <c:minorTickMark val="none"/>
        <c:tickLblPos val="nextTo"/>
        <c:crossAx val="546536448"/>
        <c:crosses val="max"/>
        <c:crossBetween val="between"/>
        <c:dispUnits>
          <c:builtInUnit val="thousands"/>
        </c:dispUnits>
      </c:valAx>
      <c:catAx>
        <c:axId val="546536448"/>
        <c:scaling>
          <c:orientation val="minMax"/>
        </c:scaling>
        <c:delete val="1"/>
        <c:axPos val="b"/>
        <c:majorTickMark val="out"/>
        <c:minorTickMark val="none"/>
        <c:tickLblPos val="nextTo"/>
        <c:crossAx val="546534528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1524628790988984"/>
          <c:y val="0.81229526801871843"/>
          <c:w val="0.57357943996853389"/>
          <c:h val="0.13153858549006553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baseline="0">
                <a:effectLst/>
              </a:rPr>
              <a:t>Ventas Electro 2017 VS 2018 </a:t>
            </a:r>
            <a:endParaRPr lang="es-ES" sz="2800">
              <a:effectLst/>
            </a:endParaRPr>
          </a:p>
          <a:p>
            <a:pPr marL="0" marR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lang="es-ES" sz="1800" b="1" i="0" u="none" strike="noStrike" kern="1200" baseline="0">
                <a:solidFill>
                  <a:schemeClr val="bg1">
                    <a:lumMod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 sz="2800" b="1" i="0" baseline="0">
                <a:effectLst/>
              </a:rPr>
              <a:t>(Participación, Reales) </a:t>
            </a:r>
            <a:endParaRPr lang="es-ES" sz="2800">
              <a:effectLst/>
            </a:endParaRPr>
          </a:p>
        </c:rich>
      </c:tx>
      <c:layout>
        <c:manualLayout>
          <c:xMode val="edge"/>
          <c:yMode val="edge"/>
          <c:x val="0.32457127805355779"/>
          <c:y val="0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'SAGA - GEX_OK'!$B$29</c:f>
              <c:strCache>
                <c:ptCount val="1"/>
                <c:pt idx="0">
                  <c:v>Venta Electro 2017 S/.</c:v>
                </c:pt>
              </c:strCache>
            </c:strRef>
          </c:tx>
          <c:spPr>
            <a:solidFill>
              <a:schemeClr val="bg1">
                <a:lumMod val="65000"/>
              </a:schemeClr>
            </a:solidFill>
          </c:spPr>
          <c:invertIfNegative val="0"/>
          <c:dLbls>
            <c:numFmt formatCode="0.0" sourceLinked="0"/>
            <c:spPr>
              <a:solidFill>
                <a:schemeClr val="bg1">
                  <a:lumMod val="65000"/>
                </a:schemeClr>
              </a:solidFill>
              <a:ln>
                <a:noFill/>
              </a:ln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GEX_OK'!$C$25:$N$25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GEX_OK'!$C$29:$N$29</c:f>
              <c:numCache>
                <c:formatCode>#,##0</c:formatCode>
                <c:ptCount val="12"/>
                <c:pt idx="0">
                  <c:v>67000000</c:v>
                </c:pt>
                <c:pt idx="1">
                  <c:v>60500000</c:v>
                </c:pt>
                <c:pt idx="2">
                  <c:v>65000000</c:v>
                </c:pt>
                <c:pt idx="3">
                  <c:v>75500000</c:v>
                </c:pt>
                <c:pt idx="4">
                  <c:v>75700000</c:v>
                </c:pt>
                <c:pt idx="5">
                  <c:v>61400000</c:v>
                </c:pt>
                <c:pt idx="6">
                  <c:v>83300000</c:v>
                </c:pt>
                <c:pt idx="7">
                  <c:v>61300000</c:v>
                </c:pt>
                <c:pt idx="8">
                  <c:v>57900000</c:v>
                </c:pt>
                <c:pt idx="9">
                  <c:v>57900000</c:v>
                </c:pt>
                <c:pt idx="10">
                  <c:v>76400000</c:v>
                </c:pt>
                <c:pt idx="11">
                  <c:v>98300000</c:v>
                </c:pt>
              </c:numCache>
            </c:numRef>
          </c:val>
        </c:ser>
        <c:ser>
          <c:idx val="0"/>
          <c:order val="1"/>
          <c:tx>
            <c:strRef>
              <c:f>'SAGA - GEX_OK'!$B$26</c:f>
              <c:strCache>
                <c:ptCount val="1"/>
                <c:pt idx="0">
                  <c:v>Venta Electro 2018 S/.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" sourceLinked="0"/>
            <c:spPr>
              <a:solidFill>
                <a:srgbClr val="0070C0"/>
              </a:solidFill>
              <a:ln>
                <a:noFill/>
              </a:ln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GEX_OK'!$C$25:$N$25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GEX_OK'!$C$26:$H$26</c:f>
              <c:numCache>
                <c:formatCode>#,##0</c:formatCode>
                <c:ptCount val="6"/>
                <c:pt idx="0">
                  <c:v>65400000</c:v>
                </c:pt>
                <c:pt idx="1">
                  <c:v>55800000</c:v>
                </c:pt>
                <c:pt idx="2">
                  <c:v>76000000</c:v>
                </c:pt>
                <c:pt idx="3">
                  <c:v>75000000</c:v>
                </c:pt>
                <c:pt idx="4">
                  <c:v>83000000</c:v>
                </c:pt>
                <c:pt idx="5">
                  <c:v>85900000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8288000"/>
        <c:axId val="548289536"/>
      </c:barChart>
      <c:lineChart>
        <c:grouping val="standard"/>
        <c:varyColors val="0"/>
        <c:ser>
          <c:idx val="2"/>
          <c:order val="2"/>
          <c:tx>
            <c:strRef>
              <c:f>'SAGA - GEX_OK'!$B$30</c:f>
              <c:strCache>
                <c:ptCount val="1"/>
                <c:pt idx="0">
                  <c:v>Venta GEX 2017 S/.</c:v>
                </c:pt>
              </c:strCache>
            </c:strRef>
          </c:tx>
          <c:spPr>
            <a:ln w="53975">
              <a:solidFill>
                <a:schemeClr val="tx1">
                  <a:lumMod val="65000"/>
                  <a:lumOff val="35000"/>
                </a:schemeClr>
              </a:solidFill>
            </a:ln>
          </c:spPr>
          <c:marker>
            <c:symbol val="circle"/>
            <c:size val="18"/>
            <c:spPr>
              <a:solidFill>
                <a:schemeClr val="tx1">
                  <a:lumMod val="65000"/>
                  <a:lumOff val="35000"/>
                </a:schemeClr>
              </a:solidFill>
              <a:ln w="57150">
                <a:solidFill>
                  <a:schemeClr val="tx1">
                    <a:lumMod val="65000"/>
                    <a:lumOff val="35000"/>
                  </a:schemeClr>
                </a:solidFill>
              </a:ln>
            </c:spPr>
          </c:marker>
          <c:dLbls>
            <c:numFmt formatCode="#,##0.00" sourceLinked="0"/>
            <c:spPr>
              <a:noFill/>
            </c:spPr>
            <c:txPr>
              <a:bodyPr/>
              <a:lstStyle/>
              <a:p>
                <a:pPr algn="ctr">
                  <a:defRPr lang="es-ES" sz="105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GEX_OK'!$C$25:$N$25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GEX_OK'!$C$30:$N$30</c:f>
              <c:numCache>
                <c:formatCode>#,##0</c:formatCode>
                <c:ptCount val="12"/>
                <c:pt idx="0">
                  <c:v>2948000</c:v>
                </c:pt>
                <c:pt idx="1">
                  <c:v>2420000</c:v>
                </c:pt>
                <c:pt idx="2">
                  <c:v>2860000</c:v>
                </c:pt>
                <c:pt idx="3">
                  <c:v>2944500</c:v>
                </c:pt>
                <c:pt idx="4">
                  <c:v>3179400</c:v>
                </c:pt>
                <c:pt idx="5">
                  <c:v>2578800</c:v>
                </c:pt>
                <c:pt idx="6">
                  <c:v>3082100</c:v>
                </c:pt>
                <c:pt idx="7">
                  <c:v>2329400</c:v>
                </c:pt>
                <c:pt idx="8">
                  <c:v>2258100</c:v>
                </c:pt>
                <c:pt idx="9">
                  <c:v>2200200</c:v>
                </c:pt>
                <c:pt idx="10">
                  <c:v>2368400</c:v>
                </c:pt>
                <c:pt idx="11">
                  <c:v>3932000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'SAGA - GEX_OK'!$B$27</c:f>
              <c:strCache>
                <c:ptCount val="1"/>
                <c:pt idx="0">
                  <c:v>Venta GEX 2018 S/.</c:v>
                </c:pt>
              </c:strCache>
            </c:strRef>
          </c:tx>
          <c:spPr>
            <a:ln w="53975">
              <a:solidFill>
                <a:srgbClr val="00B050"/>
              </a:solidFill>
            </a:ln>
          </c:spPr>
          <c:marker>
            <c:symbol val="triangle"/>
            <c:size val="16"/>
            <c:spPr>
              <a:solidFill>
                <a:srgbClr val="00B050"/>
              </a:solidFill>
              <a:ln>
                <a:noFill/>
              </a:ln>
            </c:spPr>
          </c:marker>
          <c:dLbls>
            <c:dLbl>
              <c:idx val="0"/>
              <c:layout>
                <c:manualLayout>
                  <c:x val="-2.7797213138384597E-2"/>
                  <c:y val="2.862333897990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"/>
              <c:layout>
                <c:manualLayout>
                  <c:x val="-2.6581639011238604E-2"/>
                  <c:y val="2.862333897990177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3"/>
              <c:layout>
                <c:manualLayout>
                  <c:x val="-3.0228361392676577E-2"/>
                  <c:y val="2.631453604150464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solidFill>
                <a:srgbClr val="00B050"/>
              </a:solidFill>
              <a:ln>
                <a:noFill/>
              </a:ln>
            </c:spPr>
            <c:txPr>
              <a:bodyPr/>
              <a:lstStyle/>
              <a:p>
                <a:pPr algn="ctr">
                  <a:defRPr lang="es-ES" sz="1000" b="0" i="0" u="none" strike="noStrike" kern="1200" baseline="0">
                    <a:solidFill>
                      <a:sysClr val="window" lastClr="FFFFFF"/>
                    </a:solidFill>
                    <a:latin typeface="+mn-lt"/>
                    <a:ea typeface="+mn-ea"/>
                    <a:cs typeface="+mn-cs"/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'SAGA - GEX_OK'!$C$25:$N$25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'SAGA - GEX_OK'!$C$27:$G$27</c:f>
              <c:numCache>
                <c:formatCode>#,##0</c:formatCode>
                <c:ptCount val="5"/>
                <c:pt idx="0">
                  <c:v>2746800</c:v>
                </c:pt>
                <c:pt idx="1">
                  <c:v>2232000</c:v>
                </c:pt>
                <c:pt idx="2">
                  <c:v>3420000</c:v>
                </c:pt>
                <c:pt idx="3">
                  <c:v>2700000</c:v>
                </c:pt>
                <c:pt idx="4">
                  <c:v>3486000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49462784"/>
        <c:axId val="549456512"/>
      </c:lineChart>
      <c:catAx>
        <c:axId val="548288000"/>
        <c:scaling>
          <c:orientation val="minMax"/>
        </c:scaling>
        <c:delete val="0"/>
        <c:axPos val="b"/>
        <c:majorTickMark val="out"/>
        <c:minorTickMark val="none"/>
        <c:tickLblPos val="nextTo"/>
        <c:crossAx val="548289536"/>
        <c:crosses val="autoZero"/>
        <c:auto val="1"/>
        <c:lblAlgn val="ctr"/>
        <c:lblOffset val="100"/>
        <c:noMultiLvlLbl val="0"/>
      </c:catAx>
      <c:valAx>
        <c:axId val="548289536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54828800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5580235291134654E-4"/>
                <c:y val="0.34585358989769638"/>
              </c:manualLayout>
            </c:layout>
            <c:tx>
              <c:rich>
                <a:bodyPr/>
                <a:lstStyle/>
                <a:p>
                  <a:pPr marL="0" marR="0" indent="0" algn="ctr" defTabSz="914400" rtl="0" eaLnBrk="1" fontAlgn="auto" latinLnBrk="0" hangingPunct="1">
                    <a:lnSpc>
                      <a:spcPct val="100000"/>
                    </a:lnSpc>
                    <a:spcBef>
                      <a:spcPts val="0"/>
                    </a:spcBef>
                    <a:spcAft>
                      <a:spcPts val="0"/>
                    </a:spcAft>
                    <a:buClrTx/>
                    <a:buSzTx/>
                    <a:buFontTx/>
                    <a:buNone/>
                    <a:tabLst/>
                    <a:defRPr lang="es-ES" sz="16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r>
                    <a:rPr lang="en-US" sz="1600" b="1" i="0" u="none" strike="noStrike" kern="1200" baseline="0">
                      <a:solidFill>
                        <a:schemeClr val="bg1">
                          <a:lumMod val="50000"/>
                        </a:schemeClr>
                      </a:solidFill>
                      <a:latin typeface="+mn-lt"/>
                      <a:ea typeface="+mn-ea"/>
                      <a:cs typeface="+mn-cs"/>
                    </a:rPr>
                    <a:t>Millones</a:t>
                  </a:r>
                  <a:endParaRPr lang="es-ES" sz="1600" b="1" i="0" u="none" strike="noStrike" kern="1200" baseline="0">
                    <a:solidFill>
                      <a:schemeClr val="bg1">
                        <a:lumMod val="50000"/>
                      </a:schemeClr>
                    </a:solidFill>
                    <a:latin typeface="+mn-lt"/>
                    <a:ea typeface="+mn-ea"/>
                    <a:cs typeface="+mn-cs"/>
                  </a:endParaRPr>
                </a:p>
              </c:rich>
            </c:tx>
          </c:dispUnitsLbl>
        </c:dispUnits>
      </c:valAx>
      <c:valAx>
        <c:axId val="549456512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549462784"/>
        <c:crosses val="max"/>
        <c:crossBetween val="between"/>
        <c:dispUnits>
          <c:builtInUnit val="millions"/>
        </c:dispUnits>
      </c:valAx>
      <c:catAx>
        <c:axId val="549462784"/>
        <c:scaling>
          <c:orientation val="minMax"/>
        </c:scaling>
        <c:delete val="1"/>
        <c:axPos val="b"/>
        <c:majorTickMark val="out"/>
        <c:minorTickMark val="none"/>
        <c:tickLblPos val="nextTo"/>
        <c:crossAx val="549456512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1524628790988984"/>
          <c:y val="0.81229526801871843"/>
          <c:w val="0.57357943996853389"/>
          <c:h val="0.13153858549006553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2400">
                <a:solidFill>
                  <a:schemeClr val="bg1">
                    <a:lumMod val="50000"/>
                  </a:schemeClr>
                </a:solidFill>
              </a:defRPr>
            </a:pPr>
            <a:r>
              <a:rPr lang="es-ES" sz="2400">
                <a:solidFill>
                  <a:schemeClr val="bg1">
                    <a:lumMod val="50000"/>
                  </a:schemeClr>
                </a:solidFill>
              </a:rPr>
              <a:t>Prima Recaudo</a:t>
            </a:r>
            <a:r>
              <a:rPr lang="es-ES" sz="2400" baseline="0">
                <a:solidFill>
                  <a:schemeClr val="bg1">
                    <a:lumMod val="50000"/>
                  </a:schemeClr>
                </a:solidFill>
              </a:rPr>
              <a:t> VS Prima Budget 2017 - 2018</a:t>
            </a:r>
            <a:endParaRPr lang="es-ES" sz="2400">
              <a:solidFill>
                <a:schemeClr val="bg1">
                  <a:lumMod val="50000"/>
                </a:schemeClr>
              </a:solidFill>
            </a:endParaRPr>
          </a:p>
        </c:rich>
      </c:tx>
      <c:layout>
        <c:manualLayout>
          <c:xMode val="edge"/>
          <c:yMode val="edge"/>
          <c:x val="0.27193424349714213"/>
          <c:y val="2.724155380206876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3113379341072894E-2"/>
          <c:y val="0.14385274563023701"/>
          <c:w val="0.89377324131785418"/>
          <c:h val="0.59445004243119293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'TOTTUS - GEX_OK'!$B$8</c:f>
              <c:strCache>
                <c:ptCount val="1"/>
                <c:pt idx="0">
                  <c:v>Prima Neta Recaudada 2017</c:v>
                </c:pt>
              </c:strCache>
            </c:strRef>
          </c:tx>
          <c:spPr>
            <a:solidFill>
              <a:schemeClr val="bg1">
                <a:lumMod val="75000"/>
              </a:schemeClr>
            </a:solidFill>
          </c:spPr>
          <c:invertIfNegative val="0"/>
          <c:dLbls>
            <c:numFmt formatCode="#,##0.0" sourceLinked="0"/>
            <c:spPr>
              <a:solidFill>
                <a:schemeClr val="bg1">
                  <a:lumMod val="75000"/>
                </a:schemeClr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GEX_OK'!$C$8:$J$8</c:f>
              <c:numCache>
                <c:formatCode>#,##0</c:formatCode>
                <c:ptCount val="8"/>
                <c:pt idx="0">
                  <c:v>267486.51</c:v>
                </c:pt>
                <c:pt idx="1">
                  <c:v>229115.46061072621</c:v>
                </c:pt>
                <c:pt idx="2">
                  <c:v>243121.99</c:v>
                </c:pt>
                <c:pt idx="3">
                  <c:v>292377.15000000002</c:v>
                </c:pt>
                <c:pt idx="4">
                  <c:v>306261.32</c:v>
                </c:pt>
                <c:pt idx="5">
                  <c:v>250536.12</c:v>
                </c:pt>
                <c:pt idx="6">
                  <c:v>319204.43</c:v>
                </c:pt>
                <c:pt idx="7">
                  <c:v>217140.83</c:v>
                </c:pt>
              </c:numCache>
            </c:numRef>
          </c:val>
        </c:ser>
        <c:ser>
          <c:idx val="0"/>
          <c:order val="1"/>
          <c:tx>
            <c:strRef>
              <c:f>'TOTTUS - GEX_OK'!$B$7</c:f>
              <c:strCache>
                <c:ptCount val="1"/>
                <c:pt idx="0">
                  <c:v>Prima Neta Recaudada 2018</c:v>
                </c:pt>
              </c:strCache>
            </c:strRef>
          </c:tx>
          <c:spPr>
            <a:solidFill>
              <a:srgbClr val="0070C0"/>
            </a:solidFill>
          </c:spPr>
          <c:invertIfNegative val="0"/>
          <c:dLbls>
            <c:numFmt formatCode="#,##0.0" sourceLinked="0"/>
            <c:spPr>
              <a:solidFill>
                <a:srgbClr val="0070C0"/>
              </a:solidFill>
            </c:spPr>
            <c:txPr>
              <a:bodyPr/>
              <a:lstStyle/>
              <a:p>
                <a:pPr>
                  <a:defRPr sz="100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GEX_OK'!$C$7:$J$7</c:f>
              <c:numCache>
                <c:formatCode>#,##0</c:formatCode>
                <c:ptCount val="8"/>
                <c:pt idx="0">
                  <c:v>210132.79</c:v>
                </c:pt>
                <c:pt idx="1">
                  <c:v>210917.85</c:v>
                </c:pt>
                <c:pt idx="2">
                  <c:v>264175.42</c:v>
                </c:pt>
                <c:pt idx="3">
                  <c:v>223384.59</c:v>
                </c:pt>
                <c:pt idx="4">
                  <c:v>343113.1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536640"/>
        <c:axId val="582906624"/>
      </c:barChart>
      <c:lineChart>
        <c:grouping val="standard"/>
        <c:varyColors val="0"/>
        <c:ser>
          <c:idx val="2"/>
          <c:order val="2"/>
          <c:tx>
            <c:strRef>
              <c:f>'TOTTUS - GEX_OK'!$B$4</c:f>
              <c:strCache>
                <c:ptCount val="1"/>
                <c:pt idx="0">
                  <c:v>Prima Budget 2018</c:v>
                </c:pt>
              </c:strCache>
            </c:strRef>
          </c:tx>
          <c:spPr>
            <a:ln w="57150">
              <a:solidFill>
                <a:schemeClr val="tx1">
                  <a:lumMod val="50000"/>
                  <a:lumOff val="50000"/>
                </a:schemeClr>
              </a:solidFill>
            </a:ln>
          </c:spPr>
          <c:marker>
            <c:symbol val="circle"/>
            <c:size val="20"/>
            <c:spPr>
              <a:solidFill>
                <a:schemeClr val="tx1">
                  <a:lumMod val="50000"/>
                  <a:lumOff val="50000"/>
                </a:schemeClr>
              </a:solidFill>
              <a:ln w="57150">
                <a:solidFill>
                  <a:schemeClr val="tx1">
                    <a:lumMod val="50000"/>
                    <a:lumOff val="50000"/>
                  </a:schemeClr>
                </a:solidFill>
              </a:ln>
            </c:spPr>
          </c:marker>
          <c:dLbls>
            <c:dLbl>
              <c:idx val="7"/>
              <c:layout>
                <c:manualLayout>
                  <c:x val="-2.9204636076909592E-2"/>
                  <c:y val="-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dLbl>
              <c:idx val="10"/>
              <c:layout>
                <c:manualLayout>
                  <c:x val="-3.0902248449714537E-2"/>
                  <c:y val="2.4765048910971601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</c:dLbl>
            <c:numFmt formatCode="#,##0.00" sourceLinked="0"/>
            <c:spPr>
              <a:noFill/>
            </c:spPr>
            <c:txPr>
              <a:bodyPr/>
              <a:lstStyle/>
              <a:p>
                <a:pPr>
                  <a:defRPr sz="1050"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GEX_OK'!$C$4:$J$4</c:f>
              <c:numCache>
                <c:formatCode>#,##0</c:formatCode>
                <c:ptCount val="8"/>
                <c:pt idx="0">
                  <c:v>224167.90599999999</c:v>
                </c:pt>
                <c:pt idx="1">
                  <c:v>224167.90599999999</c:v>
                </c:pt>
                <c:pt idx="2">
                  <c:v>224167.90599999999</c:v>
                </c:pt>
                <c:pt idx="3">
                  <c:v>224167.90599999999</c:v>
                </c:pt>
                <c:pt idx="4">
                  <c:v>294935.67999999999</c:v>
                </c:pt>
                <c:pt idx="5">
                  <c:v>224167.90599999999</c:v>
                </c:pt>
                <c:pt idx="6">
                  <c:v>340310.40100000001</c:v>
                </c:pt>
                <c:pt idx="7">
                  <c:v>224167.90599999999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'TOTTUS - GEX_OK'!$B$5</c:f>
              <c:strCache>
                <c:ptCount val="1"/>
                <c:pt idx="0">
                  <c:v>Prima Update 2018</c:v>
                </c:pt>
              </c:strCache>
            </c:strRef>
          </c:tx>
          <c:spPr>
            <a:ln w="57150">
              <a:solidFill>
                <a:srgbClr val="00B050"/>
              </a:solidFill>
            </a:ln>
          </c:spPr>
          <c:marker>
            <c:symbol val="triangle"/>
            <c:size val="12"/>
            <c:spPr>
              <a:solidFill>
                <a:srgbClr val="00B050"/>
              </a:solidFill>
              <a:ln w="57150">
                <a:solidFill>
                  <a:srgbClr val="00B050"/>
                </a:solidFill>
              </a:ln>
            </c:spPr>
          </c:marker>
          <c:dLbls>
            <c:numFmt formatCode="#,##0.00" sourceLinked="0"/>
            <c:spPr>
              <a:solidFill>
                <a:srgbClr val="00B050"/>
              </a:solidFill>
            </c:spPr>
            <c:txPr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endParaRPr lang="es-E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'TOTTUS - GEX_OK'!$C$3:$N$3</c:f>
              <c:strCache>
                <c:ptCount val="12"/>
                <c:pt idx="0">
                  <c:v>ENE</c:v>
                </c:pt>
                <c:pt idx="1">
                  <c:v>FEB</c:v>
                </c:pt>
                <c:pt idx="2">
                  <c:v>MAR</c:v>
                </c:pt>
                <c:pt idx="3">
                  <c:v>ABR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AGO</c:v>
                </c:pt>
                <c:pt idx="8">
                  <c:v>SET</c:v>
                </c:pt>
                <c:pt idx="9">
                  <c:v>OCT</c:v>
                </c:pt>
                <c:pt idx="10">
                  <c:v>NOV</c:v>
                </c:pt>
                <c:pt idx="11">
                  <c:v>DIC</c:v>
                </c:pt>
              </c:strCache>
            </c:strRef>
          </c:cat>
          <c:val>
            <c:numRef>
              <c:f>'TOTTUS - GEX_OK'!$C$5:$J$5</c:f>
              <c:numCache>
                <c:formatCode>#,##0</c:formatCode>
                <c:ptCount val="8"/>
                <c:pt idx="0">
                  <c:v>-68039.745689010902</c:v>
                </c:pt>
                <c:pt idx="1">
                  <c:v>187712</c:v>
                </c:pt>
                <c:pt idx="2">
                  <c:v>187711.99999999988</c:v>
                </c:pt>
                <c:pt idx="3">
                  <c:v>187712.00000000003</c:v>
                </c:pt>
                <c:pt idx="4">
                  <c:v>199991.46485853181</c:v>
                </c:pt>
                <c:pt idx="5">
                  <c:v>166659.55404877651</c:v>
                </c:pt>
                <c:pt idx="6">
                  <c:v>199991.46485853181</c:v>
                </c:pt>
                <c:pt idx="7">
                  <c:v>166659.55404877651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82918912"/>
        <c:axId val="582908544"/>
      </c:lineChart>
      <c:catAx>
        <c:axId val="567536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82906624"/>
        <c:crosses val="autoZero"/>
        <c:auto val="1"/>
        <c:lblAlgn val="ctr"/>
        <c:lblOffset val="100"/>
        <c:noMultiLvlLbl val="0"/>
      </c:catAx>
      <c:valAx>
        <c:axId val="582906624"/>
        <c:scaling>
          <c:orientation val="minMax"/>
        </c:scaling>
        <c:delete val="0"/>
        <c:axPos val="l"/>
        <c:numFmt formatCode="#,##0" sourceLinked="1"/>
        <c:majorTickMark val="out"/>
        <c:minorTickMark val="none"/>
        <c:tickLblPos val="nextTo"/>
        <c:crossAx val="567536640"/>
        <c:crosses val="autoZero"/>
        <c:crossBetween val="between"/>
        <c:dispUnits>
          <c:builtInUnit val="millions"/>
          <c:dispUnitsLbl>
            <c:layout>
              <c:manualLayout>
                <c:xMode val="edge"/>
                <c:yMode val="edge"/>
                <c:x val="2.7660845233878884E-3"/>
                <c:y val="0.27216565450877489"/>
              </c:manualLayout>
            </c:layout>
            <c:tx>
              <c:rich>
                <a:bodyPr/>
                <a:lstStyle/>
                <a:p>
                  <a:pPr>
                    <a:defRPr sz="1600">
                      <a:solidFill>
                        <a:schemeClr val="bg1">
                          <a:lumMod val="50000"/>
                        </a:schemeClr>
                      </a:solidFill>
                    </a:defRPr>
                  </a:pPr>
                  <a:r>
                    <a:rPr lang="en-US" sz="1600">
                      <a:solidFill>
                        <a:schemeClr val="bg1">
                          <a:lumMod val="50000"/>
                        </a:schemeClr>
                      </a:solidFill>
                    </a:rPr>
                    <a:t>Millones</a:t>
                  </a:r>
                  <a:r>
                    <a:rPr lang="en-US" sz="1600" baseline="0">
                      <a:solidFill>
                        <a:schemeClr val="bg1">
                          <a:lumMod val="50000"/>
                        </a:schemeClr>
                      </a:solidFill>
                    </a:rPr>
                    <a:t> de Soles</a:t>
                  </a:r>
                  <a:endParaRPr lang="en-US" sz="1600">
                    <a:solidFill>
                      <a:schemeClr val="bg1">
                        <a:lumMod val="50000"/>
                      </a:schemeClr>
                    </a:solidFill>
                  </a:endParaRPr>
                </a:p>
              </c:rich>
            </c:tx>
          </c:dispUnitsLbl>
        </c:dispUnits>
      </c:valAx>
      <c:valAx>
        <c:axId val="582908544"/>
        <c:scaling>
          <c:orientation val="minMax"/>
        </c:scaling>
        <c:delete val="0"/>
        <c:axPos val="r"/>
        <c:numFmt formatCode="#,##0" sourceLinked="1"/>
        <c:majorTickMark val="out"/>
        <c:minorTickMark val="none"/>
        <c:tickLblPos val="nextTo"/>
        <c:crossAx val="582918912"/>
        <c:crosses val="max"/>
        <c:crossBetween val="between"/>
        <c:dispUnits>
          <c:builtInUnit val="millions"/>
        </c:dispUnits>
      </c:valAx>
      <c:catAx>
        <c:axId val="582918912"/>
        <c:scaling>
          <c:orientation val="minMax"/>
        </c:scaling>
        <c:delete val="1"/>
        <c:axPos val="b"/>
        <c:majorTickMark val="out"/>
        <c:minorTickMark val="none"/>
        <c:tickLblPos val="nextTo"/>
        <c:crossAx val="582908544"/>
        <c:crosses val="autoZero"/>
        <c:auto val="1"/>
        <c:lblAlgn val="ctr"/>
        <c:lblOffset val="100"/>
        <c:noMultiLvlLbl val="0"/>
      </c:catAx>
    </c:plotArea>
    <c:legend>
      <c:legendPos val="b"/>
      <c:layout>
        <c:manualLayout>
          <c:xMode val="edge"/>
          <c:yMode val="edge"/>
          <c:x val="0.20272036303763946"/>
          <c:y val="0.83553472181141375"/>
          <c:w val="0.57357943996853389"/>
          <c:h val="0.13153858549006553"/>
        </c:manualLayout>
      </c:layout>
      <c:overlay val="0"/>
      <c:txPr>
        <a:bodyPr/>
        <a:lstStyle/>
        <a:p>
          <a:pPr>
            <a:defRPr sz="1400"/>
          </a:pPr>
          <a:endParaRPr lang="es-ES"/>
        </a:p>
      </c:txPr>
    </c:legend>
    <c:plotVisOnly val="1"/>
    <c:dispBlanksAs val="gap"/>
    <c:showDLblsOverMax val="0"/>
  </c:chart>
  <c:spPr>
    <a:ln>
      <a:noFill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575749</xdr:colOff>
      <xdr:row>42</xdr:row>
      <xdr:rowOff>83341</xdr:rowOff>
    </xdr:from>
    <xdr:to>
      <xdr:col>12</xdr:col>
      <xdr:colOff>775606</xdr:colOff>
      <xdr:row>69</xdr:row>
      <xdr:rowOff>68036</xdr:rowOff>
    </xdr:to>
    <xdr:graphicFrame macro="">
      <xdr:nvGraphicFramePr>
        <xdr:cNvPr id="2" name="1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589354</xdr:colOff>
      <xdr:row>70</xdr:row>
      <xdr:rowOff>23814</xdr:rowOff>
    </xdr:from>
    <xdr:to>
      <xdr:col>13</xdr:col>
      <xdr:colOff>23812</xdr:colOff>
      <xdr:row>99</xdr:row>
      <xdr:rowOff>71439</xdr:rowOff>
    </xdr:to>
    <xdr:graphicFrame macro="">
      <xdr:nvGraphicFramePr>
        <xdr:cNvPr id="8" name="7 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575748</xdr:colOff>
      <xdr:row>42</xdr:row>
      <xdr:rowOff>83341</xdr:rowOff>
    </xdr:from>
    <xdr:to>
      <xdr:col>13</xdr:col>
      <xdr:colOff>107156</xdr:colOff>
      <xdr:row>73</xdr:row>
      <xdr:rowOff>23812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553636</xdr:colOff>
      <xdr:row>74</xdr:row>
      <xdr:rowOff>59531</xdr:rowOff>
    </xdr:from>
    <xdr:to>
      <xdr:col>13</xdr:col>
      <xdr:colOff>309562</xdr:colOff>
      <xdr:row>105</xdr:row>
      <xdr:rowOff>23811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682904</xdr:colOff>
      <xdr:row>29</xdr:row>
      <xdr:rowOff>59528</xdr:rowOff>
    </xdr:from>
    <xdr:to>
      <xdr:col>13</xdr:col>
      <xdr:colOff>381000</xdr:colOff>
      <xdr:row>61</xdr:row>
      <xdr:rowOff>119062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575748</xdr:colOff>
      <xdr:row>43</xdr:row>
      <xdr:rowOff>83341</xdr:rowOff>
    </xdr:from>
    <xdr:to>
      <xdr:col>13</xdr:col>
      <xdr:colOff>321468</xdr:colOff>
      <xdr:row>77</xdr:row>
      <xdr:rowOff>0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827479</xdr:colOff>
      <xdr:row>81</xdr:row>
      <xdr:rowOff>-1</xdr:rowOff>
    </xdr:from>
    <xdr:to>
      <xdr:col>13</xdr:col>
      <xdr:colOff>583405</xdr:colOff>
      <xdr:row>111</xdr:row>
      <xdr:rowOff>142873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892969</xdr:colOff>
      <xdr:row>113</xdr:row>
      <xdr:rowOff>166686</xdr:rowOff>
    </xdr:from>
    <xdr:to>
      <xdr:col>13</xdr:col>
      <xdr:colOff>648895</xdr:colOff>
      <xdr:row>144</xdr:row>
      <xdr:rowOff>130966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575748</xdr:colOff>
      <xdr:row>42</xdr:row>
      <xdr:rowOff>83341</xdr:rowOff>
    </xdr:from>
    <xdr:to>
      <xdr:col>13</xdr:col>
      <xdr:colOff>631031</xdr:colOff>
      <xdr:row>77</xdr:row>
      <xdr:rowOff>154782</xdr:rowOff>
    </xdr:to>
    <xdr:graphicFrame macro="">
      <xdr:nvGraphicFramePr>
        <xdr:cNvPr id="2" name="1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827479</xdr:colOff>
      <xdr:row>80</xdr:row>
      <xdr:rowOff>119061</xdr:rowOff>
    </xdr:from>
    <xdr:to>
      <xdr:col>13</xdr:col>
      <xdr:colOff>595312</xdr:colOff>
      <xdr:row>114</xdr:row>
      <xdr:rowOff>71437</xdr:rowOff>
    </xdr:to>
    <xdr:graphicFrame macro="">
      <xdr:nvGraphicFramePr>
        <xdr:cNvPr id="3" name="2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845344</xdr:colOff>
      <xdr:row>114</xdr:row>
      <xdr:rowOff>166687</xdr:rowOff>
    </xdr:from>
    <xdr:to>
      <xdr:col>13</xdr:col>
      <xdr:colOff>601270</xdr:colOff>
      <xdr:row>145</xdr:row>
      <xdr:rowOff>130967</xdr:rowOff>
    </xdr:to>
    <xdr:graphicFrame macro="">
      <xdr:nvGraphicFramePr>
        <xdr:cNvPr id="4" name="3 Gráfico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4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5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40"/>
  <sheetViews>
    <sheetView showGridLines="0" topLeftCell="A16" zoomScale="80" zoomScaleNormal="80" workbookViewId="0">
      <selection activeCell="B31" sqref="B31"/>
    </sheetView>
  </sheetViews>
  <sheetFormatPr baseColWidth="10" defaultRowHeight="14.25"/>
  <cols>
    <col min="1" max="1" width="4.5703125" style="17" customWidth="1"/>
    <col min="2" max="2" width="40.5703125" style="17" bestFit="1" customWidth="1"/>
    <col min="3" max="4" width="12" style="17" bestFit="1" customWidth="1"/>
    <col min="5" max="5" width="13" style="17" bestFit="1" customWidth="1"/>
    <col min="6" max="6" width="12.7109375" style="17" bestFit="1" customWidth="1"/>
    <col min="7" max="9" width="13" style="17" bestFit="1" customWidth="1"/>
    <col min="10" max="14" width="10.85546875" style="17" bestFit="1" customWidth="1"/>
    <col min="15" max="15" width="12.7109375" style="16" bestFit="1" customWidth="1"/>
    <col min="16" max="16384" width="11.42578125" style="17"/>
  </cols>
  <sheetData>
    <row r="2" spans="2:15" ht="21.75" customHeight="1">
      <c r="B2" s="106" t="s">
        <v>46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2:15" s="1" customFormat="1" ht="15">
      <c r="B3" s="104" t="s">
        <v>0</v>
      </c>
      <c r="C3" s="104" t="s">
        <v>1</v>
      </c>
      <c r="D3" s="104" t="s">
        <v>2</v>
      </c>
      <c r="E3" s="104" t="s">
        <v>3</v>
      </c>
      <c r="F3" s="104" t="s">
        <v>4</v>
      </c>
      <c r="G3" s="104" t="s">
        <v>5</v>
      </c>
      <c r="H3" s="104" t="s">
        <v>6</v>
      </c>
      <c r="I3" s="104" t="s">
        <v>7</v>
      </c>
      <c r="J3" s="104" t="s">
        <v>8</v>
      </c>
      <c r="K3" s="104" t="s">
        <v>9</v>
      </c>
      <c r="L3" s="104" t="s">
        <v>10</v>
      </c>
      <c r="M3" s="104" t="s">
        <v>11</v>
      </c>
      <c r="N3" s="104" t="s">
        <v>12</v>
      </c>
      <c r="O3" s="32"/>
    </row>
    <row r="4" spans="2:15" s="1" customFormat="1" ht="15">
      <c r="B4" s="98" t="s">
        <v>32</v>
      </c>
      <c r="C4" s="22">
        <v>1237499.4099999999</v>
      </c>
      <c r="D4" s="22">
        <v>1249874.4099999999</v>
      </c>
      <c r="E4" s="22">
        <v>1262373.1499999999</v>
      </c>
      <c r="F4" s="22">
        <v>1274996.8799999999</v>
      </c>
      <c r="G4" s="22">
        <v>1287746.8500000001</v>
      </c>
      <c r="H4" s="22">
        <v>1300624.32</v>
      </c>
      <c r="I4" s="22">
        <v>1313630.56</v>
      </c>
      <c r="J4" s="22">
        <v>1326766.8700000001</v>
      </c>
      <c r="K4" s="22">
        <v>1340034.54</v>
      </c>
      <c r="L4" s="22">
        <v>1353434.88</v>
      </c>
      <c r="M4" s="22">
        <v>1366969.23</v>
      </c>
      <c r="N4" s="23">
        <v>1380638.92</v>
      </c>
      <c r="O4" s="32"/>
    </row>
    <row r="5" spans="2:15" s="1" customFormat="1" ht="15">
      <c r="B5" s="103" t="s">
        <v>33</v>
      </c>
      <c r="C5" s="25">
        <v>1711861</v>
      </c>
      <c r="D5" s="25">
        <v>1590089</v>
      </c>
      <c r="E5" s="25">
        <v>1565007</v>
      </c>
      <c r="F5" s="25">
        <v>1781807</v>
      </c>
      <c r="G5" s="25">
        <v>1391712</v>
      </c>
      <c r="H5" s="25">
        <v>1403293</v>
      </c>
      <c r="I5" s="25">
        <v>1421557</v>
      </c>
      <c r="J5" s="25">
        <v>1441685</v>
      </c>
      <c r="K5" s="25">
        <v>1460098</v>
      </c>
      <c r="L5" s="25">
        <v>1478285</v>
      </c>
      <c r="M5" s="25">
        <v>1498064</v>
      </c>
      <c r="N5" s="26">
        <v>1515301</v>
      </c>
      <c r="O5" s="32"/>
    </row>
    <row r="6" spans="2:15" s="4" customFormat="1" ht="15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3"/>
    </row>
    <row r="7" spans="2:15" s="1" customFormat="1" ht="15">
      <c r="B7" s="98" t="s">
        <v>15</v>
      </c>
      <c r="C7" s="22">
        <v>1496445.07</v>
      </c>
      <c r="D7" s="22">
        <v>1552425.83</v>
      </c>
      <c r="E7" s="22">
        <v>1569447.86</v>
      </c>
      <c r="F7" s="22">
        <v>1590812.29</v>
      </c>
      <c r="G7" s="22">
        <v>1599992.47</v>
      </c>
      <c r="H7" s="22">
        <v>1621151.26</v>
      </c>
      <c r="I7" s="22">
        <v>1615341.85</v>
      </c>
      <c r="J7" s="22"/>
      <c r="K7" s="22"/>
      <c r="L7" s="22"/>
      <c r="M7" s="22"/>
      <c r="N7" s="23"/>
      <c r="O7" s="34"/>
    </row>
    <row r="8" spans="2:15" s="1" customFormat="1" ht="15">
      <c r="B8" s="94" t="s">
        <v>16</v>
      </c>
      <c r="C8" s="6">
        <v>1252875.32</v>
      </c>
      <c r="D8" s="6">
        <v>1209657.56</v>
      </c>
      <c r="E8" s="6">
        <v>1220828.24</v>
      </c>
      <c r="F8" s="6">
        <v>1244698.57</v>
      </c>
      <c r="G8" s="6">
        <v>1260077.3</v>
      </c>
      <c r="H8" s="6">
        <v>1283580.8</v>
      </c>
      <c r="I8" s="6">
        <v>1324382.02</v>
      </c>
      <c r="J8" s="6">
        <v>1348398.7</v>
      </c>
      <c r="K8" s="6">
        <v>1378709.49</v>
      </c>
      <c r="L8" s="6">
        <v>1407451.92</v>
      </c>
      <c r="M8" s="6">
        <v>1447016.2</v>
      </c>
      <c r="N8" s="24">
        <v>1479868.13</v>
      </c>
      <c r="O8" s="32"/>
    </row>
    <row r="9" spans="2:15" s="1" customFormat="1" ht="15" hidden="1">
      <c r="B9" s="93" t="s">
        <v>20</v>
      </c>
      <c r="C9" s="6">
        <v>1496445.07</v>
      </c>
      <c r="D9" s="6">
        <v>1552425.83</v>
      </c>
      <c r="E9" s="6">
        <v>1569447.86</v>
      </c>
      <c r="F9" s="6">
        <v>1590812.29</v>
      </c>
      <c r="G9" s="6">
        <v>1599992.47</v>
      </c>
      <c r="H9" s="6">
        <v>1621151.26</v>
      </c>
      <c r="I9" s="6">
        <v>1615341.8474571682</v>
      </c>
      <c r="J9" s="6"/>
      <c r="K9" s="6"/>
      <c r="L9" s="6"/>
      <c r="M9" s="6"/>
      <c r="N9" s="24"/>
      <c r="O9" s="34"/>
    </row>
    <row r="10" spans="2:15" s="1" customFormat="1" ht="15">
      <c r="B10" s="103" t="s">
        <v>14</v>
      </c>
      <c r="C10" s="25">
        <v>1496411.1999999997</v>
      </c>
      <c r="D10" s="25">
        <v>1552425.8299999998</v>
      </c>
      <c r="E10" s="25">
        <v>1569397.06</v>
      </c>
      <c r="F10" s="25">
        <v>1590812.29</v>
      </c>
      <c r="G10" s="25">
        <v>1599992.4700000002</v>
      </c>
      <c r="H10" s="25">
        <v>1621151.27</v>
      </c>
      <c r="I10" s="25">
        <v>1621151.27</v>
      </c>
      <c r="J10" s="25"/>
      <c r="K10" s="25"/>
      <c r="L10" s="25"/>
      <c r="M10" s="25"/>
      <c r="N10" s="26"/>
      <c r="O10" s="34"/>
    </row>
    <row r="11" spans="2:15" s="4" customFormat="1" ht="1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35"/>
    </row>
    <row r="12" spans="2:15" s="1" customFormat="1" ht="15">
      <c r="B12" s="98" t="s">
        <v>34</v>
      </c>
      <c r="C12" s="27">
        <f>+C7/C4</f>
        <v>1.2092491179450342</v>
      </c>
      <c r="D12" s="27">
        <f t="shared" ref="D12:I12" si="0">+D7/D4</f>
        <v>1.2420654568005758</v>
      </c>
      <c r="E12" s="27">
        <f t="shared" si="0"/>
        <v>1.2432519338675734</v>
      </c>
      <c r="F12" s="27">
        <f t="shared" si="0"/>
        <v>1.2476989669182565</v>
      </c>
      <c r="G12" s="27">
        <f t="shared" si="0"/>
        <v>1.2424743807371765</v>
      </c>
      <c r="H12" s="27">
        <f t="shared" si="0"/>
        <v>1.2464408323534961</v>
      </c>
      <c r="I12" s="27">
        <f t="shared" si="0"/>
        <v>1.229677429246165</v>
      </c>
      <c r="J12" s="27"/>
      <c r="K12" s="27"/>
      <c r="L12" s="27"/>
      <c r="M12" s="27"/>
      <c r="N12" s="28"/>
      <c r="O12" s="34"/>
    </row>
    <row r="13" spans="2:15" s="1" customFormat="1" ht="15">
      <c r="B13" s="103" t="s">
        <v>35</v>
      </c>
      <c r="C13" s="29">
        <f>+C7/C5</f>
        <v>0.87416272115551441</v>
      </c>
      <c r="D13" s="29">
        <f t="shared" ref="D13:I13" si="1">+D7/D5</f>
        <v>0.97631379752957226</v>
      </c>
      <c r="E13" s="29">
        <f t="shared" si="1"/>
        <v>1.0028375975315127</v>
      </c>
      <c r="F13" s="29">
        <f t="shared" si="1"/>
        <v>0.89280841864466809</v>
      </c>
      <c r="G13" s="29">
        <f t="shared" si="1"/>
        <v>1.149657738095238</v>
      </c>
      <c r="H13" s="29">
        <f t="shared" si="1"/>
        <v>1.1552478776705934</v>
      </c>
      <c r="I13" s="29">
        <f t="shared" si="1"/>
        <v>1.1363187336139178</v>
      </c>
      <c r="J13" s="29"/>
      <c r="K13" s="29"/>
      <c r="L13" s="29"/>
      <c r="M13" s="29"/>
      <c r="N13" s="30"/>
      <c r="O13" s="34"/>
    </row>
    <row r="14" spans="2:15" s="4" customFormat="1" ht="15">
      <c r="C14" s="36"/>
      <c r="D14" s="36"/>
      <c r="E14" s="37"/>
      <c r="F14" s="36"/>
      <c r="G14" s="37"/>
      <c r="H14" s="37"/>
      <c r="I14" s="37"/>
      <c r="J14" s="37"/>
      <c r="K14" s="37"/>
      <c r="L14" s="37"/>
      <c r="M14" s="37"/>
      <c r="N14" s="37"/>
      <c r="O14" s="35"/>
    </row>
    <row r="15" spans="2:15" s="1" customFormat="1" ht="15">
      <c r="B15" s="98" t="s">
        <v>17</v>
      </c>
      <c r="C15" s="22">
        <v>123425.97849346101</v>
      </c>
      <c r="D15" s="22">
        <v>70907.581256317993</v>
      </c>
      <c r="E15" s="22">
        <v>69318.543161473994</v>
      </c>
      <c r="F15" s="22">
        <v>-297426.26116346387</v>
      </c>
      <c r="G15" s="22">
        <v>421634.53392952186</v>
      </c>
      <c r="H15" s="22">
        <v>77188.964700765035</v>
      </c>
      <c r="I15" s="22">
        <v>76647.029511940957</v>
      </c>
      <c r="J15" s="22">
        <v>48085.788026317023</v>
      </c>
      <c r="K15" s="22">
        <v>68597.142754473956</v>
      </c>
      <c r="L15" s="22">
        <v>28086.172813637997</v>
      </c>
      <c r="M15" s="22">
        <v>1834.7070879170205</v>
      </c>
      <c r="N15" s="23">
        <v>49583.836595645989</v>
      </c>
      <c r="O15" s="34"/>
    </row>
    <row r="16" spans="2:15" s="1" customFormat="1" ht="15">
      <c r="B16" s="94" t="s">
        <v>21</v>
      </c>
      <c r="C16" s="6">
        <v>82415.097958578845</v>
      </c>
      <c r="D16" s="6">
        <v>82510.418406975063</v>
      </c>
      <c r="E16" s="6">
        <v>83044.908436674188</v>
      </c>
      <c r="F16" s="6">
        <v>83581.878313045701</v>
      </c>
      <c r="G16" s="6">
        <v>84121.524737773783</v>
      </c>
      <c r="H16" s="6">
        <v>84664.036065366628</v>
      </c>
      <c r="I16" s="6">
        <v>85209.592838535595</v>
      </c>
      <c r="J16" s="6">
        <v>85758.368291798703</v>
      </c>
      <c r="K16" s="6">
        <v>86310.528825214729</v>
      </c>
      <c r="L16" s="6">
        <v>86866.234450048447</v>
      </c>
      <c r="M16" s="6">
        <v>87425.639208048771</v>
      </c>
      <c r="N16" s="24">
        <v>87988.891565932237</v>
      </c>
      <c r="O16" s="34"/>
    </row>
    <row r="17" spans="2:15" s="2" customFormat="1" ht="15">
      <c r="B17" s="94" t="s">
        <v>58</v>
      </c>
      <c r="C17" s="6">
        <v>93146.452569016794</v>
      </c>
      <c r="D17" s="6">
        <v>89322.551484861193</v>
      </c>
      <c r="E17" s="6">
        <v>67098.351080276014</v>
      </c>
      <c r="F17" s="6">
        <v>60086.945990829001</v>
      </c>
      <c r="G17" s="6">
        <v>45169.130057773669</v>
      </c>
      <c r="H17" s="6">
        <v>39242.304310225671</v>
      </c>
      <c r="I17" s="6">
        <v>41016.790890952019</v>
      </c>
      <c r="J17" s="6">
        <v>43359.783623485608</v>
      </c>
      <c r="K17" s="6">
        <v>45449.488296548792</v>
      </c>
      <c r="L17" s="6">
        <v>47806.523326517221</v>
      </c>
      <c r="M17" s="6">
        <v>50053.869734186213</v>
      </c>
      <c r="N17" s="24">
        <v>51676.551126565224</v>
      </c>
      <c r="O17" s="38"/>
    </row>
    <row r="18" spans="2:15" s="2" customFormat="1" ht="15">
      <c r="B18" s="97" t="s">
        <v>18</v>
      </c>
      <c r="C18" s="25">
        <v>93106.549664505103</v>
      </c>
      <c r="D18" s="25">
        <v>89261.850176434891</v>
      </c>
      <c r="E18" s="25">
        <v>67065.809972270014</v>
      </c>
      <c r="F18" s="25">
        <v>61511.951802566007</v>
      </c>
      <c r="G18" s="25">
        <v>18786.607241821999</v>
      </c>
      <c r="H18" s="25">
        <v>64600.230694191996</v>
      </c>
      <c r="I18" s="31"/>
      <c r="J18" s="25"/>
      <c r="K18" s="25"/>
      <c r="L18" s="25"/>
      <c r="M18" s="25"/>
      <c r="N18" s="26"/>
      <c r="O18" s="38"/>
    </row>
    <row r="19" spans="2:15">
      <c r="H19" s="18"/>
    </row>
    <row r="20" spans="2:15" ht="15">
      <c r="B20" s="101" t="s">
        <v>62</v>
      </c>
      <c r="C20" s="27">
        <f>+C18/C16</f>
        <v>1.1297268579514361</v>
      </c>
      <c r="D20" s="27">
        <f t="shared" ref="D20:H20" si="2">+D18/D16</f>
        <v>1.0818252034083624</v>
      </c>
      <c r="E20" s="27">
        <f t="shared" si="2"/>
        <v>0.80758485059214657</v>
      </c>
      <c r="F20" s="27">
        <f t="shared" si="2"/>
        <v>0.7359484261909085</v>
      </c>
      <c r="G20" s="27">
        <f t="shared" si="2"/>
        <v>0.22332699389822275</v>
      </c>
      <c r="H20" s="27">
        <f t="shared" si="2"/>
        <v>0.76301855777718941</v>
      </c>
      <c r="I20" s="27"/>
      <c r="J20" s="27"/>
      <c r="K20" s="27"/>
      <c r="L20" s="27"/>
      <c r="M20" s="27"/>
      <c r="N20" s="28"/>
    </row>
    <row r="21" spans="2:15" ht="15">
      <c r="B21" s="102" t="s">
        <v>63</v>
      </c>
      <c r="C21" s="29">
        <f>+C18/C17</f>
        <v>0.99957161111978876</v>
      </c>
      <c r="D21" s="29">
        <f>+D18/D16</f>
        <v>1.0818252034083624</v>
      </c>
      <c r="E21" s="29">
        <f>+E18/E16</f>
        <v>0.80758485059214657</v>
      </c>
      <c r="F21" s="29">
        <f>+F18/F16</f>
        <v>0.7359484261909085</v>
      </c>
      <c r="G21" s="29">
        <f>+G18/G16</f>
        <v>0.22332699389822275</v>
      </c>
      <c r="H21" s="29">
        <f>+H18/H16</f>
        <v>0.76301855777718941</v>
      </c>
      <c r="I21" s="29"/>
      <c r="J21" s="29"/>
      <c r="K21" s="29"/>
      <c r="L21" s="29"/>
      <c r="M21" s="29"/>
      <c r="N21" s="30"/>
    </row>
    <row r="22" spans="2:15" ht="15">
      <c r="C22" s="39"/>
      <c r="D22" s="39"/>
      <c r="E22" s="39"/>
      <c r="F22" s="39"/>
      <c r="G22" s="39"/>
      <c r="H22" s="39"/>
      <c r="I22" s="39"/>
      <c r="J22" s="39"/>
      <c r="K22" s="39"/>
      <c r="L22" s="39"/>
      <c r="M22" s="39"/>
      <c r="N22" s="39"/>
    </row>
    <row r="23" spans="2:15" ht="28.5">
      <c r="B23" s="106" t="s">
        <v>47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</row>
    <row r="24" spans="2:15" s="1" customFormat="1" ht="15.75" thickBot="1">
      <c r="B24" s="90" t="s">
        <v>0</v>
      </c>
      <c r="C24" s="91" t="s">
        <v>1</v>
      </c>
      <c r="D24" s="91" t="s">
        <v>2</v>
      </c>
      <c r="E24" s="91" t="s">
        <v>3</v>
      </c>
      <c r="F24" s="91" t="s">
        <v>4</v>
      </c>
      <c r="G24" s="91" t="s">
        <v>5</v>
      </c>
      <c r="H24" s="91" t="s">
        <v>6</v>
      </c>
      <c r="I24" s="91" t="s">
        <v>7</v>
      </c>
      <c r="J24" s="91" t="s">
        <v>8</v>
      </c>
      <c r="K24" s="91" t="s">
        <v>9</v>
      </c>
      <c r="L24" s="91" t="s">
        <v>10</v>
      </c>
      <c r="M24" s="91" t="s">
        <v>11</v>
      </c>
      <c r="N24" s="92" t="s">
        <v>12</v>
      </c>
      <c r="O24" s="32"/>
    </row>
    <row r="25" spans="2:15" s="1" customFormat="1" ht="15">
      <c r="B25" s="93" t="s">
        <v>36</v>
      </c>
      <c r="C25" s="6">
        <v>7282.8</v>
      </c>
      <c r="D25" s="6">
        <v>7282.8</v>
      </c>
      <c r="E25" s="6">
        <v>7282.8</v>
      </c>
      <c r="F25" s="6">
        <v>7282.8</v>
      </c>
      <c r="G25" s="6">
        <v>7282.8</v>
      </c>
      <c r="H25" s="6">
        <v>7282.8</v>
      </c>
      <c r="I25" s="6">
        <v>7282.8</v>
      </c>
      <c r="J25" s="6">
        <v>7282.8</v>
      </c>
      <c r="K25" s="6">
        <v>7282.8</v>
      </c>
      <c r="L25" s="6">
        <v>7282.8</v>
      </c>
      <c r="M25" s="6">
        <v>7282.8</v>
      </c>
      <c r="N25" s="24">
        <v>7282.8</v>
      </c>
      <c r="O25" s="34"/>
    </row>
    <row r="26" spans="2:15" s="1" customFormat="1" ht="15">
      <c r="B26" s="94" t="s">
        <v>37</v>
      </c>
      <c r="C26" s="6">
        <v>10690</v>
      </c>
      <c r="D26" s="6">
        <v>10766</v>
      </c>
      <c r="E26" s="6">
        <v>10500</v>
      </c>
      <c r="F26" s="6">
        <v>10500</v>
      </c>
      <c r="G26" s="6">
        <v>10500</v>
      </c>
      <c r="H26" s="6">
        <v>10500</v>
      </c>
      <c r="I26" s="6">
        <v>10500</v>
      </c>
      <c r="J26" s="6">
        <v>10500</v>
      </c>
      <c r="K26" s="6">
        <v>10500</v>
      </c>
      <c r="L26" s="6">
        <v>10500</v>
      </c>
      <c r="M26" s="6">
        <v>10500</v>
      </c>
      <c r="N26" s="24">
        <v>10500</v>
      </c>
      <c r="O26" s="34"/>
    </row>
    <row r="27" spans="2:15" s="1" customFormat="1" ht="15">
      <c r="B27" s="93" t="s">
        <v>25</v>
      </c>
      <c r="C27" s="6">
        <v>10637</v>
      </c>
      <c r="D27" s="6">
        <v>10706</v>
      </c>
      <c r="E27" s="6">
        <v>10922</v>
      </c>
      <c r="F27" s="6">
        <v>9558</v>
      </c>
      <c r="G27" s="6">
        <v>11309</v>
      </c>
      <c r="H27" s="6">
        <v>10632</v>
      </c>
      <c r="I27" s="6">
        <v>11107</v>
      </c>
      <c r="J27" s="6"/>
      <c r="K27" s="6"/>
      <c r="L27" s="6"/>
      <c r="M27" s="6"/>
      <c r="N27" s="24"/>
      <c r="O27" s="34"/>
    </row>
    <row r="28" spans="2:15" s="1" customFormat="1" ht="15">
      <c r="B28" s="93" t="s">
        <v>24</v>
      </c>
      <c r="C28" s="6">
        <v>8509</v>
      </c>
      <c r="D28" s="6">
        <v>7400</v>
      </c>
      <c r="E28" s="6">
        <v>7047</v>
      </c>
      <c r="F28" s="6">
        <v>7652</v>
      </c>
      <c r="G28" s="6">
        <v>6107</v>
      </c>
      <c r="H28" s="6">
        <v>9352</v>
      </c>
      <c r="I28" s="6">
        <v>10898</v>
      </c>
      <c r="J28" s="6">
        <v>9928</v>
      </c>
      <c r="K28" s="6">
        <v>9782</v>
      </c>
      <c r="L28" s="6">
        <v>10081</v>
      </c>
      <c r="M28" s="6">
        <v>8612</v>
      </c>
      <c r="N28" s="24">
        <v>12891</v>
      </c>
      <c r="O28" s="34"/>
    </row>
    <row r="29" spans="2:15" s="1" customFormat="1" ht="15">
      <c r="B29" s="94" t="s">
        <v>38</v>
      </c>
      <c r="C29" s="39">
        <f>+C27/C26</f>
        <v>0.99504209541627686</v>
      </c>
      <c r="D29" s="39">
        <f t="shared" ref="D29:I29" si="3">+D27/D26</f>
        <v>0.994426899498421</v>
      </c>
      <c r="E29" s="39">
        <f t="shared" si="3"/>
        <v>1.0401904761904761</v>
      </c>
      <c r="F29" s="39">
        <f t="shared" si="3"/>
        <v>0.91028571428571425</v>
      </c>
      <c r="G29" s="39">
        <f t="shared" si="3"/>
        <v>1.077047619047619</v>
      </c>
      <c r="H29" s="39">
        <f t="shared" si="3"/>
        <v>1.0125714285714287</v>
      </c>
      <c r="I29" s="39">
        <f t="shared" si="3"/>
        <v>1.0578095238095238</v>
      </c>
      <c r="J29" s="39"/>
      <c r="K29" s="39"/>
      <c r="L29" s="39"/>
      <c r="M29" s="39"/>
      <c r="N29" s="87"/>
      <c r="O29" s="34"/>
    </row>
    <row r="30" spans="2:15" s="1" customFormat="1" ht="15">
      <c r="B30" s="93" t="s">
        <v>64</v>
      </c>
      <c r="C30" s="39">
        <f>+C27/C25</f>
        <v>1.4605646180040643</v>
      </c>
      <c r="D30" s="39">
        <f t="shared" ref="D30:I30" si="4">+D27/D25</f>
        <v>1.4700389959905531</v>
      </c>
      <c r="E30" s="39">
        <f t="shared" si="4"/>
        <v>1.4996979183830395</v>
      </c>
      <c r="F30" s="39">
        <f t="shared" si="4"/>
        <v>1.3124073158675233</v>
      </c>
      <c r="G30" s="39">
        <f t="shared" si="4"/>
        <v>1.5528368210029109</v>
      </c>
      <c r="H30" s="39">
        <f t="shared" si="4"/>
        <v>1.4598780688746087</v>
      </c>
      <c r="I30" s="39">
        <f t="shared" si="4"/>
        <v>1.5251002361729005</v>
      </c>
      <c r="J30" s="39"/>
      <c r="K30" s="39"/>
      <c r="L30" s="39"/>
      <c r="M30" s="39"/>
      <c r="N30" s="87"/>
      <c r="O30" s="34"/>
    </row>
    <row r="31" spans="2:15" s="1" customFormat="1" ht="15">
      <c r="B31" s="97" t="s">
        <v>39</v>
      </c>
      <c r="C31" s="88" t="s">
        <v>13</v>
      </c>
      <c r="D31" s="76">
        <f>+(D27-C27)/C27</f>
        <v>6.4867913885494032E-3</v>
      </c>
      <c r="E31" s="76">
        <f>+(E27-D27)/D27</f>
        <v>2.0175602465906967E-2</v>
      </c>
      <c r="F31" s="76">
        <f t="shared" ref="F31:I31" si="5">+(F27-E27)/E27</f>
        <v>-0.12488555209668559</v>
      </c>
      <c r="G31" s="76">
        <f t="shared" si="5"/>
        <v>0.1831973216154007</v>
      </c>
      <c r="H31" s="76">
        <f t="shared" si="5"/>
        <v>-5.9863825271907332E-2</v>
      </c>
      <c r="I31" s="76">
        <f t="shared" si="5"/>
        <v>4.4676448457486834E-2</v>
      </c>
      <c r="J31" s="76"/>
      <c r="K31" s="76"/>
      <c r="L31" s="76"/>
      <c r="M31" s="76"/>
      <c r="N31" s="77"/>
      <c r="O31" s="32"/>
    </row>
    <row r="32" spans="2:15" s="4" customFormat="1" ht="15">
      <c r="C32" s="35"/>
      <c r="D32" s="35"/>
      <c r="E32" s="35"/>
      <c r="F32" s="7"/>
      <c r="G32" s="7"/>
      <c r="H32" s="7"/>
      <c r="I32" s="7"/>
      <c r="J32" s="7"/>
      <c r="K32" s="7"/>
      <c r="L32" s="7"/>
      <c r="M32" s="7"/>
      <c r="N32" s="7"/>
      <c r="O32" s="33"/>
    </row>
    <row r="33" spans="2:15" s="1" customFormat="1" ht="15">
      <c r="B33" s="98" t="s">
        <v>19</v>
      </c>
      <c r="C33" s="22">
        <f>+C35-C27</f>
        <v>196450</v>
      </c>
      <c r="D33" s="22">
        <f>+C35</f>
        <v>207087</v>
      </c>
      <c r="E33" s="22">
        <f t="shared" ref="E33:I33" si="6">+D35</f>
        <v>213275</v>
      </c>
      <c r="F33" s="22">
        <f t="shared" si="6"/>
        <v>214326</v>
      </c>
      <c r="G33" s="22">
        <f t="shared" si="6"/>
        <v>216486</v>
      </c>
      <c r="H33" s="22">
        <f t="shared" si="6"/>
        <v>216553</v>
      </c>
      <c r="I33" s="22">
        <f t="shared" si="6"/>
        <v>218563</v>
      </c>
      <c r="J33" s="22"/>
      <c r="K33" s="22"/>
      <c r="L33" s="22"/>
      <c r="M33" s="22"/>
      <c r="N33" s="23"/>
      <c r="O33" s="34"/>
    </row>
    <row r="34" spans="2:15" s="1" customFormat="1" ht="15">
      <c r="B34" s="93" t="s">
        <v>30</v>
      </c>
      <c r="C34" s="6">
        <v>-7181</v>
      </c>
      <c r="D34" s="6">
        <v>-5317</v>
      </c>
      <c r="E34" s="6">
        <v>-7660</v>
      </c>
      <c r="F34" s="6">
        <v>-8690</v>
      </c>
      <c r="G34" s="6">
        <v>-9358</v>
      </c>
      <c r="H34" s="6">
        <v>-5352</v>
      </c>
      <c r="I34" s="6">
        <v>-3650</v>
      </c>
      <c r="J34" s="40"/>
      <c r="K34" s="40"/>
      <c r="L34" s="40"/>
      <c r="M34" s="40"/>
      <c r="N34" s="41"/>
      <c r="O34" s="32"/>
    </row>
    <row r="35" spans="2:15" s="1" customFormat="1" ht="15">
      <c r="B35" s="93" t="s">
        <v>31</v>
      </c>
      <c r="C35" s="6">
        <v>207087</v>
      </c>
      <c r="D35" s="6">
        <v>213275</v>
      </c>
      <c r="E35" s="6">
        <v>214326</v>
      </c>
      <c r="F35" s="6">
        <v>216486</v>
      </c>
      <c r="G35" s="6">
        <v>216553</v>
      </c>
      <c r="H35" s="6">
        <v>218563</v>
      </c>
      <c r="I35" s="99"/>
      <c r="J35" s="6"/>
      <c r="K35" s="6"/>
      <c r="L35" s="6"/>
      <c r="M35" s="6"/>
      <c r="N35" s="24"/>
      <c r="O35" s="34"/>
    </row>
    <row r="36" spans="2:15" s="1" customFormat="1" ht="15">
      <c r="B36" s="97" t="s">
        <v>26</v>
      </c>
      <c r="C36" s="42" t="s">
        <v>13</v>
      </c>
      <c r="D36" s="42" t="s">
        <v>13</v>
      </c>
      <c r="E36" s="42" t="s">
        <v>13</v>
      </c>
      <c r="F36" s="42" t="s">
        <v>13</v>
      </c>
      <c r="G36" s="25">
        <v>188348</v>
      </c>
      <c r="H36" s="25">
        <v>189821</v>
      </c>
      <c r="I36" s="25">
        <v>193257</v>
      </c>
      <c r="J36" s="25">
        <v>195245</v>
      </c>
      <c r="K36" s="25">
        <v>197295</v>
      </c>
      <c r="L36" s="25">
        <v>199549</v>
      </c>
      <c r="M36" s="25">
        <v>203492</v>
      </c>
      <c r="N36" s="26">
        <v>206104</v>
      </c>
      <c r="O36" s="34"/>
    </row>
    <row r="37" spans="2:15" s="1" customFormat="1" ht="1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2"/>
    </row>
    <row r="38" spans="2:15" s="1" customFormat="1" ht="15">
      <c r="B38" s="100" t="s">
        <v>27</v>
      </c>
      <c r="C38" s="44"/>
      <c r="D38" s="45">
        <f>+D35-C35</f>
        <v>6188</v>
      </c>
      <c r="E38" s="45">
        <f t="shared" ref="E38:I38" si="7">+E35-D35</f>
        <v>1051</v>
      </c>
      <c r="F38" s="45">
        <f t="shared" si="7"/>
        <v>2160</v>
      </c>
      <c r="G38" s="45">
        <f t="shared" si="7"/>
        <v>67</v>
      </c>
      <c r="H38" s="45">
        <f t="shared" si="7"/>
        <v>2010</v>
      </c>
      <c r="I38" s="45">
        <f t="shared" si="7"/>
        <v>-218563</v>
      </c>
      <c r="J38" s="46"/>
      <c r="K38" s="46"/>
      <c r="L38" s="46"/>
      <c r="M38" s="46"/>
      <c r="N38" s="47"/>
      <c r="O38" s="32"/>
    </row>
    <row r="40" spans="2:15">
      <c r="B40" s="19"/>
      <c r="C40" s="20"/>
      <c r="D40" s="20"/>
      <c r="E40" s="20"/>
      <c r="F40" s="20"/>
      <c r="G40" s="20"/>
      <c r="H40" s="20"/>
      <c r="I40" s="21"/>
      <c r="J40" s="21"/>
      <c r="K40" s="21"/>
      <c r="L40" s="21"/>
      <c r="M40" s="21"/>
      <c r="N40" s="21"/>
    </row>
  </sheetData>
  <mergeCells count="2">
    <mergeCell ref="B2:N2"/>
    <mergeCell ref="B23:N23"/>
  </mergeCells>
  <conditionalFormatting sqref="I40:N40">
    <cfRule type="cellIs" dxfId="17" priority="25" operator="lessThan">
      <formula>0</formula>
    </cfRule>
    <cfRule type="cellIs" dxfId="16" priority="26" operator="lessThan">
      <formula>0</formula>
    </cfRule>
  </conditionalFormatting>
  <conditionalFormatting sqref="J38:N38 F32:N32 J34:N34">
    <cfRule type="cellIs" dxfId="15" priority="9" operator="lessThan">
      <formula>0</formula>
    </cfRule>
    <cfRule type="cellIs" dxfId="14" priority="10" operator="lessThan">
      <formula>0</formula>
    </cfRule>
  </conditionalFormatting>
  <conditionalFormatting sqref="D31">
    <cfRule type="iconSet" priority="6">
      <iconSet>
        <cfvo type="percent" val="0"/>
        <cfvo type="num" val="0"/>
        <cfvo type="num" val="0" gte="0"/>
      </iconSet>
    </cfRule>
  </conditionalFormatting>
  <conditionalFormatting sqref="E31:N31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6" id="{EFB1A0A0-747C-4C5D-9466-9C4DE85BB5B7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C12:N13</xm:sqref>
        </x14:conditionalFormatting>
        <x14:conditionalFormatting xmlns:xm="http://schemas.microsoft.com/office/excel/2006/main">
          <x14:cfRule type="iconSet" priority="8" id="{43861265-8140-4982-B197-0863F5548D5D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C31 C29:N30</xm:sqref>
        </x14:conditionalFormatting>
        <x14:conditionalFormatting xmlns:xm="http://schemas.microsoft.com/office/excel/2006/main">
          <x14:cfRule type="iconSet" priority="7" id="{915CE347-E148-418A-9F96-4B7A7CC9CFF4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C20:N22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P40"/>
  <sheetViews>
    <sheetView showGridLines="0" tabSelected="1" topLeftCell="A10" zoomScale="80" zoomScaleNormal="80" workbookViewId="0">
      <selection activeCell="P26" sqref="P26"/>
    </sheetView>
  </sheetViews>
  <sheetFormatPr baseColWidth="10" defaultRowHeight="14.25"/>
  <cols>
    <col min="1" max="1" width="4.5703125" style="17" customWidth="1"/>
    <col min="2" max="2" width="40.5703125" style="17" bestFit="1" customWidth="1"/>
    <col min="3" max="3" width="8.85546875" style="17" bestFit="1" customWidth="1"/>
    <col min="4" max="4" width="9.85546875" style="17" bestFit="1" customWidth="1"/>
    <col min="5" max="5" width="10" style="17" bestFit="1" customWidth="1"/>
    <col min="6" max="6" width="10.7109375" style="17" bestFit="1" customWidth="1"/>
    <col min="7" max="7" width="10" style="17" bestFit="1" customWidth="1"/>
    <col min="8" max="9" width="10.7109375" style="17" bestFit="1" customWidth="1"/>
    <col min="10" max="14" width="9.28515625" style="17" bestFit="1" customWidth="1"/>
    <col min="15" max="15" width="12.7109375" style="16" bestFit="1" customWidth="1"/>
    <col min="16" max="16384" width="11.42578125" style="17"/>
  </cols>
  <sheetData>
    <row r="2" spans="2:15" ht="21.75" customHeight="1">
      <c r="B2" s="106" t="s">
        <v>48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2:15" s="1" customFormat="1" ht="15">
      <c r="B3" s="104" t="s">
        <v>0</v>
      </c>
      <c r="C3" s="104" t="s">
        <v>1</v>
      </c>
      <c r="D3" s="104" t="s">
        <v>2</v>
      </c>
      <c r="E3" s="104" t="s">
        <v>3</v>
      </c>
      <c r="F3" s="104" t="s">
        <v>4</v>
      </c>
      <c r="G3" s="104" t="s">
        <v>5</v>
      </c>
      <c r="H3" s="104" t="s">
        <v>6</v>
      </c>
      <c r="I3" s="104" t="s">
        <v>7</v>
      </c>
      <c r="J3" s="104" t="s">
        <v>8</v>
      </c>
      <c r="K3" s="104" t="s">
        <v>9</v>
      </c>
      <c r="L3" s="104" t="s">
        <v>10</v>
      </c>
      <c r="M3" s="104" t="s">
        <v>11</v>
      </c>
      <c r="N3" s="104" t="s">
        <v>12</v>
      </c>
      <c r="O3" s="32"/>
    </row>
    <row r="4" spans="2:15" s="1" customFormat="1" ht="15">
      <c r="B4" s="98" t="s">
        <v>32</v>
      </c>
      <c r="C4" s="8">
        <v>992264.92</v>
      </c>
      <c r="D4" s="8">
        <v>992264.92</v>
      </c>
      <c r="E4" s="8">
        <v>992264.92</v>
      </c>
      <c r="F4" s="8">
        <v>992264.92</v>
      </c>
      <c r="G4" s="8">
        <v>992264.92</v>
      </c>
      <c r="H4" s="8">
        <v>992264.92</v>
      </c>
      <c r="I4" s="8">
        <v>992264.92</v>
      </c>
      <c r="J4" s="8">
        <v>992264.92</v>
      </c>
      <c r="K4" s="8">
        <v>992264.92</v>
      </c>
      <c r="L4" s="8">
        <v>992264.92</v>
      </c>
      <c r="M4" s="8">
        <v>992264.92</v>
      </c>
      <c r="N4" s="9">
        <v>992264.92</v>
      </c>
      <c r="O4" s="32"/>
    </row>
    <row r="5" spans="2:15" s="1" customFormat="1" ht="15">
      <c r="B5" s="103" t="s">
        <v>33</v>
      </c>
      <c r="C5" s="11">
        <v>730894.82</v>
      </c>
      <c r="D5" s="11">
        <v>745000.00000000012</v>
      </c>
      <c r="E5" s="11">
        <v>744999.99999999977</v>
      </c>
      <c r="F5" s="11">
        <v>636935.68999999994</v>
      </c>
      <c r="G5" s="11">
        <v>720000</v>
      </c>
      <c r="H5" s="11">
        <v>720000</v>
      </c>
      <c r="I5" s="11">
        <v>720000</v>
      </c>
      <c r="J5" s="11">
        <v>720000</v>
      </c>
      <c r="K5" s="11">
        <v>720000</v>
      </c>
      <c r="L5" s="11">
        <v>720000</v>
      </c>
      <c r="M5" s="11">
        <v>720000</v>
      </c>
      <c r="N5" s="12">
        <v>720000</v>
      </c>
      <c r="O5" s="32"/>
    </row>
    <row r="6" spans="2:15" s="4" customFormat="1" ht="15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3"/>
    </row>
    <row r="7" spans="2:15" s="1" customFormat="1" ht="15">
      <c r="B7" s="98" t="s">
        <v>15</v>
      </c>
      <c r="C7" s="8">
        <v>750178.92372881365</v>
      </c>
      <c r="D7" s="8">
        <v>727343.59322033054</v>
      </c>
      <c r="E7" s="8">
        <v>699796.05084742384</v>
      </c>
      <c r="F7" s="8">
        <v>678978.89830508479</v>
      </c>
      <c r="G7" s="8">
        <v>670781.42372881353</v>
      </c>
      <c r="H7" s="8">
        <v>663843.74576271186</v>
      </c>
      <c r="I7" s="8">
        <v>644988</v>
      </c>
      <c r="J7" s="8"/>
      <c r="K7" s="8"/>
      <c r="L7" s="8"/>
      <c r="M7" s="8"/>
      <c r="N7" s="9"/>
      <c r="O7" s="34"/>
    </row>
    <row r="8" spans="2:15" s="1" customFormat="1" ht="15">
      <c r="B8" s="94" t="s">
        <v>16</v>
      </c>
      <c r="C8" s="5">
        <v>923751.76</v>
      </c>
      <c r="D8" s="5">
        <v>918839.84000000008</v>
      </c>
      <c r="E8" s="5">
        <v>907698.19</v>
      </c>
      <c r="F8" s="5">
        <v>886948.60000000009</v>
      </c>
      <c r="G8" s="5">
        <v>880854.33</v>
      </c>
      <c r="H8" s="5">
        <v>870657.22</v>
      </c>
      <c r="I8" s="5">
        <v>836845.75</v>
      </c>
      <c r="J8" s="5">
        <v>807732.1399999999</v>
      </c>
      <c r="K8" s="5">
        <v>778747.74</v>
      </c>
      <c r="L8" s="5">
        <v>761082.16</v>
      </c>
      <c r="M8" s="5">
        <v>761517.34</v>
      </c>
      <c r="N8" s="10">
        <v>741362.88</v>
      </c>
      <c r="O8" s="32"/>
    </row>
    <row r="9" spans="2:15" s="1" customFormat="1" ht="15" hidden="1">
      <c r="B9" s="93" t="s">
        <v>20</v>
      </c>
      <c r="C9" s="5">
        <v>750178.92372881365</v>
      </c>
      <c r="D9" s="5">
        <v>727343.59322033892</v>
      </c>
      <c r="E9" s="5">
        <v>699796.05084745761</v>
      </c>
      <c r="F9" s="5">
        <v>678978.89830508479</v>
      </c>
      <c r="G9" s="5">
        <v>670781.42372881353</v>
      </c>
      <c r="H9" s="5">
        <v>663843.74576271186</v>
      </c>
      <c r="I9" s="5">
        <v>644988.06000000006</v>
      </c>
      <c r="J9" s="48"/>
      <c r="K9" s="48"/>
      <c r="L9" s="48"/>
      <c r="M9" s="48"/>
      <c r="N9" s="49"/>
      <c r="O9" s="34"/>
    </row>
    <row r="10" spans="2:15" s="1" customFormat="1" ht="15">
      <c r="B10" s="103" t="s">
        <v>23</v>
      </c>
      <c r="C10" s="11">
        <v>750178.92</v>
      </c>
      <c r="D10" s="11">
        <v>727343.59</v>
      </c>
      <c r="E10" s="11">
        <v>699796.05</v>
      </c>
      <c r="F10" s="11">
        <v>678978.9</v>
      </c>
      <c r="G10" s="11">
        <v>670781.42000000004</v>
      </c>
      <c r="H10" s="11">
        <v>663843.75</v>
      </c>
      <c r="I10" s="50">
        <v>663843.75</v>
      </c>
      <c r="J10" s="50"/>
      <c r="K10" s="50"/>
      <c r="L10" s="50"/>
      <c r="M10" s="50"/>
      <c r="N10" s="51"/>
      <c r="O10" s="34"/>
    </row>
    <row r="11" spans="2:15" s="4" customFormat="1" ht="1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35"/>
    </row>
    <row r="12" spans="2:15" s="1" customFormat="1" ht="15">
      <c r="B12" s="101" t="s">
        <v>34</v>
      </c>
      <c r="C12" s="52">
        <f t="shared" ref="C12:I12" si="0">+C7/C4</f>
        <v>0.75602685191048946</v>
      </c>
      <c r="D12" s="52">
        <f t="shared" si="0"/>
        <v>0.73301351137187287</v>
      </c>
      <c r="E12" s="52">
        <f t="shared" si="0"/>
        <v>0.70525122549673913</v>
      </c>
      <c r="F12" s="52">
        <f t="shared" si="0"/>
        <v>0.68427179538412464</v>
      </c>
      <c r="G12" s="52">
        <f t="shared" si="0"/>
        <v>0.67601041839593956</v>
      </c>
      <c r="H12" s="52">
        <f t="shared" si="0"/>
        <v>0.66901865860854159</v>
      </c>
      <c r="I12" s="52">
        <f t="shared" si="0"/>
        <v>0.65001592518256113</v>
      </c>
      <c r="J12" s="52"/>
      <c r="K12" s="52"/>
      <c r="L12" s="52"/>
      <c r="M12" s="52"/>
      <c r="N12" s="53"/>
      <c r="O12" s="34"/>
    </row>
    <row r="13" spans="2:15" s="1" customFormat="1" ht="15">
      <c r="B13" s="102" t="s">
        <v>35</v>
      </c>
      <c r="C13" s="54">
        <f t="shared" ref="C13:I13" si="1">+C7/C5</f>
        <v>1.0263842391560714</v>
      </c>
      <c r="D13" s="54">
        <f t="shared" si="1"/>
        <v>0.97630012512796027</v>
      </c>
      <c r="E13" s="54">
        <f t="shared" si="1"/>
        <v>0.93932355818446178</v>
      </c>
      <c r="F13" s="54">
        <f t="shared" si="1"/>
        <v>1.0660085609350685</v>
      </c>
      <c r="G13" s="54">
        <f t="shared" si="1"/>
        <v>0.93164086629001874</v>
      </c>
      <c r="H13" s="54">
        <f t="shared" si="1"/>
        <v>0.92200520244821094</v>
      </c>
      <c r="I13" s="54">
        <f t="shared" si="1"/>
        <v>0.89581666666666671</v>
      </c>
      <c r="J13" s="54"/>
      <c r="K13" s="54"/>
      <c r="L13" s="54"/>
      <c r="M13" s="54"/>
      <c r="N13" s="55"/>
      <c r="O13" s="34"/>
    </row>
    <row r="14" spans="2:15" s="4" customFormat="1" ht="15">
      <c r="C14" s="36"/>
      <c r="D14" s="36"/>
      <c r="E14" s="37"/>
      <c r="F14" s="36"/>
      <c r="G14" s="37"/>
      <c r="H14" s="37"/>
      <c r="I14" s="37"/>
      <c r="J14" s="37"/>
      <c r="K14" s="37"/>
      <c r="L14" s="37"/>
      <c r="M14" s="37"/>
      <c r="N14" s="37"/>
      <c r="O14" s="35"/>
    </row>
    <row r="15" spans="2:15" s="1" customFormat="1" ht="15">
      <c r="B15" s="98" t="s">
        <v>17</v>
      </c>
      <c r="C15" s="22">
        <v>30306.8614411934</v>
      </c>
      <c r="D15" s="22">
        <v>50550.801398538009</v>
      </c>
      <c r="E15" s="22">
        <v>35475.906379922599</v>
      </c>
      <c r="F15" s="22">
        <v>45334.353724133995</v>
      </c>
      <c r="G15" s="22">
        <v>37309.701045388996</v>
      </c>
      <c r="H15" s="22">
        <v>38683.702761694993</v>
      </c>
      <c r="I15" s="22">
        <v>204023.66888577401</v>
      </c>
      <c r="J15" s="22">
        <v>96419.403182850976</v>
      </c>
      <c r="K15" s="22">
        <v>25269.560492063989</v>
      </c>
      <c r="L15" s="22">
        <v>105798.71302534908</v>
      </c>
      <c r="M15" s="22">
        <v>5952.3316880499478</v>
      </c>
      <c r="N15" s="23">
        <v>12410.993605055031</v>
      </c>
      <c r="O15" s="34"/>
    </row>
    <row r="16" spans="2:15" s="1" customFormat="1" ht="15">
      <c r="B16" s="94" t="s">
        <v>21</v>
      </c>
      <c r="C16" s="6">
        <v>55951.119197779059</v>
      </c>
      <c r="D16" s="6">
        <v>51398.724062071211</v>
      </c>
      <c r="E16" s="6">
        <v>51676.789438758686</v>
      </c>
      <c r="F16" s="6">
        <v>51938.170892844995</v>
      </c>
      <c r="G16" s="6">
        <v>52183.869459686131</v>
      </c>
      <c r="H16" s="6">
        <v>52414.826112516545</v>
      </c>
      <c r="I16" s="6">
        <v>52631.92536617734</v>
      </c>
      <c r="J16" s="6">
        <v>52835.998664618412</v>
      </c>
      <c r="K16" s="6">
        <v>53027.827565153275</v>
      </c>
      <c r="L16" s="6">
        <v>53208.146731655666</v>
      </c>
      <c r="M16" s="6">
        <v>53377.646748168394</v>
      </c>
      <c r="N16" s="24">
        <v>53536.976763689861</v>
      </c>
      <c r="O16" s="34"/>
    </row>
    <row r="17" spans="2:15" s="2" customFormat="1" ht="15">
      <c r="B17" s="94" t="s">
        <v>58</v>
      </c>
      <c r="C17" s="6">
        <v>-126749.717810791</v>
      </c>
      <c r="D17" s="6">
        <v>476120.63802472799</v>
      </c>
      <c r="E17" s="6">
        <v>4479.3288701719721</v>
      </c>
      <c r="F17" s="6">
        <v>141973.79364865803</v>
      </c>
      <c r="G17" s="6">
        <v>31813.948388225002</v>
      </c>
      <c r="H17" s="6">
        <v>32771.643577337243</v>
      </c>
      <c r="I17" s="6">
        <v>31324.797327337361</v>
      </c>
      <c r="J17" s="6">
        <v>30683.679827337299</v>
      </c>
      <c r="K17" s="6">
        <v>29811.2402023373</v>
      </c>
      <c r="L17" s="6">
        <v>30176.850452337265</v>
      </c>
      <c r="M17" s="6">
        <v>29439.565327337401</v>
      </c>
      <c r="N17" s="24">
        <v>29900.476827337396</v>
      </c>
      <c r="O17" s="38"/>
    </row>
    <row r="18" spans="2:15" s="2" customFormat="1" ht="15">
      <c r="B18" s="97" t="s">
        <v>18</v>
      </c>
      <c r="C18" s="31">
        <v>-126857.959745086</v>
      </c>
      <c r="D18" s="31">
        <v>475951.86816976604</v>
      </c>
      <c r="E18" s="31">
        <v>4172.6195463149925</v>
      </c>
      <c r="F18" s="31">
        <v>138623.85951938399</v>
      </c>
      <c r="G18" s="31">
        <v>25382.754307374998</v>
      </c>
      <c r="H18" s="31">
        <v>-8173.6714463490061</v>
      </c>
      <c r="I18" s="31"/>
      <c r="J18" s="25"/>
      <c r="K18" s="25"/>
      <c r="L18" s="25"/>
      <c r="M18" s="25"/>
      <c r="N18" s="26"/>
      <c r="O18" s="38"/>
    </row>
    <row r="19" spans="2:15">
      <c r="H19" s="18"/>
    </row>
    <row r="20" spans="2:15" ht="15">
      <c r="B20" s="101" t="s">
        <v>62</v>
      </c>
      <c r="C20" s="27">
        <f>+C18/C16</f>
        <v>-2.2672997710137235</v>
      </c>
      <c r="D20" s="27">
        <f t="shared" ref="D20:H20" si="2">+D18/D16</f>
        <v>9.2599938394382519</v>
      </c>
      <c r="E20" s="27">
        <f t="shared" si="2"/>
        <v>8.0744558468747271E-2</v>
      </c>
      <c r="F20" s="27">
        <f t="shared" si="2"/>
        <v>2.6690169703007545</v>
      </c>
      <c r="G20" s="27">
        <f t="shared" si="2"/>
        <v>0.48640996863952501</v>
      </c>
      <c r="H20" s="27">
        <f t="shared" si="2"/>
        <v>-0.15594197391407832</v>
      </c>
      <c r="I20" s="27"/>
      <c r="J20" s="27"/>
      <c r="K20" s="27"/>
      <c r="L20" s="27"/>
      <c r="M20" s="27"/>
      <c r="N20" s="28"/>
    </row>
    <row r="21" spans="2:15" ht="15">
      <c r="B21" s="102" t="s">
        <v>63</v>
      </c>
      <c r="C21" s="29">
        <f>+C18/C17</f>
        <v>1.0008539816590092</v>
      </c>
      <c r="D21" s="29">
        <f t="shared" ref="D21:H21" si="3">+D18/D17</f>
        <v>0.99964553131815048</v>
      </c>
      <c r="E21" s="29">
        <f t="shared" si="3"/>
        <v>0.93152783982900444</v>
      </c>
      <c r="F21" s="29">
        <f t="shared" si="3"/>
        <v>0.97640456000236131</v>
      </c>
      <c r="G21" s="29">
        <f t="shared" si="3"/>
        <v>0.79784986125047208</v>
      </c>
      <c r="H21" s="29">
        <f t="shared" si="3"/>
        <v>-0.24941292392186856</v>
      </c>
      <c r="I21" s="29"/>
      <c r="J21" s="29"/>
      <c r="K21" s="29"/>
      <c r="L21" s="29"/>
      <c r="M21" s="29"/>
      <c r="N21" s="30"/>
    </row>
    <row r="22" spans="2:15">
      <c r="D22" s="17">
        <v>0.25</v>
      </c>
      <c r="E22" s="17">
        <f>+E25*D22</f>
        <v>2662.5</v>
      </c>
      <c r="F22" s="17">
        <f>+E22+(F25*0.25)</f>
        <v>5325</v>
      </c>
      <c r="G22" s="17">
        <f>+F22+(G25*0.25)</f>
        <v>7987.5</v>
      </c>
      <c r="H22" s="18">
        <f>+G22+(H27*0.25)</f>
        <v>10226.25</v>
      </c>
      <c r="I22" s="17">
        <f>+H22+(0.25*I27)</f>
        <v>12006.75</v>
      </c>
      <c r="J22" s="17">
        <f>+I22+(0.25*J25)</f>
        <v>14669.25</v>
      </c>
      <c r="K22" s="17">
        <f>+J22+0.25*K25</f>
        <v>17331.75</v>
      </c>
      <c r="L22" s="17">
        <f>+K22+(0.25*L25)</f>
        <v>19994.25</v>
      </c>
      <c r="M22" s="17">
        <f>+L22+(0.25*M25)</f>
        <v>22656.75</v>
      </c>
    </row>
    <row r="23" spans="2:15" ht="28.5">
      <c r="B23" s="106" t="s">
        <v>49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</row>
    <row r="24" spans="2:15" s="1" customFormat="1" ht="15.75" thickBot="1">
      <c r="B24" s="80" t="s">
        <v>0</v>
      </c>
      <c r="C24" s="80" t="s">
        <v>1</v>
      </c>
      <c r="D24" s="80" t="s">
        <v>2</v>
      </c>
      <c r="E24" s="80" t="s">
        <v>3</v>
      </c>
      <c r="F24" s="80" t="s">
        <v>4</v>
      </c>
      <c r="G24" s="80" t="s">
        <v>5</v>
      </c>
      <c r="H24" s="80" t="s">
        <v>6</v>
      </c>
      <c r="I24" s="80" t="s">
        <v>7</v>
      </c>
      <c r="J24" s="80" t="s">
        <v>8</v>
      </c>
      <c r="K24" s="80" t="s">
        <v>9</v>
      </c>
      <c r="L24" s="80" t="s">
        <v>10</v>
      </c>
      <c r="M24" s="80" t="s">
        <v>11</v>
      </c>
      <c r="N24" s="80" t="s">
        <v>12</v>
      </c>
      <c r="O24" s="32"/>
    </row>
    <row r="25" spans="2:15" s="1" customFormat="1" ht="15">
      <c r="B25" s="81" t="s">
        <v>36</v>
      </c>
      <c r="C25" s="8">
        <v>10650</v>
      </c>
      <c r="D25" s="8">
        <v>10650</v>
      </c>
      <c r="E25" s="8">
        <v>10650</v>
      </c>
      <c r="F25" s="8">
        <v>10650</v>
      </c>
      <c r="G25" s="8">
        <v>10650</v>
      </c>
      <c r="H25" s="8">
        <v>10650</v>
      </c>
      <c r="I25" s="8">
        <v>10650</v>
      </c>
      <c r="J25" s="8">
        <v>10650</v>
      </c>
      <c r="K25" s="8">
        <v>10650</v>
      </c>
      <c r="L25" s="8">
        <v>10650</v>
      </c>
      <c r="M25" s="8">
        <v>10650</v>
      </c>
      <c r="N25" s="9">
        <v>10650</v>
      </c>
      <c r="O25" s="34"/>
    </row>
    <row r="26" spans="2:15" s="1" customFormat="1" ht="15">
      <c r="B26" s="82" t="s">
        <v>37</v>
      </c>
      <c r="C26" s="56">
        <v>5000</v>
      </c>
      <c r="D26" s="56">
        <v>5000</v>
      </c>
      <c r="E26" s="56">
        <v>5000</v>
      </c>
      <c r="F26" s="56">
        <v>5000</v>
      </c>
      <c r="G26" s="56">
        <v>5000</v>
      </c>
      <c r="H26" s="56">
        <v>5000</v>
      </c>
      <c r="I26" s="43">
        <v>5000</v>
      </c>
      <c r="J26" s="43">
        <v>5000</v>
      </c>
      <c r="K26" s="43">
        <v>5000</v>
      </c>
      <c r="L26" s="43">
        <v>5000</v>
      </c>
      <c r="M26" s="43">
        <v>5000</v>
      </c>
      <c r="N26" s="57">
        <v>5000</v>
      </c>
      <c r="O26" s="34"/>
    </row>
    <row r="27" spans="2:15" s="1" customFormat="1" ht="15">
      <c r="B27" s="81" t="s">
        <v>25</v>
      </c>
      <c r="C27" s="5">
        <v>7770</v>
      </c>
      <c r="D27" s="5">
        <v>8136</v>
      </c>
      <c r="E27" s="5">
        <v>9816</v>
      </c>
      <c r="F27" s="5">
        <v>8710</v>
      </c>
      <c r="G27" s="5">
        <v>11940</v>
      </c>
      <c r="H27" s="5">
        <v>8955</v>
      </c>
      <c r="I27" s="58">
        <v>7122</v>
      </c>
      <c r="J27" s="58"/>
      <c r="K27" s="58"/>
      <c r="L27" s="58"/>
      <c r="M27" s="58"/>
      <c r="N27" s="59"/>
      <c r="O27" s="34"/>
    </row>
    <row r="28" spans="2:15" s="1" customFormat="1" ht="15">
      <c r="B28" s="81" t="s">
        <v>24</v>
      </c>
      <c r="C28" s="5">
        <v>11470</v>
      </c>
      <c r="D28" s="5">
        <v>9767</v>
      </c>
      <c r="E28" s="5">
        <v>10286</v>
      </c>
      <c r="F28" s="5">
        <v>11911</v>
      </c>
      <c r="G28" s="5">
        <v>10795</v>
      </c>
      <c r="H28" s="5">
        <v>11125</v>
      </c>
      <c r="I28" s="5">
        <v>9270</v>
      </c>
      <c r="J28" s="5">
        <v>9947</v>
      </c>
      <c r="K28" s="5">
        <v>9941</v>
      </c>
      <c r="L28" s="5">
        <v>9155</v>
      </c>
      <c r="M28" s="5">
        <v>9643</v>
      </c>
      <c r="N28" s="10">
        <v>13229</v>
      </c>
      <c r="O28" s="34"/>
    </row>
    <row r="29" spans="2:15" s="1" customFormat="1" ht="15">
      <c r="B29" s="82" t="s">
        <v>38</v>
      </c>
      <c r="C29" s="39">
        <f>+C27/C26</f>
        <v>1.554</v>
      </c>
      <c r="D29" s="39">
        <f t="shared" ref="D29:I29" si="4">+D27/D26</f>
        <v>1.6272</v>
      </c>
      <c r="E29" s="39">
        <f t="shared" si="4"/>
        <v>1.9632000000000001</v>
      </c>
      <c r="F29" s="39">
        <f t="shared" si="4"/>
        <v>1.742</v>
      </c>
      <c r="G29" s="39">
        <f t="shared" si="4"/>
        <v>2.3879999999999999</v>
      </c>
      <c r="H29" s="39">
        <f t="shared" si="4"/>
        <v>1.7909999999999999</v>
      </c>
      <c r="I29" s="39">
        <f t="shared" si="4"/>
        <v>1.4244000000000001</v>
      </c>
      <c r="J29" s="39"/>
      <c r="K29" s="39"/>
      <c r="L29" s="39"/>
      <c r="M29" s="39"/>
      <c r="N29" s="87"/>
      <c r="O29" s="34"/>
    </row>
    <row r="30" spans="2:15" s="1" customFormat="1" ht="15">
      <c r="B30" s="81" t="s">
        <v>64</v>
      </c>
      <c r="C30" s="39">
        <f>+C27/C25</f>
        <v>0.72957746478873242</v>
      </c>
      <c r="D30" s="39">
        <f t="shared" ref="D30:I30" si="5">+D27/D25</f>
        <v>0.76394366197183095</v>
      </c>
      <c r="E30" s="39">
        <f t="shared" si="5"/>
        <v>0.92169014084507039</v>
      </c>
      <c r="F30" s="39">
        <f t="shared" si="5"/>
        <v>0.81784037558685441</v>
      </c>
      <c r="G30" s="39">
        <f t="shared" si="5"/>
        <v>1.1211267605633803</v>
      </c>
      <c r="H30" s="39">
        <f t="shared" si="5"/>
        <v>0.8408450704225352</v>
      </c>
      <c r="I30" s="39">
        <f t="shared" si="5"/>
        <v>0.66873239436619714</v>
      </c>
      <c r="J30" s="39"/>
      <c r="K30" s="39"/>
      <c r="L30" s="39"/>
      <c r="M30" s="39"/>
      <c r="N30" s="39"/>
      <c r="O30" s="34"/>
    </row>
    <row r="31" spans="2:15" s="1" customFormat="1" ht="15">
      <c r="B31" s="81" t="s">
        <v>39</v>
      </c>
      <c r="C31" s="42" t="s">
        <v>13</v>
      </c>
      <c r="D31" s="76">
        <f>+(D27-C27)/C27</f>
        <v>4.7104247104247106E-2</v>
      </c>
      <c r="E31" s="76">
        <f t="shared" ref="E31:I31" si="6">+(E27-D27)/D27</f>
        <v>0.20648967551622419</v>
      </c>
      <c r="F31" s="76">
        <f t="shared" si="6"/>
        <v>-0.11267318663406684</v>
      </c>
      <c r="G31" s="76">
        <f t="shared" si="6"/>
        <v>0.37083811710677383</v>
      </c>
      <c r="H31" s="76">
        <f t="shared" si="6"/>
        <v>-0.25</v>
      </c>
      <c r="I31" s="76">
        <f t="shared" si="6"/>
        <v>-0.20469011725293132</v>
      </c>
      <c r="J31" s="76"/>
      <c r="K31" s="76"/>
      <c r="L31" s="76"/>
      <c r="M31" s="76"/>
      <c r="N31" s="76"/>
      <c r="O31" s="32"/>
    </row>
    <row r="32" spans="2:15" s="4" customFormat="1" ht="15">
      <c r="C32" s="35"/>
      <c r="D32" s="35"/>
      <c r="E32" s="35"/>
      <c r="F32" s="7"/>
      <c r="G32" s="7"/>
      <c r="H32" s="7"/>
      <c r="I32" s="7"/>
      <c r="J32" s="7"/>
      <c r="K32" s="7"/>
      <c r="L32" s="7"/>
      <c r="M32" s="7"/>
      <c r="N32" s="7"/>
      <c r="O32" s="33"/>
    </row>
    <row r="33" spans="2:16" s="1" customFormat="1" ht="15">
      <c r="B33" s="98" t="s">
        <v>19</v>
      </c>
      <c r="C33" s="8">
        <f t="shared" ref="C33" si="7">+C35-C27</f>
        <v>258747</v>
      </c>
      <c r="D33" s="8">
        <f>+C35</f>
        <v>266517</v>
      </c>
      <c r="E33" s="8">
        <f t="shared" ref="E33:I33" si="8">+D35</f>
        <v>263326</v>
      </c>
      <c r="F33" s="8">
        <f t="shared" si="8"/>
        <v>258509</v>
      </c>
      <c r="G33" s="8">
        <f t="shared" si="8"/>
        <v>252948</v>
      </c>
      <c r="H33" s="8">
        <f t="shared" si="8"/>
        <v>250824</v>
      </c>
      <c r="I33" s="8">
        <f t="shared" si="8"/>
        <v>248443</v>
      </c>
      <c r="J33" s="60"/>
      <c r="K33" s="60"/>
      <c r="L33" s="60"/>
      <c r="M33" s="60"/>
      <c r="N33" s="61"/>
      <c r="O33" s="34"/>
    </row>
    <row r="34" spans="2:16" s="1" customFormat="1" ht="15">
      <c r="B34" s="94" t="s">
        <v>30</v>
      </c>
      <c r="C34" s="4"/>
      <c r="D34" s="5">
        <v>-11327</v>
      </c>
      <c r="E34" s="5">
        <v>-14633</v>
      </c>
      <c r="F34" s="5">
        <v>-14271</v>
      </c>
      <c r="G34" s="5">
        <v>-14064</v>
      </c>
      <c r="H34" s="5">
        <v>-11336</v>
      </c>
      <c r="I34" s="5">
        <v>-9503</v>
      </c>
      <c r="J34" s="4"/>
      <c r="K34" s="4"/>
      <c r="L34" s="4"/>
      <c r="M34" s="4"/>
      <c r="N34" s="62"/>
      <c r="O34" s="32"/>
    </row>
    <row r="35" spans="2:16" s="1" customFormat="1" ht="15">
      <c r="B35" s="93" t="s">
        <v>31</v>
      </c>
      <c r="C35" s="5">
        <v>266517</v>
      </c>
      <c r="D35" s="5">
        <v>263326</v>
      </c>
      <c r="E35" s="5">
        <v>258509</v>
      </c>
      <c r="F35" s="5">
        <v>252948</v>
      </c>
      <c r="G35" s="5">
        <v>250824</v>
      </c>
      <c r="H35" s="5">
        <v>248443</v>
      </c>
      <c r="I35" s="5">
        <v>242144</v>
      </c>
      <c r="J35" s="58"/>
      <c r="K35" s="58"/>
      <c r="L35" s="58"/>
      <c r="M35" s="58"/>
      <c r="N35" s="59"/>
      <c r="O35" s="34"/>
    </row>
    <row r="36" spans="2:16" s="1" customFormat="1" ht="15">
      <c r="B36" s="97" t="s">
        <v>26</v>
      </c>
      <c r="C36" s="11">
        <v>277982</v>
      </c>
      <c r="D36" s="11">
        <v>277686</v>
      </c>
      <c r="E36" s="11">
        <v>277323</v>
      </c>
      <c r="F36" s="11">
        <v>278169</v>
      </c>
      <c r="G36" s="11">
        <v>284703</v>
      </c>
      <c r="H36" s="11">
        <v>285651</v>
      </c>
      <c r="I36" s="11">
        <v>284361</v>
      </c>
      <c r="J36" s="11">
        <v>280482</v>
      </c>
      <c r="K36" s="11">
        <v>277253</v>
      </c>
      <c r="L36" s="11">
        <v>274140</v>
      </c>
      <c r="M36" s="11">
        <v>274752</v>
      </c>
      <c r="N36" s="12">
        <v>271891</v>
      </c>
      <c r="O36" s="34"/>
      <c r="P36" s="95"/>
    </row>
    <row r="37" spans="2:16" s="1" customFormat="1" ht="15"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2"/>
      <c r="P37" s="96"/>
    </row>
    <row r="38" spans="2:16" s="1" customFormat="1" ht="15">
      <c r="B38" s="100" t="s">
        <v>27</v>
      </c>
      <c r="C38" s="63"/>
      <c r="D38" s="64">
        <f t="shared" ref="D38:I38" si="9">+D35-C35</f>
        <v>-3191</v>
      </c>
      <c r="E38" s="64">
        <f t="shared" si="9"/>
        <v>-4817</v>
      </c>
      <c r="F38" s="64">
        <f t="shared" si="9"/>
        <v>-5561</v>
      </c>
      <c r="G38" s="64">
        <f t="shared" si="9"/>
        <v>-2124</v>
      </c>
      <c r="H38" s="64">
        <f t="shared" si="9"/>
        <v>-2381</v>
      </c>
      <c r="I38" s="64">
        <f t="shared" si="9"/>
        <v>-6299</v>
      </c>
      <c r="J38" s="46"/>
      <c r="K38" s="46"/>
      <c r="L38" s="46"/>
      <c r="M38" s="46"/>
      <c r="N38" s="47"/>
      <c r="O38" s="32"/>
    </row>
    <row r="40" spans="2:16">
      <c r="B40" s="19"/>
      <c r="C40" s="20"/>
      <c r="D40" s="20"/>
      <c r="E40" s="20"/>
      <c r="F40" s="20"/>
      <c r="G40" s="20"/>
      <c r="H40" s="20"/>
      <c r="I40" s="21"/>
      <c r="J40" s="21"/>
      <c r="K40" s="21"/>
      <c r="L40" s="21"/>
      <c r="M40" s="21"/>
      <c r="N40" s="21"/>
    </row>
  </sheetData>
  <mergeCells count="2">
    <mergeCell ref="B2:N2"/>
    <mergeCell ref="B23:N23"/>
  </mergeCells>
  <conditionalFormatting sqref="I40:N40">
    <cfRule type="cellIs" dxfId="13" priority="14" operator="lessThan">
      <formula>0</formula>
    </cfRule>
    <cfRule type="cellIs" dxfId="12" priority="15" operator="lessThan">
      <formula>0</formula>
    </cfRule>
  </conditionalFormatting>
  <conditionalFormatting sqref="F32:N32">
    <cfRule type="cellIs" dxfId="11" priority="11" operator="lessThan">
      <formula>0</formula>
    </cfRule>
    <cfRule type="cellIs" dxfId="10" priority="12" operator="lessThan">
      <formula>0</formula>
    </cfRule>
  </conditionalFormatting>
  <conditionalFormatting sqref="D31:I31">
    <cfRule type="iconSet" priority="4">
      <iconSet>
        <cfvo type="percent" val="0"/>
        <cfvo type="num" val="0"/>
        <cfvo type="num" val="0" gte="0"/>
      </iconSet>
    </cfRule>
  </conditionalFormatting>
  <conditionalFormatting sqref="J31:N31">
    <cfRule type="iconSet" priority="3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19036C68-FEA3-4E1A-8561-8273F9A5F6BD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C12:N13</xm:sqref>
        </x14:conditionalFormatting>
        <x14:conditionalFormatting xmlns:xm="http://schemas.microsoft.com/office/excel/2006/main">
          <x14:cfRule type="iconSet" priority="6" id="{05758D62-5FE1-4156-A39D-D6A2F0F5EE28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C29:N29 C31 J30:N30</xm:sqref>
        </x14:conditionalFormatting>
        <x14:conditionalFormatting xmlns:xm="http://schemas.microsoft.com/office/excel/2006/main">
          <x14:cfRule type="iconSet" priority="5" id="{5E9362B2-26BA-4705-A92C-F346F31E1266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I20:N21</xm:sqref>
        </x14:conditionalFormatting>
        <x14:conditionalFormatting xmlns:xm="http://schemas.microsoft.com/office/excel/2006/main">
          <x14:cfRule type="iconSet" priority="2" id="{887CA813-29A3-4117-B06E-47659FB54068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C20:H21</xm:sqref>
        </x14:conditionalFormatting>
        <x14:conditionalFormatting xmlns:xm="http://schemas.microsoft.com/office/excel/2006/main">
          <x14:cfRule type="iconSet" priority="1" id="{A36730E8-1D3A-408F-9045-A4C68ADCEF39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C30:I30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27"/>
  <sheetViews>
    <sheetView showGridLines="0" zoomScale="80" zoomScaleNormal="80" workbookViewId="0">
      <selection activeCell="I8" sqref="I8"/>
    </sheetView>
  </sheetViews>
  <sheetFormatPr baseColWidth="10" defaultRowHeight="14.25"/>
  <cols>
    <col min="1" max="1" width="4.5703125" style="17" customWidth="1"/>
    <col min="2" max="2" width="40.5703125" style="17" bestFit="1" customWidth="1"/>
    <col min="3" max="5" width="9.85546875" style="17" bestFit="1" customWidth="1"/>
    <col min="6" max="6" width="10.5703125" style="17" bestFit="1" customWidth="1"/>
    <col min="7" max="7" width="9.85546875" style="17" bestFit="1" customWidth="1"/>
    <col min="8" max="9" width="10.5703125" style="17" bestFit="1" customWidth="1"/>
    <col min="10" max="14" width="9.85546875" style="17" bestFit="1" customWidth="1"/>
    <col min="15" max="15" width="12.7109375" style="16" bestFit="1" customWidth="1"/>
    <col min="16" max="16384" width="11.42578125" style="17"/>
  </cols>
  <sheetData>
    <row r="2" spans="2:15" ht="21.75" customHeight="1">
      <c r="B2" s="106" t="s">
        <v>50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2:15" s="1" customFormat="1" ht="15">
      <c r="B3" s="104" t="s">
        <v>0</v>
      </c>
      <c r="C3" s="104" t="s">
        <v>1</v>
      </c>
      <c r="D3" s="104" t="s">
        <v>2</v>
      </c>
      <c r="E3" s="104" t="s">
        <v>3</v>
      </c>
      <c r="F3" s="104" t="s">
        <v>4</v>
      </c>
      <c r="G3" s="104" t="s">
        <v>5</v>
      </c>
      <c r="H3" s="104" t="s">
        <v>6</v>
      </c>
      <c r="I3" s="104" t="s">
        <v>7</v>
      </c>
      <c r="J3" s="104" t="s">
        <v>8</v>
      </c>
      <c r="K3" s="104" t="s">
        <v>9</v>
      </c>
      <c r="L3" s="104" t="s">
        <v>10</v>
      </c>
      <c r="M3" s="104" t="s">
        <v>11</v>
      </c>
      <c r="N3" s="104" t="s">
        <v>12</v>
      </c>
      <c r="O3" s="32"/>
    </row>
    <row r="4" spans="2:15" s="1" customFormat="1" ht="15">
      <c r="B4" s="98" t="s">
        <v>32</v>
      </c>
      <c r="C4" s="22">
        <v>5689617.9897142854</v>
      </c>
      <c r="D4" s="22">
        <v>5689617.9897142854</v>
      </c>
      <c r="E4" s="22">
        <v>5689617.9897142854</v>
      </c>
      <c r="F4" s="22">
        <v>5689617.9897142854</v>
      </c>
      <c r="G4" s="22">
        <v>5689617.9897142854</v>
      </c>
      <c r="H4" s="22">
        <v>5689617.9897142854</v>
      </c>
      <c r="I4" s="22">
        <v>5689617.9897142854</v>
      </c>
      <c r="J4" s="22">
        <v>5689617.9897142854</v>
      </c>
      <c r="K4" s="22">
        <v>5689617.9897142854</v>
      </c>
      <c r="L4" s="22">
        <v>5689617.9897142854</v>
      </c>
      <c r="M4" s="22">
        <v>5689617.9897142854</v>
      </c>
      <c r="N4" s="23">
        <v>5689617.9897142854</v>
      </c>
      <c r="O4" s="32"/>
    </row>
    <row r="5" spans="2:15" s="1" customFormat="1" ht="15">
      <c r="B5" s="103" t="s">
        <v>33</v>
      </c>
      <c r="C5" s="25">
        <v>4219075.7300000004</v>
      </c>
      <c r="D5" s="25">
        <v>4218237.7799999993</v>
      </c>
      <c r="E5" s="25">
        <v>4218237.78</v>
      </c>
      <c r="F5" s="25">
        <v>5058066.8099999996</v>
      </c>
      <c r="G5" s="25">
        <v>5000000</v>
      </c>
      <c r="H5" s="25">
        <v>5000000</v>
      </c>
      <c r="I5" s="25">
        <v>5000000</v>
      </c>
      <c r="J5" s="25">
        <v>5000000</v>
      </c>
      <c r="K5" s="25">
        <v>5000000</v>
      </c>
      <c r="L5" s="25">
        <v>5000000</v>
      </c>
      <c r="M5" s="25">
        <v>5000000</v>
      </c>
      <c r="N5" s="26">
        <v>5000000</v>
      </c>
      <c r="O5" s="32"/>
    </row>
    <row r="6" spans="2:15" s="4" customFormat="1" ht="15"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33"/>
    </row>
    <row r="7" spans="2:15" s="1" customFormat="1" ht="15">
      <c r="B7" s="98" t="s">
        <v>15</v>
      </c>
      <c r="C7" s="8">
        <v>4395479.04</v>
      </c>
      <c r="D7" s="8">
        <v>4183125.47</v>
      </c>
      <c r="E7" s="8">
        <v>4160644.4</v>
      </c>
      <c r="F7" s="8">
        <v>4615936.2</v>
      </c>
      <c r="G7" s="8">
        <v>4941349.5</v>
      </c>
      <c r="H7" s="8">
        <v>5035959.63</v>
      </c>
      <c r="I7" s="65">
        <v>5049507.83</v>
      </c>
      <c r="J7" s="8"/>
      <c r="K7" s="8"/>
      <c r="L7" s="8"/>
      <c r="M7" s="8"/>
      <c r="N7" s="9"/>
      <c r="O7" s="34"/>
    </row>
    <row r="8" spans="2:15" s="1" customFormat="1" ht="15">
      <c r="B8" s="94" t="s">
        <v>16</v>
      </c>
      <c r="C8" s="5">
        <v>4572596.8499999996</v>
      </c>
      <c r="D8" s="5">
        <v>4524872.8</v>
      </c>
      <c r="E8" s="5">
        <v>4474182.1500000004</v>
      </c>
      <c r="F8" s="5">
        <v>4056841.07</v>
      </c>
      <c r="G8" s="5">
        <v>4292422.83</v>
      </c>
      <c r="H8" s="5">
        <v>4365468.87</v>
      </c>
      <c r="I8" s="5">
        <v>4273045.9800000004</v>
      </c>
      <c r="J8" s="5">
        <v>4228021.0999999996</v>
      </c>
      <c r="K8" s="5">
        <v>4132118.6</v>
      </c>
      <c r="L8" s="5">
        <v>4163731.8</v>
      </c>
      <c r="M8" s="5">
        <v>4148937.17</v>
      </c>
      <c r="N8" s="10">
        <v>4134963.88</v>
      </c>
      <c r="O8" s="32"/>
    </row>
    <row r="9" spans="2:15" s="1" customFormat="1" ht="15" hidden="1">
      <c r="B9" s="93" t="s">
        <v>20</v>
      </c>
      <c r="C9" s="5">
        <v>4395479.04</v>
      </c>
      <c r="D9" s="5">
        <v>4183125.47</v>
      </c>
      <c r="E9" s="5">
        <v>4160644.4</v>
      </c>
      <c r="F9" s="5">
        <v>4615936.2</v>
      </c>
      <c r="G9" s="5">
        <v>4941349.5</v>
      </c>
      <c r="H9" s="5">
        <v>5035959.63</v>
      </c>
      <c r="I9" s="5">
        <v>87587.5</v>
      </c>
      <c r="J9" s="5"/>
      <c r="K9" s="5"/>
      <c r="L9" s="5"/>
      <c r="M9" s="5"/>
      <c r="N9" s="10"/>
      <c r="O9" s="34"/>
    </row>
    <row r="10" spans="2:15" s="1" customFormat="1" ht="15">
      <c r="B10" s="103" t="s">
        <v>23</v>
      </c>
      <c r="C10" s="11">
        <v>4395479.04</v>
      </c>
      <c r="D10" s="11">
        <v>4183125.47</v>
      </c>
      <c r="E10" s="11">
        <v>4160644.4</v>
      </c>
      <c r="F10" s="11">
        <v>4624058</v>
      </c>
      <c r="G10" s="11">
        <v>4941350</v>
      </c>
      <c r="H10" s="11">
        <v>5035960</v>
      </c>
      <c r="I10" s="11">
        <v>5035960</v>
      </c>
      <c r="J10" s="11"/>
      <c r="K10" s="11"/>
      <c r="L10" s="11"/>
      <c r="M10" s="11"/>
      <c r="N10" s="12"/>
      <c r="O10" s="34"/>
    </row>
    <row r="11" spans="2:15" s="4" customFormat="1" ht="1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35"/>
    </row>
    <row r="12" spans="2:15" s="1" customFormat="1" ht="15">
      <c r="B12" s="98" t="s">
        <v>34</v>
      </c>
      <c r="C12" s="15">
        <f t="shared" ref="C12:H12" si="0">+C7/C4</f>
        <v>0.77254378904632348</v>
      </c>
      <c r="D12" s="15">
        <f t="shared" si="0"/>
        <v>0.73522079646863314</v>
      </c>
      <c r="E12" s="15">
        <f t="shared" si="0"/>
        <v>0.73126955228305834</v>
      </c>
      <c r="F12" s="15">
        <f t="shared" si="0"/>
        <v>0.8112910582651961</v>
      </c>
      <c r="G12" s="15">
        <f t="shared" si="0"/>
        <v>0.86848528476481057</v>
      </c>
      <c r="H12" s="15">
        <f t="shared" si="0"/>
        <v>0.88511384052567821</v>
      </c>
      <c r="I12" s="15"/>
      <c r="J12" s="15"/>
      <c r="K12" s="15"/>
      <c r="L12" s="15"/>
      <c r="M12" s="15"/>
      <c r="N12" s="67"/>
      <c r="O12" s="34"/>
    </row>
    <row r="13" spans="2:15" s="1" customFormat="1" ht="15">
      <c r="B13" s="103" t="s">
        <v>35</v>
      </c>
      <c r="C13" s="13">
        <f t="shared" ref="C13:H13" si="1">+C7/C5</f>
        <v>1.0418108897040346</v>
      </c>
      <c r="D13" s="13">
        <f t="shared" si="1"/>
        <v>0.99167607142336123</v>
      </c>
      <c r="E13" s="13">
        <f t="shared" si="1"/>
        <v>0.98634657812011717</v>
      </c>
      <c r="F13" s="13">
        <f t="shared" si="1"/>
        <v>0.9125890134298168</v>
      </c>
      <c r="G13" s="13">
        <f t="shared" si="1"/>
        <v>0.98826990000000003</v>
      </c>
      <c r="H13" s="13">
        <f t="shared" si="1"/>
        <v>1.007191926</v>
      </c>
      <c r="I13" s="13"/>
      <c r="J13" s="13"/>
      <c r="K13" s="13"/>
      <c r="L13" s="13"/>
      <c r="M13" s="13"/>
      <c r="N13" s="14"/>
      <c r="O13" s="34"/>
    </row>
    <row r="14" spans="2:15" s="4" customFormat="1" ht="15">
      <c r="C14" s="36"/>
      <c r="D14" s="36"/>
      <c r="E14" s="37"/>
      <c r="F14" s="36"/>
      <c r="G14" s="37"/>
      <c r="H14" s="37"/>
      <c r="I14" s="37"/>
      <c r="J14" s="37"/>
      <c r="K14" s="37"/>
      <c r="L14" s="37"/>
      <c r="M14" s="37"/>
      <c r="N14" s="37"/>
      <c r="O14" s="35"/>
    </row>
    <row r="15" spans="2:15" s="1" customFormat="1" ht="15">
      <c r="B15" s="98" t="s">
        <v>17</v>
      </c>
      <c r="C15" s="8">
        <v>67852.244253541096</v>
      </c>
      <c r="D15" s="8">
        <v>90594.392691132904</v>
      </c>
      <c r="E15" s="8">
        <v>180281.92012777799</v>
      </c>
      <c r="F15" s="8">
        <v>-38681.182417441494</v>
      </c>
      <c r="G15" s="8">
        <v>136064.94874084659</v>
      </c>
      <c r="H15" s="8">
        <v>-87503.930503425305</v>
      </c>
      <c r="I15" s="8">
        <v>86480.162675395943</v>
      </c>
      <c r="J15" s="8">
        <v>41488.128920009956</v>
      </c>
      <c r="K15" s="8">
        <v>44523.959330086007</v>
      </c>
      <c r="L15" s="8">
        <v>197358.65719537542</v>
      </c>
      <c r="M15" s="8">
        <v>201318.49731573556</v>
      </c>
      <c r="N15" s="9">
        <v>-27663.993030400248</v>
      </c>
      <c r="O15" s="34"/>
    </row>
    <row r="16" spans="2:15" s="1" customFormat="1" ht="15">
      <c r="B16" s="94" t="s">
        <v>21</v>
      </c>
      <c r="C16" s="5">
        <v>181112.03244710434</v>
      </c>
      <c r="D16" s="5">
        <v>170534.35877838475</v>
      </c>
      <c r="E16" s="5">
        <v>171127.18233790447</v>
      </c>
      <c r="F16" s="5">
        <v>171684.43648385289</v>
      </c>
      <c r="G16" s="5">
        <v>172208.25538104447</v>
      </c>
      <c r="H16" s="5">
        <v>172700.64514440473</v>
      </c>
      <c r="I16" s="5">
        <v>173163.49152196333</v>
      </c>
      <c r="J16" s="5">
        <v>173598.56711686816</v>
      </c>
      <c r="K16" s="5">
        <v>174007.53817607931</v>
      </c>
      <c r="L16" s="5">
        <v>174391.97097173749</v>
      </c>
      <c r="M16" s="5">
        <v>174753.33779965568</v>
      </c>
      <c r="N16" s="10">
        <v>175093.02261789862</v>
      </c>
      <c r="O16" s="34"/>
    </row>
    <row r="17" spans="2:15" s="2" customFormat="1" ht="15">
      <c r="B17" s="94" t="s">
        <v>58</v>
      </c>
      <c r="C17" s="5">
        <v>138375.43259658763</v>
      </c>
      <c r="D17" s="5">
        <v>108379.15812774778</v>
      </c>
      <c r="E17" s="5">
        <v>117797.42375796818</v>
      </c>
      <c r="F17" s="5">
        <v>760331.59823741822</v>
      </c>
      <c r="G17" s="5">
        <v>369388.82706382172</v>
      </c>
      <c r="H17" s="5">
        <v>558973.35366110294</v>
      </c>
      <c r="I17" s="5">
        <v>563079.90647967008</v>
      </c>
      <c r="J17" s="5">
        <v>568173.78402532358</v>
      </c>
      <c r="K17" s="5">
        <v>571661.92592306354</v>
      </c>
      <c r="L17" s="5">
        <v>576401.29414997529</v>
      </c>
      <c r="M17" s="5">
        <v>581107.74012688675</v>
      </c>
      <c r="N17" s="10">
        <v>585946.05593297223</v>
      </c>
      <c r="O17" s="38"/>
    </row>
    <row r="18" spans="2:15" s="2" customFormat="1" ht="15">
      <c r="B18" s="97" t="s">
        <v>18</v>
      </c>
      <c r="C18" s="11">
        <v>137985.84130511348</v>
      </c>
      <c r="D18" s="11">
        <v>101460.1055185867</v>
      </c>
      <c r="E18" s="11">
        <v>117090.07072988329</v>
      </c>
      <c r="F18" s="11">
        <v>1168325.7259613054</v>
      </c>
      <c r="G18" s="11">
        <v>403245.32889858546</v>
      </c>
      <c r="H18" s="11">
        <v>509185.09692963457</v>
      </c>
      <c r="I18" s="66"/>
      <c r="J18" s="11"/>
      <c r="K18" s="11"/>
      <c r="L18" s="11"/>
      <c r="M18" s="11"/>
      <c r="N18" s="12"/>
      <c r="O18" s="38"/>
    </row>
    <row r="19" spans="2:15">
      <c r="H19" s="18"/>
    </row>
    <row r="20" spans="2:15" ht="15">
      <c r="B20" s="101" t="s">
        <v>62</v>
      </c>
      <c r="C20" s="27">
        <f>+C18/C16</f>
        <v>0.761881137551773</v>
      </c>
      <c r="D20" s="27">
        <f t="shared" ref="D20:H20" si="2">+D18/D16</f>
        <v>0.59495403885405629</v>
      </c>
      <c r="E20" s="27">
        <f t="shared" si="2"/>
        <v>0.68422835653706648</v>
      </c>
      <c r="F20" s="27">
        <f t="shared" si="2"/>
        <v>6.8050765106549873</v>
      </c>
      <c r="G20" s="27">
        <f t="shared" si="2"/>
        <v>2.3416143901250623</v>
      </c>
      <c r="H20" s="27">
        <f t="shared" si="2"/>
        <v>2.9483682386008243</v>
      </c>
      <c r="I20" s="27"/>
      <c r="J20" s="27"/>
      <c r="K20" s="27"/>
      <c r="L20" s="27"/>
      <c r="M20" s="27"/>
      <c r="N20" s="28"/>
    </row>
    <row r="21" spans="2:15" ht="15">
      <c r="B21" s="102" t="s">
        <v>63</v>
      </c>
      <c r="C21" s="29">
        <f>+C18/C17</f>
        <v>0.99718453424741993</v>
      </c>
      <c r="D21" s="29">
        <f t="shared" ref="D21:H21" si="3">+D18/D17</f>
        <v>0.93615882676440876</v>
      </c>
      <c r="E21" s="29">
        <f t="shared" si="3"/>
        <v>0.99399517404100235</v>
      </c>
      <c r="F21" s="29">
        <f t="shared" si="3"/>
        <v>1.5366002526656646</v>
      </c>
      <c r="G21" s="29">
        <f t="shared" si="3"/>
        <v>1.0916554572153156</v>
      </c>
      <c r="H21" s="29">
        <f t="shared" si="3"/>
        <v>0.91092910528673565</v>
      </c>
      <c r="I21" s="29"/>
      <c r="J21" s="29"/>
      <c r="K21" s="29"/>
      <c r="L21" s="29"/>
      <c r="M21" s="29"/>
      <c r="N21" s="30"/>
    </row>
    <row r="22" spans="2:15">
      <c r="H22" s="18"/>
    </row>
    <row r="23" spans="2:15" ht="28.5">
      <c r="B23" s="106" t="s">
        <v>51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</row>
    <row r="24" spans="2:15" ht="15">
      <c r="B24" s="104" t="s">
        <v>0</v>
      </c>
      <c r="C24" s="104" t="s">
        <v>1</v>
      </c>
      <c r="D24" s="104" t="s">
        <v>2</v>
      </c>
      <c r="E24" s="104" t="s">
        <v>3</v>
      </c>
      <c r="F24" s="104" t="s">
        <v>4</v>
      </c>
      <c r="G24" s="104" t="s">
        <v>5</v>
      </c>
      <c r="H24" s="104" t="s">
        <v>6</v>
      </c>
      <c r="I24" s="104" t="s">
        <v>7</v>
      </c>
      <c r="J24" s="104" t="s">
        <v>8</v>
      </c>
      <c r="K24" s="104" t="s">
        <v>9</v>
      </c>
      <c r="L24" s="104" t="s">
        <v>10</v>
      </c>
      <c r="M24" s="104" t="s">
        <v>11</v>
      </c>
      <c r="N24" s="104" t="s">
        <v>12</v>
      </c>
    </row>
    <row r="25" spans="2:15" ht="15">
      <c r="B25" s="98" t="s">
        <v>31</v>
      </c>
      <c r="C25" s="8">
        <v>915036</v>
      </c>
      <c r="D25" s="22">
        <v>871822</v>
      </c>
      <c r="E25" s="8">
        <v>866949</v>
      </c>
      <c r="F25" s="22">
        <v>859994</v>
      </c>
      <c r="G25" s="8">
        <v>867914</v>
      </c>
      <c r="H25" s="8">
        <v>883390</v>
      </c>
      <c r="I25" s="65"/>
      <c r="J25" s="8"/>
      <c r="K25" s="8"/>
      <c r="L25" s="8"/>
      <c r="M25" s="8"/>
      <c r="N25" s="9"/>
    </row>
    <row r="26" spans="2:15" ht="15">
      <c r="B26" s="94" t="s">
        <v>26</v>
      </c>
      <c r="C26" s="5">
        <v>949704</v>
      </c>
      <c r="D26" s="6">
        <v>944872</v>
      </c>
      <c r="E26" s="5">
        <v>929896</v>
      </c>
      <c r="F26" s="6">
        <v>884887</v>
      </c>
      <c r="G26" s="5">
        <v>893522</v>
      </c>
      <c r="H26" s="5">
        <v>908391</v>
      </c>
      <c r="I26" s="5">
        <v>889489</v>
      </c>
      <c r="J26" s="5">
        <v>880345</v>
      </c>
      <c r="K26" s="5">
        <v>860879</v>
      </c>
      <c r="L26" s="5">
        <v>867243</v>
      </c>
      <c r="M26" s="5">
        <v>864252</v>
      </c>
      <c r="N26" s="10">
        <v>861572</v>
      </c>
    </row>
    <row r="27" spans="2:15" ht="15">
      <c r="B27" s="97" t="s">
        <v>40</v>
      </c>
      <c r="C27" s="11">
        <v>1062657</v>
      </c>
      <c r="D27" s="25">
        <v>1050678</v>
      </c>
      <c r="E27" s="11">
        <v>1048485</v>
      </c>
      <c r="F27" s="25">
        <v>1047628</v>
      </c>
      <c r="G27" s="11">
        <v>1061907</v>
      </c>
      <c r="H27" s="11">
        <v>1075142</v>
      </c>
      <c r="I27" s="66"/>
      <c r="J27" s="11"/>
      <c r="K27" s="11"/>
      <c r="L27" s="11"/>
      <c r="M27" s="11"/>
      <c r="N27" s="12"/>
    </row>
  </sheetData>
  <mergeCells count="2">
    <mergeCell ref="B2:N2"/>
    <mergeCell ref="B23:N23"/>
  </mergeCells>
  <conditionalFormatting sqref="C12:N13">
    <cfRule type="iconSet" priority="2">
      <iconSet>
        <cfvo type="percent" val="0"/>
        <cfvo type="num" val="1"/>
        <cfvo type="num" val="1" gte="0"/>
      </iconSe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6F58555E-D41D-48FC-9C0C-E0D1F84E78A1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C20:N21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44"/>
  <sheetViews>
    <sheetView showGridLines="0" topLeftCell="A10" zoomScale="80" zoomScaleNormal="80" workbookViewId="0">
      <selection activeCell="C29" sqref="C29:N29"/>
    </sheetView>
  </sheetViews>
  <sheetFormatPr baseColWidth="10" defaultRowHeight="14.25"/>
  <cols>
    <col min="1" max="1" width="1.28515625" style="17" customWidth="1"/>
    <col min="2" max="2" width="40.5703125" style="17" bestFit="1" customWidth="1"/>
    <col min="3" max="14" width="10.85546875" style="17" bestFit="1" customWidth="1"/>
    <col min="15" max="15" width="12.7109375" style="16" bestFit="1" customWidth="1"/>
    <col min="16" max="16384" width="11.42578125" style="17"/>
  </cols>
  <sheetData>
    <row r="2" spans="2:15" ht="21.75" customHeight="1">
      <c r="B2" s="106" t="s">
        <v>52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2:15" s="1" customFormat="1" ht="15">
      <c r="B3" s="104" t="s">
        <v>0</v>
      </c>
      <c r="C3" s="104" t="s">
        <v>1</v>
      </c>
      <c r="D3" s="104" t="s">
        <v>2</v>
      </c>
      <c r="E3" s="104" t="s">
        <v>3</v>
      </c>
      <c r="F3" s="104" t="s">
        <v>4</v>
      </c>
      <c r="G3" s="104" t="s">
        <v>5</v>
      </c>
      <c r="H3" s="104" t="s">
        <v>6</v>
      </c>
      <c r="I3" s="104" t="s">
        <v>7</v>
      </c>
      <c r="J3" s="104" t="s">
        <v>8</v>
      </c>
      <c r="K3" s="104" t="s">
        <v>9</v>
      </c>
      <c r="L3" s="104" t="s">
        <v>10</v>
      </c>
      <c r="M3" s="104" t="s">
        <v>11</v>
      </c>
      <c r="N3" s="104" t="s">
        <v>12</v>
      </c>
      <c r="O3" s="32"/>
    </row>
    <row r="4" spans="2:15" s="1" customFormat="1" ht="15">
      <c r="B4" s="98" t="s">
        <v>32</v>
      </c>
      <c r="C4" s="22">
        <v>585440.07999999996</v>
      </c>
      <c r="D4" s="22">
        <v>585440.07999999996</v>
      </c>
      <c r="E4" s="22">
        <v>585440.07999999996</v>
      </c>
      <c r="F4" s="22">
        <v>585440.07999999996</v>
      </c>
      <c r="G4" s="22">
        <v>609587.89</v>
      </c>
      <c r="H4" s="22">
        <v>585440.07999999996</v>
      </c>
      <c r="I4" s="22">
        <v>609587.89</v>
      </c>
      <c r="J4" s="22">
        <v>585440.07999999996</v>
      </c>
      <c r="K4" s="22">
        <v>585440.07999999996</v>
      </c>
      <c r="L4" s="22">
        <v>585440.07999999996</v>
      </c>
      <c r="M4" s="22">
        <v>585440.07999999996</v>
      </c>
      <c r="N4" s="23">
        <v>609587.89</v>
      </c>
      <c r="O4" s="32"/>
    </row>
    <row r="5" spans="2:15" s="1" customFormat="1" ht="15">
      <c r="B5" s="103" t="s">
        <v>33</v>
      </c>
      <c r="C5" s="25">
        <v>421437.72307692311</v>
      </c>
      <c r="D5" s="25">
        <v>421437.72307692311</v>
      </c>
      <c r="E5" s="25">
        <v>421437.72307692311</v>
      </c>
      <c r="F5" s="25">
        <v>458171.49464559578</v>
      </c>
      <c r="G5" s="25">
        <v>586459.51314636262</v>
      </c>
      <c r="H5" s="25">
        <v>458171.49464559578</v>
      </c>
      <c r="I5" s="25">
        <v>586459.51314636262</v>
      </c>
      <c r="J5" s="25">
        <v>458171.49464559578</v>
      </c>
      <c r="K5" s="25">
        <v>458171.49464559578</v>
      </c>
      <c r="L5" s="25">
        <v>458171.49464559578</v>
      </c>
      <c r="M5" s="25">
        <v>458171.49464559578</v>
      </c>
      <c r="N5" s="26">
        <v>659766.9522896579</v>
      </c>
      <c r="O5" s="32"/>
    </row>
    <row r="6" spans="2:15" s="4" customFormat="1" ht="15"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33"/>
    </row>
    <row r="7" spans="2:15" s="1" customFormat="1" ht="15">
      <c r="B7" s="98" t="s">
        <v>15</v>
      </c>
      <c r="C7" s="22">
        <v>557987.22</v>
      </c>
      <c r="D7" s="22">
        <v>471579.42</v>
      </c>
      <c r="E7" s="22">
        <v>681200.21</v>
      </c>
      <c r="F7" s="22">
        <v>536225.71</v>
      </c>
      <c r="G7" s="22">
        <v>663280.49</v>
      </c>
      <c r="H7" s="69"/>
      <c r="I7" s="22"/>
      <c r="J7" s="22"/>
      <c r="K7" s="22"/>
      <c r="L7" s="22"/>
      <c r="M7" s="22"/>
      <c r="N7" s="23"/>
      <c r="O7" s="34"/>
    </row>
    <row r="8" spans="2:15" s="1" customFormat="1" ht="15">
      <c r="B8" s="94" t="s">
        <v>16</v>
      </c>
      <c r="C8" s="6">
        <v>578755.85065434955</v>
      </c>
      <c r="D8" s="6">
        <v>486429.89479086478</v>
      </c>
      <c r="E8" s="6">
        <v>569278.92000000004</v>
      </c>
      <c r="F8" s="6">
        <v>577419.11</v>
      </c>
      <c r="G8" s="6">
        <v>624217.65</v>
      </c>
      <c r="H8" s="6">
        <v>493327.04644598404</v>
      </c>
      <c r="I8" s="6">
        <v>603794.80000000005</v>
      </c>
      <c r="J8" s="6">
        <v>457209.75592857145</v>
      </c>
      <c r="K8" s="6">
        <v>440110.57142857148</v>
      </c>
      <c r="L8" s="6">
        <v>425819.71428571432</v>
      </c>
      <c r="M8" s="6">
        <v>460205.73307692207</v>
      </c>
      <c r="N8" s="24">
        <v>695173.60000000056</v>
      </c>
      <c r="O8" s="32"/>
    </row>
    <row r="9" spans="2:15" s="1" customFormat="1" ht="15">
      <c r="B9" s="93" t="s">
        <v>20</v>
      </c>
      <c r="C9" s="6">
        <v>528312.48</v>
      </c>
      <c r="D9" s="6">
        <v>441061.18</v>
      </c>
      <c r="E9" s="6">
        <v>655408.47</v>
      </c>
      <c r="F9" s="6">
        <v>520130.66</v>
      </c>
      <c r="G9" s="6">
        <v>654399.01</v>
      </c>
      <c r="H9" s="6">
        <v>651273</v>
      </c>
      <c r="I9" s="6"/>
      <c r="J9" s="6"/>
      <c r="K9" s="6"/>
      <c r="L9" s="6"/>
      <c r="M9" s="6"/>
      <c r="N9" s="24"/>
      <c r="O9" s="34"/>
    </row>
    <row r="10" spans="2:15" s="1" customFormat="1" ht="15">
      <c r="B10" s="103" t="s">
        <v>22</v>
      </c>
      <c r="C10" s="25">
        <v>557987.21538461535</v>
      </c>
      <c r="D10" s="25">
        <v>468574.78461538459</v>
      </c>
      <c r="E10" s="25">
        <v>677166.56923076918</v>
      </c>
      <c r="F10" s="25">
        <v>520130.66153846151</v>
      </c>
      <c r="G10" s="25">
        <v>654398.99999999988</v>
      </c>
      <c r="H10" s="25">
        <v>651273</v>
      </c>
      <c r="I10" s="25">
        <v>650000</v>
      </c>
      <c r="J10" s="25"/>
      <c r="K10" s="25"/>
      <c r="L10" s="25"/>
      <c r="M10" s="25"/>
      <c r="N10" s="26"/>
      <c r="O10" s="34"/>
    </row>
    <row r="11" spans="2:15" s="4" customFormat="1" ht="1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35"/>
    </row>
    <row r="12" spans="2:15" s="1" customFormat="1" ht="15">
      <c r="B12" s="81" t="s">
        <v>34</v>
      </c>
      <c r="C12" s="52">
        <f t="shared" ref="C12:G12" si="0">+C7/C4</f>
        <v>0.95310731031602758</v>
      </c>
      <c r="D12" s="52">
        <f t="shared" si="0"/>
        <v>0.80551270080449566</v>
      </c>
      <c r="E12" s="52">
        <f t="shared" si="0"/>
        <v>1.16356948092792</v>
      </c>
      <c r="F12" s="52">
        <f t="shared" si="0"/>
        <v>0.91593611083135951</v>
      </c>
      <c r="G12" s="52">
        <f t="shared" si="0"/>
        <v>1.0880801618286742</v>
      </c>
      <c r="H12" s="52"/>
      <c r="I12" s="52"/>
      <c r="J12" s="52"/>
      <c r="K12" s="52"/>
      <c r="L12" s="52"/>
      <c r="M12" s="52"/>
      <c r="N12" s="53"/>
      <c r="O12" s="34"/>
    </row>
    <row r="13" spans="2:15" s="1" customFormat="1" ht="15">
      <c r="B13" s="82" t="s">
        <v>35</v>
      </c>
      <c r="C13" s="54">
        <f t="shared" ref="C13:G13" si="1">+C7/C5</f>
        <v>1.3240087193100014</v>
      </c>
      <c r="D13" s="54">
        <f t="shared" si="1"/>
        <v>1.1189777140902137</v>
      </c>
      <c r="E13" s="54">
        <f t="shared" si="1"/>
        <v>1.6163721771903736</v>
      </c>
      <c r="F13" s="54">
        <f t="shared" si="1"/>
        <v>1.1703602608773831</v>
      </c>
      <c r="G13" s="54">
        <f t="shared" si="1"/>
        <v>1.130991100206546</v>
      </c>
      <c r="H13" s="54"/>
      <c r="I13" s="54"/>
      <c r="J13" s="54"/>
      <c r="K13" s="54"/>
      <c r="L13" s="54"/>
      <c r="M13" s="54"/>
      <c r="N13" s="55"/>
      <c r="O13" s="34"/>
    </row>
    <row r="14" spans="2:15" s="4" customFormat="1" ht="15">
      <c r="C14" s="36"/>
      <c r="D14" s="36"/>
      <c r="E14" s="37"/>
      <c r="F14" s="36"/>
      <c r="G14" s="37"/>
      <c r="H14" s="37"/>
      <c r="I14" s="37"/>
      <c r="J14" s="37"/>
      <c r="K14" s="37"/>
      <c r="L14" s="37"/>
      <c r="M14" s="37"/>
      <c r="N14" s="37"/>
      <c r="O14" s="35"/>
    </row>
    <row r="15" spans="2:15" s="1" customFormat="1" ht="15">
      <c r="B15" s="81" t="s">
        <v>17</v>
      </c>
      <c r="C15" s="8">
        <v>199125.20959760263</v>
      </c>
      <c r="D15" s="8">
        <v>89325.006862336915</v>
      </c>
      <c r="E15" s="8">
        <v>73239.558891371358</v>
      </c>
      <c r="F15" s="8">
        <v>179834.65598281191</v>
      </c>
      <c r="G15" s="8">
        <v>75322.764325061769</v>
      </c>
      <c r="H15" s="8">
        <v>-960821.3156531055</v>
      </c>
      <c r="I15" s="8">
        <v>119486.86679338898</v>
      </c>
      <c r="J15" s="8">
        <v>51208.773262874995</v>
      </c>
      <c r="K15" s="8">
        <v>-52886.76342997131</v>
      </c>
      <c r="L15" s="8">
        <v>-100733.62254144569</v>
      </c>
      <c r="M15" s="8">
        <v>149629.77214664599</v>
      </c>
      <c r="N15" s="9">
        <v>-215424.56163819431</v>
      </c>
      <c r="O15" s="34"/>
    </row>
    <row r="16" spans="2:15" s="1" customFormat="1" ht="15">
      <c r="B16" s="82" t="s">
        <v>21</v>
      </c>
      <c r="C16" s="5">
        <v>117358.44347854931</v>
      </c>
      <c r="D16" s="5">
        <v>104959.0446203583</v>
      </c>
      <c r="E16" s="5">
        <v>93457.200164100999</v>
      </c>
      <c r="F16" s="5">
        <v>114335.35621113231</v>
      </c>
      <c r="G16" s="5">
        <v>98156.617015587122</v>
      </c>
      <c r="H16" s="5">
        <v>101263.48113115301</v>
      </c>
      <c r="I16" s="5">
        <v>85809.241217194154</v>
      </c>
      <c r="J16" s="5">
        <v>86372.975786492811</v>
      </c>
      <c r="K16" s="5">
        <v>80804.514490804053</v>
      </c>
      <c r="L16" s="5">
        <v>69240.441215886138</v>
      </c>
      <c r="M16" s="5">
        <v>71331.680243685958</v>
      </c>
      <c r="N16" s="10">
        <v>58153.366380604755</v>
      </c>
      <c r="O16" s="34"/>
    </row>
    <row r="17" spans="2:15" s="2" customFormat="1" ht="15">
      <c r="B17" s="82" t="s">
        <v>58</v>
      </c>
      <c r="C17" s="5">
        <v>110775.17296344211</v>
      </c>
      <c r="D17" s="5">
        <v>54795.834216835792</v>
      </c>
      <c r="E17" s="5">
        <v>-346528.00627663737</v>
      </c>
      <c r="F17" s="5">
        <v>180184.6093078315</v>
      </c>
      <c r="G17" s="5">
        <v>161493.48646239153</v>
      </c>
      <c r="H17" s="5">
        <v>-6510.6516734645411</v>
      </c>
      <c r="I17" s="5">
        <v>-8056.243258052451</v>
      </c>
      <c r="J17" s="5">
        <v>-7740.8771577892003</v>
      </c>
      <c r="K17" s="5">
        <v>-33788.573301130411</v>
      </c>
      <c r="L17" s="5">
        <v>-25589.41729832429</v>
      </c>
      <c r="M17" s="5">
        <v>-39932.286117116339</v>
      </c>
      <c r="N17" s="10">
        <v>-45137.74192685241</v>
      </c>
      <c r="O17" s="38"/>
    </row>
    <row r="18" spans="2:15" s="2" customFormat="1" ht="15">
      <c r="B18" s="81" t="s">
        <v>18</v>
      </c>
      <c r="C18" s="11">
        <v>189460.69166162802</v>
      </c>
      <c r="D18" s="11">
        <v>-19182.831757164007</v>
      </c>
      <c r="E18" s="11">
        <v>-393589.53664104198</v>
      </c>
      <c r="F18" s="11">
        <v>237984.26031251499</v>
      </c>
      <c r="G18" s="11">
        <v>42489.803824585601</v>
      </c>
      <c r="H18" s="11">
        <v>211869.00208187939</v>
      </c>
      <c r="I18" s="70"/>
      <c r="J18" s="70"/>
      <c r="K18" s="70"/>
      <c r="L18" s="70"/>
      <c r="M18" s="70"/>
      <c r="N18" s="71"/>
      <c r="O18" s="38"/>
    </row>
    <row r="19" spans="2:15">
      <c r="H19" s="18"/>
    </row>
    <row r="20" spans="2:15">
      <c r="H20" s="18"/>
    </row>
    <row r="21" spans="2:15" ht="15">
      <c r="B21" s="83" t="s">
        <v>62</v>
      </c>
      <c r="C21" s="85">
        <f>+C18/C16</f>
        <v>1.6143763162320528</v>
      </c>
      <c r="D21" s="27">
        <f t="shared" ref="D21:H21" si="2">+D18/D16</f>
        <v>-0.18276492346656922</v>
      </c>
      <c r="E21" s="27">
        <f t="shared" si="2"/>
        <v>-4.2114415577391595</v>
      </c>
      <c r="F21" s="27">
        <f t="shared" si="2"/>
        <v>2.0814581613149645</v>
      </c>
      <c r="G21" s="27">
        <f t="shared" si="2"/>
        <v>0.43287763083601671</v>
      </c>
      <c r="H21" s="27">
        <f t="shared" si="2"/>
        <v>2.0922547765020432</v>
      </c>
      <c r="I21" s="27"/>
      <c r="J21" s="27"/>
      <c r="K21" s="27"/>
      <c r="L21" s="27"/>
      <c r="M21" s="27"/>
      <c r="N21" s="28"/>
    </row>
    <row r="22" spans="2:15" ht="15">
      <c r="B22" s="84" t="s">
        <v>63</v>
      </c>
      <c r="C22" s="86">
        <f>+C18/C17</f>
        <v>1.7103172723021034</v>
      </c>
      <c r="D22" s="29">
        <f t="shared" ref="D22:H22" si="3">+D18/D17</f>
        <v>-0.35007828663132501</v>
      </c>
      <c r="E22" s="29">
        <f t="shared" si="3"/>
        <v>1.1358087355480146</v>
      </c>
      <c r="F22" s="29">
        <f t="shared" si="3"/>
        <v>1.3207801777672212</v>
      </c>
      <c r="G22" s="29">
        <f t="shared" si="3"/>
        <v>0.26310537195864298</v>
      </c>
      <c r="H22" s="29">
        <f t="shared" si="3"/>
        <v>-32.541904053229224</v>
      </c>
      <c r="I22" s="29"/>
      <c r="J22" s="29"/>
      <c r="K22" s="29"/>
      <c r="L22" s="29"/>
      <c r="M22" s="29"/>
      <c r="N22" s="30"/>
    </row>
    <row r="23" spans="2:15" ht="15">
      <c r="B23" s="39"/>
      <c r="C23" s="39"/>
      <c r="D23" s="39"/>
      <c r="E23" s="39"/>
      <c r="F23" s="39"/>
      <c r="G23" s="39"/>
      <c r="H23" s="39"/>
      <c r="I23" s="39"/>
      <c r="J23" s="39"/>
      <c r="K23" s="39"/>
      <c r="L23" s="39"/>
      <c r="M23" s="39"/>
      <c r="N23" s="39"/>
    </row>
    <row r="24" spans="2:15" ht="28.5">
      <c r="B24" s="106" t="s">
        <v>53</v>
      </c>
      <c r="C24" s="106"/>
      <c r="D24" s="106"/>
      <c r="E24" s="106"/>
      <c r="F24" s="106"/>
      <c r="G24" s="106"/>
      <c r="H24" s="106"/>
      <c r="I24" s="106"/>
      <c r="J24" s="106"/>
      <c r="K24" s="106"/>
      <c r="L24" s="106"/>
      <c r="M24" s="106"/>
      <c r="N24" s="106"/>
    </row>
    <row r="25" spans="2:15" s="1" customFormat="1" ht="15">
      <c r="B25" s="104" t="s">
        <v>0</v>
      </c>
      <c r="C25" s="104" t="s">
        <v>1</v>
      </c>
      <c r="D25" s="104" t="s">
        <v>2</v>
      </c>
      <c r="E25" s="104" t="s">
        <v>3</v>
      </c>
      <c r="F25" s="104" t="s">
        <v>4</v>
      </c>
      <c r="G25" s="104" t="s">
        <v>5</v>
      </c>
      <c r="H25" s="104" t="s">
        <v>6</v>
      </c>
      <c r="I25" s="105" t="s">
        <v>7</v>
      </c>
      <c r="J25" s="104" t="s">
        <v>8</v>
      </c>
      <c r="K25" s="104" t="s">
        <v>9</v>
      </c>
      <c r="L25" s="104" t="s">
        <v>10</v>
      </c>
      <c r="M25" s="104" t="s">
        <v>11</v>
      </c>
      <c r="N25" s="104" t="s">
        <v>12</v>
      </c>
      <c r="O25" s="32"/>
    </row>
    <row r="26" spans="2:15" s="1" customFormat="1" ht="15">
      <c r="B26" s="81" t="s">
        <v>41</v>
      </c>
      <c r="C26" s="8">
        <v>65400000</v>
      </c>
      <c r="D26" s="8">
        <v>55800000</v>
      </c>
      <c r="E26" s="89">
        <v>76000000</v>
      </c>
      <c r="F26" s="8">
        <v>75000000</v>
      </c>
      <c r="G26" s="89">
        <v>83000000</v>
      </c>
      <c r="H26" s="89">
        <v>85900000</v>
      </c>
      <c r="I26" s="5">
        <v>72841020</v>
      </c>
      <c r="J26" s="60"/>
      <c r="K26" s="60"/>
      <c r="L26" s="60"/>
      <c r="M26" s="60"/>
      <c r="N26" s="61"/>
      <c r="O26" s="34"/>
    </row>
    <row r="27" spans="2:15" s="1" customFormat="1" ht="15">
      <c r="B27" s="82" t="s">
        <v>42</v>
      </c>
      <c r="C27" s="5">
        <f>+C26*C28</f>
        <v>2746800</v>
      </c>
      <c r="D27" s="5">
        <f t="shared" ref="D27:F27" si="4">+D26*D28</f>
        <v>2232000</v>
      </c>
      <c r="E27" s="5">
        <f t="shared" si="4"/>
        <v>3420000</v>
      </c>
      <c r="F27" s="5">
        <f t="shared" si="4"/>
        <v>2700000</v>
      </c>
      <c r="G27" s="5">
        <f>+G26*G28</f>
        <v>3486000</v>
      </c>
      <c r="H27" s="5">
        <f>+H26*H28</f>
        <v>3521900</v>
      </c>
      <c r="I27" s="5">
        <v>2407769</v>
      </c>
      <c r="J27" s="58"/>
      <c r="K27" s="58"/>
      <c r="L27" s="58"/>
      <c r="M27" s="58"/>
      <c r="N27" s="59"/>
      <c r="O27" s="34"/>
    </row>
    <row r="28" spans="2:15" s="1" customFormat="1" ht="15">
      <c r="B28" s="81" t="s">
        <v>29</v>
      </c>
      <c r="C28" s="7">
        <v>4.2000000000000003E-2</v>
      </c>
      <c r="D28" s="7">
        <v>0.04</v>
      </c>
      <c r="E28" s="7">
        <v>4.4999999999999998E-2</v>
      </c>
      <c r="F28" s="7">
        <v>3.5999999999999997E-2</v>
      </c>
      <c r="G28" s="7">
        <v>4.2000000000000003E-2</v>
      </c>
      <c r="H28" s="7">
        <v>4.1000000000000002E-2</v>
      </c>
      <c r="I28" s="7">
        <v>3.4200000000000001E-2</v>
      </c>
      <c r="J28" s="58"/>
      <c r="K28" s="58"/>
      <c r="L28" s="58"/>
      <c r="M28" s="58"/>
      <c r="N28" s="59"/>
      <c r="O28" s="34"/>
    </row>
    <row r="29" spans="2:15" s="1" customFormat="1" ht="15">
      <c r="B29" s="81" t="s">
        <v>43</v>
      </c>
      <c r="C29" s="5">
        <v>67000000</v>
      </c>
      <c r="D29" s="5">
        <v>60500000</v>
      </c>
      <c r="E29" s="5">
        <v>65000000</v>
      </c>
      <c r="F29" s="5">
        <v>75500000</v>
      </c>
      <c r="G29" s="5">
        <v>75700000</v>
      </c>
      <c r="H29" s="5">
        <v>61400000</v>
      </c>
      <c r="I29" s="5">
        <v>83300000</v>
      </c>
      <c r="J29" s="5">
        <v>61300000</v>
      </c>
      <c r="K29" s="5">
        <v>57900000</v>
      </c>
      <c r="L29" s="5">
        <v>57900000</v>
      </c>
      <c r="M29" s="5">
        <v>76400000</v>
      </c>
      <c r="N29" s="10">
        <v>98300000</v>
      </c>
      <c r="O29" s="34"/>
    </row>
    <row r="30" spans="2:15" s="1" customFormat="1" ht="15">
      <c r="B30" s="82" t="s">
        <v>44</v>
      </c>
      <c r="C30" s="5">
        <f>+C29*C31</f>
        <v>2948000</v>
      </c>
      <c r="D30" s="5">
        <f t="shared" ref="D30:N30" si="5">+D29*D31</f>
        <v>2420000</v>
      </c>
      <c r="E30" s="5">
        <f t="shared" si="5"/>
        <v>2860000</v>
      </c>
      <c r="F30" s="5">
        <f t="shared" si="5"/>
        <v>2944500</v>
      </c>
      <c r="G30" s="5">
        <f>+G29*G31</f>
        <v>3179400</v>
      </c>
      <c r="H30" s="5">
        <f t="shared" si="5"/>
        <v>2578800</v>
      </c>
      <c r="I30" s="5">
        <f t="shared" si="5"/>
        <v>3082100</v>
      </c>
      <c r="J30" s="5">
        <f t="shared" si="5"/>
        <v>2329400</v>
      </c>
      <c r="K30" s="5">
        <f t="shared" si="5"/>
        <v>2258100</v>
      </c>
      <c r="L30" s="5">
        <f t="shared" si="5"/>
        <v>2200200</v>
      </c>
      <c r="M30" s="5">
        <f t="shared" si="5"/>
        <v>2368400</v>
      </c>
      <c r="N30" s="10">
        <f t="shared" si="5"/>
        <v>3932000</v>
      </c>
      <c r="O30" s="34"/>
    </row>
    <row r="31" spans="2:15" s="1" customFormat="1" ht="15">
      <c r="B31" s="81" t="s">
        <v>28</v>
      </c>
      <c r="C31" s="72">
        <v>4.3999999999999997E-2</v>
      </c>
      <c r="D31" s="72">
        <v>0.04</v>
      </c>
      <c r="E31" s="72">
        <v>4.3999999999999997E-2</v>
      </c>
      <c r="F31" s="72">
        <v>3.9E-2</v>
      </c>
      <c r="G31" s="72">
        <v>4.2000000000000003E-2</v>
      </c>
      <c r="H31" s="72">
        <v>4.2000000000000003E-2</v>
      </c>
      <c r="I31" s="72">
        <v>3.6999999999999998E-2</v>
      </c>
      <c r="J31" s="72">
        <v>3.7999999999999999E-2</v>
      </c>
      <c r="K31" s="72">
        <v>3.9E-2</v>
      </c>
      <c r="L31" s="72">
        <v>3.7999999999999999E-2</v>
      </c>
      <c r="M31" s="72">
        <v>3.1E-2</v>
      </c>
      <c r="N31" s="73">
        <v>0.04</v>
      </c>
      <c r="O31" s="32"/>
    </row>
    <row r="32" spans="2:15" s="4" customFormat="1" ht="15">
      <c r="C32" s="35"/>
      <c r="D32" s="35"/>
      <c r="E32" s="35"/>
      <c r="F32" s="7"/>
      <c r="G32" s="7"/>
      <c r="H32" s="7"/>
      <c r="I32" s="7"/>
      <c r="J32" s="7"/>
      <c r="K32" s="7"/>
      <c r="L32" s="7"/>
      <c r="M32" s="7"/>
      <c r="N32" s="7"/>
      <c r="O32" s="33"/>
    </row>
    <row r="33" spans="2:14" s="1" customFormat="1" ht="28.5">
      <c r="B33" s="106" t="s">
        <v>54</v>
      </c>
      <c r="C33" s="106"/>
      <c r="D33" s="106"/>
      <c r="E33" s="106"/>
      <c r="F33" s="106"/>
      <c r="G33" s="106"/>
      <c r="H33" s="106"/>
      <c r="I33" s="106"/>
      <c r="J33" s="106"/>
      <c r="K33" s="106"/>
      <c r="L33" s="106"/>
      <c r="M33" s="106"/>
      <c r="N33" s="106"/>
    </row>
    <row r="34" spans="2:14" s="1" customFormat="1" ht="15.75" thickBot="1">
      <c r="B34" s="80" t="s">
        <v>0</v>
      </c>
      <c r="C34" s="80" t="s">
        <v>1</v>
      </c>
      <c r="D34" s="80" t="s">
        <v>2</v>
      </c>
      <c r="E34" s="80" t="s">
        <v>3</v>
      </c>
      <c r="F34" s="80" t="s">
        <v>4</v>
      </c>
      <c r="G34" s="80" t="s">
        <v>5</v>
      </c>
      <c r="H34" s="80" t="s">
        <v>6</v>
      </c>
      <c r="I34" s="80" t="s">
        <v>7</v>
      </c>
      <c r="J34" s="80" t="s">
        <v>8</v>
      </c>
      <c r="K34" s="80" t="s">
        <v>9</v>
      </c>
      <c r="L34" s="80" t="s">
        <v>10</v>
      </c>
      <c r="M34" s="80" t="s">
        <v>11</v>
      </c>
      <c r="N34" s="80" t="s">
        <v>12</v>
      </c>
    </row>
    <row r="35" spans="2:14" s="1" customFormat="1" ht="15">
      <c r="B35" s="81" t="s">
        <v>45</v>
      </c>
      <c r="C35" s="65"/>
      <c r="D35" s="65"/>
      <c r="E35" s="65"/>
      <c r="F35" s="65"/>
      <c r="G35" s="65"/>
      <c r="H35" s="65"/>
      <c r="I35" s="65"/>
      <c r="J35" s="65"/>
      <c r="K35" s="65"/>
      <c r="L35" s="65"/>
      <c r="M35" s="65"/>
      <c r="N35" s="74"/>
    </row>
    <row r="36" spans="2:14" s="1" customFormat="1" ht="15">
      <c r="B36" s="82" t="s">
        <v>36</v>
      </c>
      <c r="C36" s="5">
        <v>17632.699199999999</v>
      </c>
      <c r="D36" s="5">
        <v>17632.699199999999</v>
      </c>
      <c r="E36" s="5">
        <v>17632.699199999999</v>
      </c>
      <c r="F36" s="5">
        <v>17632.699199999999</v>
      </c>
      <c r="G36" s="5">
        <v>18360</v>
      </c>
      <c r="H36" s="5">
        <v>17632.699199999999</v>
      </c>
      <c r="I36" s="5">
        <v>18360</v>
      </c>
      <c r="J36" s="5">
        <v>17632.699199999999</v>
      </c>
      <c r="K36" s="5">
        <v>17632.699199999999</v>
      </c>
      <c r="L36" s="5">
        <v>17632.699199999999</v>
      </c>
      <c r="M36" s="5">
        <v>17632.699199999999</v>
      </c>
      <c r="N36" s="10">
        <v>18360</v>
      </c>
    </row>
    <row r="37" spans="2:14" s="1" customFormat="1" ht="15">
      <c r="B37" s="81" t="s">
        <v>37</v>
      </c>
      <c r="C37" s="5">
        <v>15171</v>
      </c>
      <c r="D37" s="5">
        <v>15171</v>
      </c>
      <c r="E37" s="5">
        <v>15171</v>
      </c>
      <c r="F37" s="5">
        <v>12500</v>
      </c>
      <c r="G37" s="5">
        <v>16000</v>
      </c>
      <c r="H37" s="5">
        <v>12500</v>
      </c>
      <c r="I37" s="5">
        <v>16000</v>
      </c>
      <c r="J37" s="5">
        <v>12500</v>
      </c>
      <c r="K37" s="5">
        <v>12500</v>
      </c>
      <c r="L37" s="5">
        <v>12500</v>
      </c>
      <c r="M37" s="5">
        <v>12500</v>
      </c>
      <c r="N37" s="10">
        <v>18000</v>
      </c>
    </row>
    <row r="38" spans="2:14" s="1" customFormat="1" ht="15">
      <c r="B38" s="81" t="s">
        <v>24</v>
      </c>
      <c r="C38" s="5">
        <v>17189</v>
      </c>
      <c r="D38" s="5">
        <v>15237</v>
      </c>
      <c r="E38" s="5">
        <v>16947</v>
      </c>
      <c r="F38" s="5">
        <v>16392</v>
      </c>
      <c r="G38" s="5">
        <v>18777</v>
      </c>
      <c r="H38" s="5">
        <v>14454</v>
      </c>
      <c r="I38" s="5">
        <v>17606</v>
      </c>
      <c r="J38" s="5">
        <v>12803</v>
      </c>
      <c r="K38" s="5">
        <v>12574</v>
      </c>
      <c r="L38" s="5">
        <v>11745</v>
      </c>
      <c r="M38" s="5">
        <v>11705</v>
      </c>
      <c r="N38" s="10">
        <v>21300</v>
      </c>
    </row>
    <row r="39" spans="2:14" s="1" customFormat="1" ht="15">
      <c r="B39" s="82" t="s">
        <v>25</v>
      </c>
      <c r="C39" s="5">
        <v>14196</v>
      </c>
      <c r="D39" s="5">
        <v>12016</v>
      </c>
      <c r="E39" s="5">
        <v>17503</v>
      </c>
      <c r="F39" s="5">
        <v>12959</v>
      </c>
      <c r="G39" s="5">
        <v>15719</v>
      </c>
      <c r="H39" s="56"/>
      <c r="I39" s="58"/>
      <c r="J39" s="58"/>
      <c r="K39" s="58"/>
      <c r="L39" s="58"/>
      <c r="M39" s="58"/>
      <c r="N39" s="59"/>
    </row>
    <row r="40" spans="2:14" s="1" customFormat="1" ht="15">
      <c r="B40" s="81" t="s">
        <v>38</v>
      </c>
      <c r="C40" s="37">
        <f>+C39/C37</f>
        <v>0.93573264781491006</v>
      </c>
      <c r="D40" s="37">
        <f t="shared" ref="D40:G40" si="6">+D39/D37</f>
        <v>0.79203743985234987</v>
      </c>
      <c r="E40" s="37">
        <f t="shared" si="6"/>
        <v>1.1537143233801332</v>
      </c>
      <c r="F40" s="37">
        <f>+F39/F37</f>
        <v>1.0367200000000001</v>
      </c>
      <c r="G40" s="37">
        <f t="shared" si="6"/>
        <v>0.98243749999999996</v>
      </c>
      <c r="H40" s="37"/>
      <c r="I40" s="37"/>
      <c r="J40" s="37"/>
      <c r="K40" s="37"/>
      <c r="L40" s="37"/>
      <c r="M40" s="37"/>
      <c r="N40" s="75"/>
    </row>
    <row r="41" spans="2:14" s="1" customFormat="1" ht="15">
      <c r="B41" s="81" t="s">
        <v>64</v>
      </c>
      <c r="C41" s="37">
        <f>+C39/C36</f>
        <v>0.8050951155566699</v>
      </c>
      <c r="D41" s="37">
        <f t="shared" ref="D41:G41" si="7">+D39/D36</f>
        <v>0.68146117980620913</v>
      </c>
      <c r="E41" s="37">
        <f t="shared" si="7"/>
        <v>0.99264439332124499</v>
      </c>
      <c r="F41" s="37">
        <f t="shared" si="7"/>
        <v>0.73494136394046805</v>
      </c>
      <c r="G41" s="37">
        <f t="shared" si="7"/>
        <v>0.8561546840958606</v>
      </c>
      <c r="H41" s="37"/>
      <c r="I41" s="37"/>
      <c r="J41" s="37"/>
      <c r="K41" s="37"/>
      <c r="L41" s="37"/>
      <c r="M41" s="37"/>
      <c r="N41" s="75"/>
    </row>
    <row r="42" spans="2:14" s="1" customFormat="1" ht="15">
      <c r="B42" s="81" t="s">
        <v>39</v>
      </c>
      <c r="C42" s="76">
        <v>0.02</v>
      </c>
      <c r="D42" s="76">
        <v>-0.25</v>
      </c>
      <c r="E42" s="76">
        <f>+(E39-D39)/D39</f>
        <v>0.45664114513981358</v>
      </c>
      <c r="F42" s="76">
        <f>+(F39-E39)/E39</f>
        <v>-0.25961263783351424</v>
      </c>
      <c r="G42" s="76">
        <f>+(G39-F39)/F39</f>
        <v>0.21297939655837642</v>
      </c>
      <c r="H42" s="76"/>
      <c r="I42" s="76"/>
      <c r="J42" s="76"/>
      <c r="K42" s="76"/>
      <c r="L42" s="76"/>
      <c r="M42" s="76"/>
      <c r="N42" s="77"/>
    </row>
    <row r="43" spans="2:14">
      <c r="B43" s="17" t="s">
        <v>59</v>
      </c>
    </row>
    <row r="44" spans="2:14">
      <c r="B44" s="17" t="s">
        <v>60</v>
      </c>
    </row>
  </sheetData>
  <mergeCells count="3">
    <mergeCell ref="B2:N2"/>
    <mergeCell ref="B24:N24"/>
    <mergeCell ref="B33:N33"/>
  </mergeCells>
  <conditionalFormatting sqref="F32:N32">
    <cfRule type="cellIs" dxfId="9" priority="10" operator="lessThan">
      <formula>0</formula>
    </cfRule>
    <cfRule type="cellIs" dxfId="8" priority="11" operator="lessThan">
      <formula>0</formula>
    </cfRule>
  </conditionalFormatting>
  <conditionalFormatting sqref="C40:N41">
    <cfRule type="iconSet" priority="5">
      <iconSet>
        <cfvo type="percent" val="0"/>
        <cfvo type="num" val="1"/>
        <cfvo type="num" val="1" gte="0"/>
      </iconSet>
    </cfRule>
  </conditionalFormatting>
  <conditionalFormatting sqref="C42:N42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9" id="{D4BA5FDD-85A3-43DB-AE77-1EB4103D0087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C12:N13</xm:sqref>
        </x14:conditionalFormatting>
        <x14:conditionalFormatting xmlns:xm="http://schemas.microsoft.com/office/excel/2006/main">
          <x14:cfRule type="iconSet" priority="3" id="{CF1A3C59-29B4-4C31-89E3-3B3A6CBFE1C6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C21:N23</xm:sqref>
        </x14:conditionalFormatting>
        <x14:conditionalFormatting xmlns:xm="http://schemas.microsoft.com/office/excel/2006/main">
          <x14:cfRule type="iconSet" priority="2" id="{A85057C4-8178-4BFC-B029-EED0733AAF43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B23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2:O41"/>
  <sheetViews>
    <sheetView showGridLines="0" topLeftCell="A7" zoomScale="80" zoomScaleNormal="80" workbookViewId="0">
      <selection activeCell="P17" sqref="P17"/>
    </sheetView>
  </sheetViews>
  <sheetFormatPr baseColWidth="10" defaultRowHeight="14.25"/>
  <cols>
    <col min="1" max="1" width="4.5703125" style="17" customWidth="1"/>
    <col min="2" max="2" width="40.5703125" style="17" bestFit="1" customWidth="1"/>
    <col min="3" max="14" width="10.85546875" style="17" bestFit="1" customWidth="1"/>
    <col min="15" max="15" width="12.7109375" style="16" bestFit="1" customWidth="1"/>
    <col min="16" max="16384" width="11.42578125" style="17"/>
  </cols>
  <sheetData>
    <row r="2" spans="2:15" ht="21.75" customHeight="1">
      <c r="B2" s="106" t="s">
        <v>55</v>
      </c>
      <c r="C2" s="106"/>
      <c r="D2" s="106"/>
      <c r="E2" s="106"/>
      <c r="F2" s="106"/>
      <c r="G2" s="106"/>
      <c r="H2" s="106"/>
      <c r="I2" s="106"/>
      <c r="J2" s="106"/>
      <c r="K2" s="106"/>
      <c r="L2" s="106"/>
      <c r="M2" s="106"/>
      <c r="N2" s="106"/>
    </row>
    <row r="3" spans="2:15" s="1" customFormat="1" ht="15.75" thickBot="1">
      <c r="B3" s="80" t="s">
        <v>0</v>
      </c>
      <c r="C3" s="80" t="s">
        <v>1</v>
      </c>
      <c r="D3" s="80" t="s">
        <v>2</v>
      </c>
      <c r="E3" s="80" t="s">
        <v>3</v>
      </c>
      <c r="F3" s="80" t="s">
        <v>4</v>
      </c>
      <c r="G3" s="80" t="s">
        <v>5</v>
      </c>
      <c r="H3" s="80" t="s">
        <v>6</v>
      </c>
      <c r="I3" s="80" t="s">
        <v>7</v>
      </c>
      <c r="J3" s="80" t="s">
        <v>8</v>
      </c>
      <c r="K3" s="80" t="s">
        <v>9</v>
      </c>
      <c r="L3" s="80" t="s">
        <v>10</v>
      </c>
      <c r="M3" s="80" t="s">
        <v>11</v>
      </c>
      <c r="N3" s="80" t="s">
        <v>12</v>
      </c>
      <c r="O3" s="32"/>
    </row>
    <row r="4" spans="2:15" s="1" customFormat="1" ht="15">
      <c r="B4" s="81" t="s">
        <v>32</v>
      </c>
      <c r="C4" s="8">
        <v>224167.90599999999</v>
      </c>
      <c r="D4" s="8">
        <v>224167.90599999999</v>
      </c>
      <c r="E4" s="8">
        <v>224167.90599999999</v>
      </c>
      <c r="F4" s="8">
        <v>224167.90599999999</v>
      </c>
      <c r="G4" s="8">
        <v>294935.67999999999</v>
      </c>
      <c r="H4" s="8">
        <v>224167.90599999999</v>
      </c>
      <c r="I4" s="8">
        <v>340310.40100000001</v>
      </c>
      <c r="J4" s="8">
        <v>224167.90599999999</v>
      </c>
      <c r="K4" s="8">
        <v>224167.90599999999</v>
      </c>
      <c r="L4" s="8">
        <v>224167.90599999999</v>
      </c>
      <c r="M4" s="8">
        <v>224167.90599999999</v>
      </c>
      <c r="N4" s="9">
        <v>340310.40100000001</v>
      </c>
      <c r="O4" s="32"/>
    </row>
    <row r="5" spans="2:15" s="1" customFormat="1" ht="15">
      <c r="B5" s="82" t="s">
        <v>33</v>
      </c>
      <c r="C5" s="78">
        <v>-68039.745689010902</v>
      </c>
      <c r="D5" s="78">
        <v>187712</v>
      </c>
      <c r="E5" s="78">
        <v>187711.99999999988</v>
      </c>
      <c r="F5" s="78">
        <v>187712.00000000003</v>
      </c>
      <c r="G5" s="78">
        <v>199991.46485853181</v>
      </c>
      <c r="H5" s="78">
        <v>166659.55404877651</v>
      </c>
      <c r="I5" s="78">
        <v>199991.46485853181</v>
      </c>
      <c r="J5" s="78">
        <v>166659.55404877651</v>
      </c>
      <c r="K5" s="78">
        <v>166659.55404877651</v>
      </c>
      <c r="L5" s="78">
        <v>166659.55404877651</v>
      </c>
      <c r="M5" s="78">
        <v>174992.53175121523</v>
      </c>
      <c r="N5" s="79">
        <v>233323.37566828699</v>
      </c>
      <c r="O5" s="32"/>
    </row>
    <row r="6" spans="2:15" s="4" customFormat="1" ht="15"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33"/>
    </row>
    <row r="7" spans="2:15" s="1" customFormat="1" ht="15">
      <c r="B7" s="81" t="s">
        <v>15</v>
      </c>
      <c r="C7" s="8">
        <v>210132.79</v>
      </c>
      <c r="D7" s="8">
        <v>210917.85</v>
      </c>
      <c r="E7" s="8">
        <v>264175.42</v>
      </c>
      <c r="F7" s="8">
        <v>223384.59</v>
      </c>
      <c r="G7" s="8">
        <v>343113.1</v>
      </c>
      <c r="H7" s="65"/>
      <c r="I7" s="8"/>
      <c r="J7" s="8"/>
      <c r="K7" s="8"/>
      <c r="L7" s="8"/>
      <c r="M7" s="8"/>
      <c r="N7" s="9"/>
      <c r="O7" s="34"/>
    </row>
    <row r="8" spans="2:15" s="1" customFormat="1" ht="15">
      <c r="B8" s="82" t="s">
        <v>16</v>
      </c>
      <c r="C8" s="5">
        <v>267486.51</v>
      </c>
      <c r="D8" s="5">
        <v>229115.46061072621</v>
      </c>
      <c r="E8" s="5">
        <v>243121.99</v>
      </c>
      <c r="F8" s="5">
        <v>292377.15000000002</v>
      </c>
      <c r="G8" s="5">
        <v>306261.32</v>
      </c>
      <c r="H8" s="5">
        <v>250536.12</v>
      </c>
      <c r="I8" s="5">
        <v>319204.43</v>
      </c>
      <c r="J8" s="5">
        <v>217140.83</v>
      </c>
      <c r="K8" s="5">
        <v>229583.3</v>
      </c>
      <c r="L8" s="5">
        <v>228662.34285714285</v>
      </c>
      <c r="M8" s="5">
        <v>187712.00000000003</v>
      </c>
      <c r="N8" s="10">
        <v>301318.58461538458</v>
      </c>
      <c r="O8" s="32"/>
    </row>
    <row r="9" spans="2:15" s="1" customFormat="1" ht="15" customHeight="1">
      <c r="B9" s="81" t="s">
        <v>20</v>
      </c>
      <c r="C9" s="5">
        <v>197289.28</v>
      </c>
      <c r="D9" s="5">
        <v>200120.16</v>
      </c>
      <c r="E9" s="5">
        <v>249538.04</v>
      </c>
      <c r="F9" s="5">
        <v>224572.51</v>
      </c>
      <c r="G9" s="5">
        <v>332633.86</v>
      </c>
      <c r="H9" s="5">
        <v>313852.05</v>
      </c>
      <c r="I9" s="48"/>
      <c r="J9" s="48"/>
      <c r="K9" s="48"/>
      <c r="L9" s="48"/>
      <c r="M9" s="48"/>
      <c r="N9" s="49"/>
      <c r="O9" s="34"/>
    </row>
    <row r="10" spans="2:15" s="1" customFormat="1" ht="15">
      <c r="B10" s="82" t="s">
        <v>22</v>
      </c>
      <c r="C10" s="11">
        <v>210132.78461538462</v>
      </c>
      <c r="D10" s="11">
        <v>210688.2</v>
      </c>
      <c r="E10" s="11">
        <v>261337.83076923079</v>
      </c>
      <c r="F10" s="11">
        <v>224572.5076923077</v>
      </c>
      <c r="G10" s="11">
        <v>332633.84615384613</v>
      </c>
      <c r="H10" s="11">
        <v>313852.05</v>
      </c>
      <c r="I10" s="11">
        <v>313852.05</v>
      </c>
      <c r="J10" s="11"/>
      <c r="K10" s="11"/>
      <c r="L10" s="11"/>
      <c r="M10" s="11"/>
      <c r="N10" s="12"/>
      <c r="O10" s="34"/>
    </row>
    <row r="11" spans="2:15" s="4" customFormat="1" ht="15"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35"/>
    </row>
    <row r="12" spans="2:15" s="1" customFormat="1" ht="15">
      <c r="B12" s="81" t="s">
        <v>34</v>
      </c>
      <c r="C12" s="52">
        <f t="shared" ref="C12:N12" si="0">+C7/C4</f>
        <v>0.93739016324665148</v>
      </c>
      <c r="D12" s="52">
        <f t="shared" si="0"/>
        <v>0.94089227027886868</v>
      </c>
      <c r="E12" s="52">
        <f t="shared" si="0"/>
        <v>1.1784711947124134</v>
      </c>
      <c r="F12" s="52">
        <f t="shared" si="0"/>
        <v>0.99650567285042135</v>
      </c>
      <c r="G12" s="52">
        <f t="shared" si="0"/>
        <v>1.163348903733858</v>
      </c>
      <c r="H12" s="52">
        <f t="shared" si="0"/>
        <v>0</v>
      </c>
      <c r="I12" s="52">
        <f t="shared" si="0"/>
        <v>0</v>
      </c>
      <c r="J12" s="52">
        <f t="shared" si="0"/>
        <v>0</v>
      </c>
      <c r="K12" s="52">
        <f t="shared" si="0"/>
        <v>0</v>
      </c>
      <c r="L12" s="52">
        <f t="shared" si="0"/>
        <v>0</v>
      </c>
      <c r="M12" s="52">
        <f t="shared" si="0"/>
        <v>0</v>
      </c>
      <c r="N12" s="53">
        <f t="shared" si="0"/>
        <v>0</v>
      </c>
      <c r="O12" s="34"/>
    </row>
    <row r="13" spans="2:15" s="1" customFormat="1" ht="15">
      <c r="B13" s="82" t="s">
        <v>35</v>
      </c>
      <c r="C13" s="54">
        <f t="shared" ref="C13:N13" si="1">+C7/C5</f>
        <v>-3.0883829425297007</v>
      </c>
      <c r="D13" s="54">
        <f t="shared" si="1"/>
        <v>1.1236247549437437</v>
      </c>
      <c r="E13" s="54">
        <f t="shared" si="1"/>
        <v>1.4073443360040923</v>
      </c>
      <c r="F13" s="54">
        <f t="shared" si="1"/>
        <v>1.1900389426355265</v>
      </c>
      <c r="G13" s="54">
        <f t="shared" si="1"/>
        <v>1.7156387160957509</v>
      </c>
      <c r="H13" s="54">
        <f t="shared" si="1"/>
        <v>0</v>
      </c>
      <c r="I13" s="54">
        <f t="shared" si="1"/>
        <v>0</v>
      </c>
      <c r="J13" s="54">
        <f t="shared" si="1"/>
        <v>0</v>
      </c>
      <c r="K13" s="54">
        <f t="shared" si="1"/>
        <v>0</v>
      </c>
      <c r="L13" s="54">
        <f t="shared" si="1"/>
        <v>0</v>
      </c>
      <c r="M13" s="54">
        <f t="shared" si="1"/>
        <v>0</v>
      </c>
      <c r="N13" s="55">
        <f t="shared" si="1"/>
        <v>0</v>
      </c>
      <c r="O13" s="34"/>
    </row>
    <row r="14" spans="2:15" s="4" customFormat="1" ht="15">
      <c r="C14" s="36"/>
      <c r="D14" s="36"/>
      <c r="E14" s="37"/>
      <c r="F14" s="36"/>
      <c r="G14" s="37"/>
      <c r="H14" s="37"/>
      <c r="I14" s="37"/>
      <c r="J14" s="37"/>
      <c r="K14" s="37"/>
      <c r="L14" s="37"/>
      <c r="M14" s="37"/>
      <c r="N14" s="37"/>
      <c r="O14" s="35"/>
    </row>
    <row r="15" spans="2:15" s="1" customFormat="1" ht="15">
      <c r="B15" s="81" t="s">
        <v>17</v>
      </c>
      <c r="C15" s="22">
        <v>140691.25288914761</v>
      </c>
      <c r="D15" s="22">
        <v>233212.01847010333</v>
      </c>
      <c r="E15" s="22">
        <v>212774.15327456113</v>
      </c>
      <c r="F15" s="22">
        <v>231268.21426391261</v>
      </c>
      <c r="G15" s="22">
        <v>224650.50696193075</v>
      </c>
      <c r="H15" s="22">
        <v>-244281.98194123697</v>
      </c>
      <c r="I15" s="22">
        <v>205956.49770585564</v>
      </c>
      <c r="J15" s="22">
        <v>220672.02859520278</v>
      </c>
      <c r="K15" s="22">
        <v>71729.636618460063</v>
      </c>
      <c r="L15" s="22">
        <v>82294.126460589934</v>
      </c>
      <c r="M15" s="22">
        <v>159051.03250301001</v>
      </c>
      <c r="N15" s="23">
        <v>-1005461.6666340353</v>
      </c>
      <c r="O15" s="34"/>
    </row>
    <row r="16" spans="2:15" s="1" customFormat="1" ht="15">
      <c r="B16" s="82" t="s">
        <v>21</v>
      </c>
      <c r="C16" s="6">
        <v>140725.12132860851</v>
      </c>
      <c r="D16" s="6">
        <v>118724.25551147098</v>
      </c>
      <c r="E16" s="6">
        <v>138492.70979133845</v>
      </c>
      <c r="F16" s="6">
        <v>123488.94185271094</v>
      </c>
      <c r="G16" s="6">
        <v>120203.31506382013</v>
      </c>
      <c r="H16" s="6">
        <v>112272.0150191229</v>
      </c>
      <c r="I16" s="6">
        <v>105933.68429693238</v>
      </c>
      <c r="J16" s="6">
        <v>106303.1970423341</v>
      </c>
      <c r="K16" s="6">
        <v>97286.247941542417</v>
      </c>
      <c r="L16" s="6">
        <v>98222.414208915332</v>
      </c>
      <c r="M16" s="6">
        <v>90291.89233528683</v>
      </c>
      <c r="N16" s="24">
        <v>81043.046425493842</v>
      </c>
      <c r="O16" s="34"/>
    </row>
    <row r="17" spans="2:15" s="2" customFormat="1" ht="15">
      <c r="B17" s="82" t="s">
        <v>58</v>
      </c>
      <c r="C17" s="6">
        <v>934206.41788718849</v>
      </c>
      <c r="D17" s="6">
        <v>360311.4457802173</v>
      </c>
      <c r="E17" s="6">
        <v>-97198.944150496885</v>
      </c>
      <c r="F17" s="6">
        <v>315156.35592144699</v>
      </c>
      <c r="G17" s="6">
        <v>93907.444282552256</v>
      </c>
      <c r="H17" s="6">
        <v>105101.34977562356</v>
      </c>
      <c r="I17" s="6">
        <v>102260.24365822776</v>
      </c>
      <c r="J17" s="6">
        <v>88988.864000933856</v>
      </c>
      <c r="K17" s="6">
        <v>119933.84157496828</v>
      </c>
      <c r="L17" s="6">
        <v>139153.71619155802</v>
      </c>
      <c r="M17" s="6">
        <v>78670.010178736367</v>
      </c>
      <c r="N17" s="24">
        <v>59177.609695171734</v>
      </c>
      <c r="O17" s="38"/>
    </row>
    <row r="18" spans="2:15" s="2" customFormat="1" ht="15">
      <c r="B18" s="81" t="s">
        <v>18</v>
      </c>
      <c r="C18" s="25">
        <v>990708.87586324639</v>
      </c>
      <c r="D18" s="25">
        <v>311181.36250103894</v>
      </c>
      <c r="E18" s="25">
        <v>-128516.37579830992</v>
      </c>
      <c r="F18" s="25">
        <v>408116.89078920009</v>
      </c>
      <c r="G18" s="25">
        <v>67803.449433109956</v>
      </c>
      <c r="H18" s="25">
        <v>202453.34303435008</v>
      </c>
      <c r="I18" s="25"/>
      <c r="J18" s="25"/>
      <c r="K18" s="25"/>
      <c r="L18" s="25"/>
      <c r="M18" s="25"/>
      <c r="N18" s="26"/>
      <c r="O18" s="38"/>
    </row>
    <row r="19" spans="2:15">
      <c r="H19" s="18"/>
    </row>
    <row r="20" spans="2:15" ht="15">
      <c r="B20" s="83" t="s">
        <v>62</v>
      </c>
      <c r="C20" s="85">
        <f>+C18/C16</f>
        <v>7.0400285784784158</v>
      </c>
      <c r="D20" s="27">
        <f t="shared" ref="D20:H20" si="2">+D18/D16</f>
        <v>2.6210428623911057</v>
      </c>
      <c r="E20" s="27">
        <f t="shared" si="2"/>
        <v>-0.92796491592908048</v>
      </c>
      <c r="F20" s="27">
        <f t="shared" si="2"/>
        <v>3.3048861271803078</v>
      </c>
      <c r="G20" s="27">
        <f t="shared" si="2"/>
        <v>0.5640730407236334</v>
      </c>
      <c r="H20" s="27">
        <f t="shared" si="2"/>
        <v>1.803239596259735</v>
      </c>
      <c r="I20" s="27"/>
      <c r="J20" s="27"/>
      <c r="K20" s="27"/>
      <c r="L20" s="27"/>
      <c r="M20" s="27"/>
      <c r="N20" s="28"/>
    </row>
    <row r="21" spans="2:15" ht="15">
      <c r="B21" s="84" t="s">
        <v>63</v>
      </c>
      <c r="C21" s="86">
        <f>+C18/C17</f>
        <v>1.0604817702963811</v>
      </c>
      <c r="D21" s="29">
        <f t="shared" ref="D21:H21" si="3">+D18/D17</f>
        <v>0.86364551042004167</v>
      </c>
      <c r="E21" s="29">
        <f t="shared" si="3"/>
        <v>1.3221992987837712</v>
      </c>
      <c r="F21" s="29">
        <f t="shared" si="3"/>
        <v>1.2949663972219669</v>
      </c>
      <c r="G21" s="29">
        <f t="shared" si="3"/>
        <v>0.72202422237262021</v>
      </c>
      <c r="H21" s="29">
        <f t="shared" si="3"/>
        <v>1.9262677735971916</v>
      </c>
      <c r="I21" s="29"/>
      <c r="J21" s="29"/>
      <c r="K21" s="29"/>
      <c r="L21" s="29"/>
      <c r="M21" s="29"/>
      <c r="N21" s="30"/>
    </row>
    <row r="22" spans="2:15">
      <c r="H22" s="18"/>
    </row>
    <row r="23" spans="2:15" ht="28.5">
      <c r="B23" s="106" t="s">
        <v>56</v>
      </c>
      <c r="C23" s="106"/>
      <c r="D23" s="106"/>
      <c r="E23" s="106"/>
      <c r="F23" s="106"/>
      <c r="G23" s="106"/>
      <c r="H23" s="106"/>
      <c r="I23" s="106"/>
      <c r="J23" s="106"/>
      <c r="K23" s="106"/>
      <c r="L23" s="106"/>
      <c r="M23" s="106"/>
      <c r="N23" s="106"/>
    </row>
    <row r="24" spans="2:15" s="1" customFormat="1" ht="15.75" thickBot="1">
      <c r="B24" s="80" t="s">
        <v>0</v>
      </c>
      <c r="C24" s="80" t="s">
        <v>1</v>
      </c>
      <c r="D24" s="80" t="s">
        <v>2</v>
      </c>
      <c r="E24" s="80" t="s">
        <v>3</v>
      </c>
      <c r="F24" s="80" t="s">
        <v>4</v>
      </c>
      <c r="G24" s="80" t="s">
        <v>5</v>
      </c>
      <c r="H24" s="80" t="s">
        <v>6</v>
      </c>
      <c r="I24" s="80" t="s">
        <v>7</v>
      </c>
      <c r="J24" s="80" t="s">
        <v>8</v>
      </c>
      <c r="K24" s="80" t="s">
        <v>9</v>
      </c>
      <c r="L24" s="80" t="s">
        <v>10</v>
      </c>
      <c r="M24" s="80" t="s">
        <v>11</v>
      </c>
      <c r="N24" s="80" t="s">
        <v>12</v>
      </c>
      <c r="O24" s="32"/>
    </row>
    <row r="25" spans="2:15" s="1" customFormat="1" ht="15">
      <c r="B25" s="81" t="s">
        <v>41</v>
      </c>
      <c r="C25" s="8">
        <v>40100000</v>
      </c>
      <c r="D25" s="8">
        <v>36000000</v>
      </c>
      <c r="E25" s="89">
        <v>45700000</v>
      </c>
      <c r="F25" s="8">
        <v>41400000</v>
      </c>
      <c r="G25" s="89">
        <v>54200000</v>
      </c>
      <c r="H25" s="89">
        <v>51700000</v>
      </c>
      <c r="I25" s="60"/>
      <c r="J25" s="60"/>
      <c r="K25" s="60"/>
      <c r="L25" s="60"/>
      <c r="M25" s="60"/>
      <c r="N25" s="61"/>
      <c r="O25" s="34"/>
    </row>
    <row r="26" spans="2:15" s="1" customFormat="1" ht="15">
      <c r="B26" s="82" t="s">
        <v>42</v>
      </c>
      <c r="C26" s="5">
        <f>+C25*C27</f>
        <v>1002500</v>
      </c>
      <c r="D26" s="5">
        <f t="shared" ref="D26:F26" si="4">+D25*D27</f>
        <v>1008000</v>
      </c>
      <c r="E26" s="5">
        <f t="shared" si="4"/>
        <v>1279600</v>
      </c>
      <c r="F26" s="5">
        <f t="shared" si="4"/>
        <v>1117800</v>
      </c>
      <c r="G26" s="5">
        <f>+G25*G27</f>
        <v>1626000</v>
      </c>
      <c r="H26" s="5">
        <f>+H25*H27</f>
        <v>1240800</v>
      </c>
      <c r="I26" s="58"/>
      <c r="J26" s="58"/>
      <c r="K26" s="58"/>
      <c r="L26" s="58"/>
      <c r="M26" s="58"/>
      <c r="N26" s="59"/>
      <c r="O26" s="34"/>
    </row>
    <row r="27" spans="2:15" s="1" customFormat="1" ht="15">
      <c r="B27" s="81" t="s">
        <v>29</v>
      </c>
      <c r="C27" s="7">
        <v>2.5000000000000001E-2</v>
      </c>
      <c r="D27" s="7">
        <v>2.8000000000000001E-2</v>
      </c>
      <c r="E27" s="7">
        <v>2.8000000000000001E-2</v>
      </c>
      <c r="F27" s="7">
        <v>2.7E-2</v>
      </c>
      <c r="G27" s="7">
        <v>0.03</v>
      </c>
      <c r="H27" s="7">
        <v>2.4E-2</v>
      </c>
      <c r="I27" s="58"/>
      <c r="J27" s="58"/>
      <c r="K27" s="58"/>
      <c r="L27" s="58"/>
      <c r="M27" s="58"/>
      <c r="N27" s="59"/>
      <c r="O27" s="34"/>
    </row>
    <row r="28" spans="2:15" s="1" customFormat="1" ht="15">
      <c r="B28" s="81" t="s">
        <v>43</v>
      </c>
      <c r="C28" s="5">
        <v>40400000</v>
      </c>
      <c r="D28" s="5">
        <v>35100000</v>
      </c>
      <c r="E28" s="5">
        <v>34200000</v>
      </c>
      <c r="F28" s="5">
        <v>38800000</v>
      </c>
      <c r="G28" s="5">
        <v>40200000</v>
      </c>
      <c r="H28" s="5">
        <v>32300000</v>
      </c>
      <c r="I28" s="5">
        <v>50300000</v>
      </c>
      <c r="J28" s="5">
        <v>35300000</v>
      </c>
      <c r="K28" s="5">
        <v>34000000</v>
      </c>
      <c r="L28" s="5">
        <v>36600000</v>
      </c>
      <c r="M28" s="5">
        <v>31700000</v>
      </c>
      <c r="N28" s="10">
        <v>57800000</v>
      </c>
      <c r="O28" s="34"/>
    </row>
    <row r="29" spans="2:15" s="1" customFormat="1" ht="15">
      <c r="B29" s="82" t="s">
        <v>44</v>
      </c>
      <c r="C29" s="5">
        <f>+C28*C30</f>
        <v>1333200</v>
      </c>
      <c r="D29" s="5">
        <f t="shared" ref="D29:N29" si="5">+D28*D30</f>
        <v>1123200</v>
      </c>
      <c r="E29" s="5">
        <f t="shared" si="5"/>
        <v>1197000</v>
      </c>
      <c r="F29" s="5">
        <f t="shared" si="5"/>
        <v>1435600</v>
      </c>
      <c r="G29" s="5">
        <f t="shared" si="5"/>
        <v>1487400</v>
      </c>
      <c r="H29" s="5">
        <f t="shared" si="5"/>
        <v>1227400</v>
      </c>
      <c r="I29" s="5">
        <f t="shared" si="5"/>
        <v>1609600</v>
      </c>
      <c r="J29" s="5">
        <f t="shared" si="5"/>
        <v>1059000</v>
      </c>
      <c r="K29" s="5">
        <f t="shared" si="5"/>
        <v>1122000</v>
      </c>
      <c r="L29" s="5">
        <f t="shared" si="5"/>
        <v>1134600</v>
      </c>
      <c r="M29" s="5">
        <f t="shared" si="5"/>
        <v>1077800</v>
      </c>
      <c r="N29" s="10">
        <f t="shared" si="5"/>
        <v>1791800</v>
      </c>
      <c r="O29" s="34"/>
    </row>
    <row r="30" spans="2:15" s="1" customFormat="1" ht="15">
      <c r="B30" s="81" t="s">
        <v>28</v>
      </c>
      <c r="C30" s="72">
        <v>3.3000000000000002E-2</v>
      </c>
      <c r="D30" s="72">
        <v>3.2000000000000001E-2</v>
      </c>
      <c r="E30" s="72">
        <v>3.5000000000000003E-2</v>
      </c>
      <c r="F30" s="72">
        <v>3.6999999999999998E-2</v>
      </c>
      <c r="G30" s="72">
        <v>3.6999999999999998E-2</v>
      </c>
      <c r="H30" s="72">
        <v>3.7999999999999999E-2</v>
      </c>
      <c r="I30" s="72">
        <v>3.2000000000000001E-2</v>
      </c>
      <c r="J30" s="72">
        <v>0.03</v>
      </c>
      <c r="K30" s="72">
        <v>3.3000000000000002E-2</v>
      </c>
      <c r="L30" s="72">
        <v>3.1E-2</v>
      </c>
      <c r="M30" s="72">
        <v>3.4000000000000002E-2</v>
      </c>
      <c r="N30" s="73">
        <v>3.1E-2</v>
      </c>
      <c r="O30" s="32"/>
    </row>
    <row r="31" spans="2:15" s="4" customFormat="1" ht="15">
      <c r="B31" s="4" t="s">
        <v>61</v>
      </c>
      <c r="C31" s="35"/>
      <c r="D31" s="35"/>
      <c r="E31" s="35"/>
      <c r="F31" s="7"/>
      <c r="G31" s="7"/>
      <c r="H31" s="7"/>
      <c r="I31" s="7"/>
      <c r="J31" s="7"/>
      <c r="K31" s="7"/>
      <c r="L31" s="7"/>
      <c r="M31" s="7"/>
      <c r="N31" s="7"/>
      <c r="O31" s="33"/>
    </row>
    <row r="32" spans="2:15" s="1" customFormat="1" ht="28.5">
      <c r="B32" s="106" t="s">
        <v>57</v>
      </c>
      <c r="C32" s="106"/>
      <c r="D32" s="106"/>
      <c r="E32" s="106"/>
      <c r="F32" s="106"/>
      <c r="G32" s="106"/>
      <c r="H32" s="106"/>
      <c r="I32" s="106"/>
      <c r="J32" s="106"/>
      <c r="K32" s="106"/>
      <c r="L32" s="106"/>
      <c r="M32" s="106"/>
      <c r="N32" s="106"/>
    </row>
    <row r="33" spans="2:14" s="1" customFormat="1" ht="15.75" thickBot="1">
      <c r="B33" s="80" t="s">
        <v>0</v>
      </c>
      <c r="C33" s="80" t="s">
        <v>1</v>
      </c>
      <c r="D33" s="80" t="s">
        <v>2</v>
      </c>
      <c r="E33" s="80" t="s">
        <v>3</v>
      </c>
      <c r="F33" s="80" t="s">
        <v>4</v>
      </c>
      <c r="G33" s="80" t="s">
        <v>5</v>
      </c>
      <c r="H33" s="80" t="s">
        <v>6</v>
      </c>
      <c r="I33" s="80" t="s">
        <v>7</v>
      </c>
      <c r="J33" s="80" t="s">
        <v>8</v>
      </c>
      <c r="K33" s="80" t="s">
        <v>9</v>
      </c>
      <c r="L33" s="80" t="s">
        <v>10</v>
      </c>
      <c r="M33" s="80" t="s">
        <v>11</v>
      </c>
      <c r="N33" s="80" t="s">
        <v>12</v>
      </c>
    </row>
    <row r="34" spans="2:14" s="1" customFormat="1" ht="15">
      <c r="B34" s="81" t="s">
        <v>45</v>
      </c>
      <c r="C34" s="65"/>
      <c r="D34" s="65"/>
      <c r="E34" s="65"/>
      <c r="F34" s="65"/>
      <c r="G34" s="65"/>
      <c r="H34" s="65"/>
      <c r="I34" s="65"/>
      <c r="J34" s="65"/>
      <c r="K34" s="65"/>
      <c r="L34" s="65"/>
      <c r="M34" s="65"/>
      <c r="N34" s="74"/>
    </row>
    <row r="35" spans="2:14" s="1" customFormat="1" ht="15">
      <c r="B35" s="82" t="s">
        <v>36</v>
      </c>
      <c r="C35" s="5">
        <v>10078.354799999999</v>
      </c>
      <c r="D35" s="5">
        <v>10078.354799999999</v>
      </c>
      <c r="E35" s="5">
        <v>10078.354799999999</v>
      </c>
      <c r="F35" s="5">
        <v>10078.354799999999</v>
      </c>
      <c r="G35" s="5">
        <v>13260</v>
      </c>
      <c r="H35" s="5">
        <v>10078.354799999999</v>
      </c>
      <c r="I35" s="5">
        <v>15300</v>
      </c>
      <c r="J35" s="5">
        <v>10078.354799999999</v>
      </c>
      <c r="K35" s="5">
        <v>10078.354799999999</v>
      </c>
      <c r="L35" s="5">
        <v>10078.354799999999</v>
      </c>
      <c r="M35" s="5">
        <v>10078.354799999999</v>
      </c>
      <c r="N35" s="10">
        <v>15300</v>
      </c>
    </row>
    <row r="36" spans="2:14" s="1" customFormat="1" ht="15">
      <c r="B36" s="81" t="s">
        <v>37</v>
      </c>
      <c r="C36" s="5">
        <v>9887</v>
      </c>
      <c r="D36" s="5">
        <v>9887</v>
      </c>
      <c r="E36" s="5">
        <v>9887</v>
      </c>
      <c r="F36" s="5">
        <v>7500</v>
      </c>
      <c r="G36" s="5">
        <v>9000</v>
      </c>
      <c r="H36" s="5">
        <v>7500</v>
      </c>
      <c r="I36" s="5">
        <v>9000</v>
      </c>
      <c r="J36" s="5">
        <v>7500</v>
      </c>
      <c r="K36" s="5">
        <v>7500</v>
      </c>
      <c r="L36" s="5">
        <v>7500</v>
      </c>
      <c r="M36" s="5">
        <v>7500</v>
      </c>
      <c r="N36" s="10">
        <v>10000</v>
      </c>
    </row>
    <row r="37" spans="2:14" s="1" customFormat="1" ht="15">
      <c r="B37" s="81" t="s">
        <v>24</v>
      </c>
      <c r="C37" s="5">
        <v>11080</v>
      </c>
      <c r="D37" s="5">
        <v>9083</v>
      </c>
      <c r="E37" s="5">
        <v>9687</v>
      </c>
      <c r="F37" s="5">
        <v>11304</v>
      </c>
      <c r="G37" s="5">
        <v>11530</v>
      </c>
      <c r="H37" s="5">
        <v>9493</v>
      </c>
      <c r="I37" s="5">
        <v>12035</v>
      </c>
      <c r="J37" s="5">
        <v>8410</v>
      </c>
      <c r="K37" s="5">
        <v>8641</v>
      </c>
      <c r="L37" s="5">
        <v>8473</v>
      </c>
      <c r="M37" s="5">
        <v>7804</v>
      </c>
      <c r="N37" s="10">
        <v>13384</v>
      </c>
    </row>
    <row r="38" spans="2:14" s="1" customFormat="1" ht="15">
      <c r="B38" s="82" t="s">
        <v>25</v>
      </c>
      <c r="C38" s="5">
        <v>7800</v>
      </c>
      <c r="D38" s="5">
        <v>7872</v>
      </c>
      <c r="E38" s="5">
        <v>9377</v>
      </c>
      <c r="F38" s="5">
        <v>7755</v>
      </c>
      <c r="G38" s="5">
        <v>10615</v>
      </c>
      <c r="H38" s="56"/>
      <c r="I38" s="58"/>
      <c r="J38" s="58"/>
      <c r="K38" s="58"/>
      <c r="L38" s="58"/>
      <c r="M38" s="58"/>
      <c r="N38" s="59"/>
    </row>
    <row r="39" spans="2:14" s="1" customFormat="1" ht="15">
      <c r="B39" s="81" t="s">
        <v>38</v>
      </c>
      <c r="C39" s="37">
        <f>+C38/C36</f>
        <v>0.78891473652270661</v>
      </c>
      <c r="D39" s="37">
        <f t="shared" ref="D39:M39" si="6">+D38/D36</f>
        <v>0.79619702639830081</v>
      </c>
      <c r="E39" s="37">
        <f t="shared" si="6"/>
        <v>0.9484171133812076</v>
      </c>
      <c r="F39" s="37">
        <f t="shared" si="6"/>
        <v>1.034</v>
      </c>
      <c r="G39" s="37">
        <f t="shared" si="6"/>
        <v>1.1794444444444445</v>
      </c>
      <c r="H39" s="37">
        <f t="shared" si="6"/>
        <v>0</v>
      </c>
      <c r="I39" s="37">
        <f t="shared" si="6"/>
        <v>0</v>
      </c>
      <c r="J39" s="37">
        <f t="shared" si="6"/>
        <v>0</v>
      </c>
      <c r="K39" s="37">
        <f t="shared" si="6"/>
        <v>0</v>
      </c>
      <c r="L39" s="37">
        <f t="shared" si="6"/>
        <v>0</v>
      </c>
      <c r="M39" s="37">
        <f t="shared" si="6"/>
        <v>0</v>
      </c>
      <c r="N39" s="75">
        <f>+N38/N36</f>
        <v>0</v>
      </c>
    </row>
    <row r="40" spans="2:14" s="1" customFormat="1" ht="15">
      <c r="B40" s="81" t="s">
        <v>64</v>
      </c>
      <c r="C40" s="37">
        <f>+C38/C35</f>
        <v>0.77393584119503323</v>
      </c>
      <c r="D40" s="37">
        <f t="shared" ref="D40:G40" si="7">+D38/D35</f>
        <v>0.78107986434452581</v>
      </c>
      <c r="E40" s="37">
        <f t="shared" si="7"/>
        <v>0.9304097926776701</v>
      </c>
      <c r="F40" s="37">
        <f t="shared" si="7"/>
        <v>0.76947082672660028</v>
      </c>
      <c r="G40" s="37">
        <f t="shared" si="7"/>
        <v>0.80052790346907998</v>
      </c>
      <c r="H40" s="37"/>
      <c r="I40" s="37"/>
      <c r="J40" s="37"/>
      <c r="K40" s="37"/>
      <c r="L40" s="37"/>
      <c r="M40" s="37"/>
      <c r="N40" s="75"/>
    </row>
    <row r="41" spans="2:14" s="1" customFormat="1" ht="15">
      <c r="B41" s="81" t="s">
        <v>39</v>
      </c>
      <c r="C41" s="76">
        <f>+(D38-C38)/C38</f>
        <v>9.2307692307692316E-3</v>
      </c>
      <c r="D41" s="76">
        <f>+(E38-D38)/D38</f>
        <v>0.1911839430894309</v>
      </c>
      <c r="E41" s="76">
        <f t="shared" ref="E41:G41" si="8">+(F38-E38)/E38</f>
        <v>-0.17297643169457183</v>
      </c>
      <c r="F41" s="76">
        <f t="shared" si="8"/>
        <v>0.36879432624113473</v>
      </c>
      <c r="G41" s="76">
        <f t="shared" si="8"/>
        <v>-1</v>
      </c>
      <c r="H41" s="76"/>
      <c r="I41" s="76"/>
      <c r="J41" s="76"/>
      <c r="K41" s="76"/>
      <c r="L41" s="76"/>
      <c r="M41" s="76"/>
      <c r="N41" s="77"/>
    </row>
  </sheetData>
  <mergeCells count="3">
    <mergeCell ref="B2:N2"/>
    <mergeCell ref="B23:N23"/>
    <mergeCell ref="B32:N32"/>
  </mergeCells>
  <conditionalFormatting sqref="F31:N31">
    <cfRule type="cellIs" dxfId="7" priority="14" operator="lessThan">
      <formula>0</formula>
    </cfRule>
    <cfRule type="cellIs" dxfId="6" priority="15" operator="lessThan">
      <formula>0</formula>
    </cfRule>
  </conditionalFormatting>
  <conditionalFormatting sqref="C10:N10 I9:N9">
    <cfRule type="cellIs" dxfId="5" priority="8" operator="lessThan">
      <formula>0</formula>
    </cfRule>
    <cfRule type="cellIs" dxfId="4" priority="9" operator="lessThan">
      <formula>0</formula>
    </cfRule>
    <cfRule type="cellIs" dxfId="3" priority="10" operator="lessThan">
      <formula>0</formula>
    </cfRule>
  </conditionalFormatting>
  <conditionalFormatting sqref="H27:N27 C28:N29 C25:N26">
    <cfRule type="cellIs" dxfId="2" priority="5" operator="lessThan">
      <formula>0</formula>
    </cfRule>
    <cfRule type="cellIs" dxfId="1" priority="6" operator="lessThan">
      <formula>0</formula>
    </cfRule>
    <cfRule type="cellIs" dxfId="0" priority="7" operator="lessThan">
      <formula>0</formula>
    </cfRule>
  </conditionalFormatting>
  <conditionalFormatting sqref="C39:N40">
    <cfRule type="iconSet" priority="4">
      <iconSet>
        <cfvo type="percent" val="0"/>
        <cfvo type="num" val="1"/>
        <cfvo type="num" val="1" gte="0"/>
      </iconSet>
    </cfRule>
  </conditionalFormatting>
  <conditionalFormatting sqref="C41:G41">
    <cfRule type="iconSet" priority="1">
      <iconSet>
        <cfvo type="percent" val="0"/>
        <cfvo type="num" val="0"/>
        <cfvo type="num" val="0" gte="0"/>
      </iconSet>
    </cfRule>
  </conditionalFormatting>
  <pageMargins left="0.7" right="0.7" top="0.75" bottom="0.75" header="0.3" footer="0.3"/>
  <pageSetup paperSize="9" orientation="portrait" r:id="rId1"/>
  <drawing r:id="rId2"/>
  <legacyDrawing r:id="rId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3" id="{57CB6C2A-6260-4577-8695-F5CD416C767B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C12:N13</xm:sqref>
        </x14:conditionalFormatting>
        <x14:conditionalFormatting xmlns:xm="http://schemas.microsoft.com/office/excel/2006/main">
          <x14:cfRule type="iconSet" priority="3" id="{5A398A9A-D0C1-410B-8775-069DFEA64214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C41 H41:N41</xm:sqref>
        </x14:conditionalFormatting>
        <x14:conditionalFormatting xmlns:xm="http://schemas.microsoft.com/office/excel/2006/main">
          <x14:cfRule type="iconSet" priority="2" id="{5A04F608-A907-4C89-9BB5-50A41B41F6B3}">
            <x14:iconSet custom="1">
              <x14:cfvo type="percent">
                <xm:f>0</xm:f>
              </x14:cfvo>
              <x14:cfvo type="num">
                <xm:f>1</xm:f>
              </x14:cfvo>
              <x14:cfvo type="num" gte="0">
                <xm:f>1</xm:f>
              </x14:cfvo>
              <x14:cfIcon iconSet="3TrafficLights1" iconId="0"/>
              <x14:cfIcon iconSet="NoIcons" iconId="0"/>
              <x14:cfIcon iconSet="3TrafficLights1" iconId="2"/>
            </x14:iconSet>
          </x14:cfRule>
          <xm:sqref>C20:N21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TP FALABELLA_OK</vt:lpstr>
      <vt:lpstr>DESGRAVAMEN SC FALABELLA_OK</vt:lpstr>
      <vt:lpstr>DESGRAVAMEN TC FALABELLA_OK</vt:lpstr>
      <vt:lpstr>SAGA - GEX_OK</vt:lpstr>
      <vt:lpstr>TOTTUS - GEX_OK</vt:lpstr>
    </vt:vector>
  </TitlesOfParts>
  <Company>BNP Paribas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Angie SUAREZ</dc:creator>
  <cp:lastModifiedBy>Carmen SAQUICORAY</cp:lastModifiedBy>
  <dcterms:created xsi:type="dcterms:W3CDTF">2018-03-20T22:22:03Z</dcterms:created>
  <dcterms:modified xsi:type="dcterms:W3CDTF">2018-08-17T19:14:01Z</dcterms:modified>
</cp:coreProperties>
</file>