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85" windowWidth="10515" windowHeight="6450" tabRatio="845" activeTab="5"/>
  </bookViews>
  <sheets>
    <sheet name="Cencosud - VT" sheetId="1" r:id="rId1"/>
    <sheet name="Ripley - PT" sheetId="11" r:id="rId2"/>
    <sheet name="Ripley - VT" sheetId="12" r:id="rId3"/>
    <sheet name="Ripley - AP" sheetId="13" r:id="rId4"/>
    <sheet name="Ripley - PEF" sheetId="14" r:id="rId5"/>
    <sheet name="VEA - GEX" sheetId="16" r:id="rId6"/>
    <sheet name="OE - GEX" sheetId="17" r:id="rId7"/>
  </sheets>
  <externalReferences>
    <externalReference r:id="rId8"/>
  </externalReferences>
  <definedNames>
    <definedName name="_xlnm.Print_Area" localSheetId="0">'Cencosud - VT'!$A$2:$M$33</definedName>
  </definedNames>
  <calcPr calcId="145621"/>
</workbook>
</file>

<file path=xl/calcChain.xml><?xml version="1.0" encoding="utf-8"?>
<calcChain xmlns="http://schemas.openxmlformats.org/spreadsheetml/2006/main">
  <c r="I7" i="13" l="1"/>
  <c r="D36" i="16"/>
  <c r="E36" i="16"/>
  <c r="F36" i="16"/>
  <c r="G36" i="16"/>
  <c r="C36" i="16"/>
  <c r="C34" i="16"/>
  <c r="D34" i="16"/>
  <c r="E34" i="16"/>
  <c r="F34" i="16"/>
  <c r="G34" i="16"/>
  <c r="B34" i="16"/>
  <c r="C35" i="16"/>
  <c r="B35" i="16"/>
  <c r="G5" i="16"/>
  <c r="H5" i="16"/>
  <c r="I5" i="16"/>
  <c r="J5" i="16"/>
  <c r="K5" i="16"/>
  <c r="L5" i="16"/>
  <c r="M5" i="16"/>
  <c r="F5" i="16"/>
  <c r="C5" i="16"/>
  <c r="C14" i="16" s="1"/>
  <c r="D5" i="16"/>
  <c r="D14" i="16" s="1"/>
  <c r="E5" i="16"/>
  <c r="E14" i="16" s="1"/>
  <c r="B5" i="16"/>
  <c r="B14" i="16" s="1"/>
  <c r="B18" i="14"/>
  <c r="I7" i="14" l="1"/>
  <c r="I21" i="14"/>
  <c r="H21" i="14"/>
  <c r="H7" i="14"/>
  <c r="C13" i="11"/>
  <c r="D13" i="11"/>
  <c r="E13" i="11"/>
  <c r="B13" i="11"/>
  <c r="G5" i="11"/>
  <c r="H5" i="11"/>
  <c r="I5" i="11"/>
  <c r="J5" i="11"/>
  <c r="K5" i="11"/>
  <c r="L5" i="11"/>
  <c r="M5" i="11"/>
  <c r="F5" i="11"/>
  <c r="C5" i="11"/>
  <c r="D5" i="11"/>
  <c r="E5" i="11"/>
  <c r="B5" i="11"/>
  <c r="C13" i="1"/>
  <c r="D13" i="1"/>
  <c r="E13" i="1"/>
  <c r="F13" i="1"/>
  <c r="G13" i="1"/>
  <c r="H13" i="1"/>
  <c r="I13" i="1"/>
  <c r="J13" i="1"/>
  <c r="K13" i="1"/>
  <c r="L13" i="1"/>
  <c r="M13" i="1"/>
  <c r="B13" i="1"/>
  <c r="G5" i="1"/>
  <c r="H5" i="1"/>
  <c r="I5" i="1"/>
  <c r="J5" i="1"/>
  <c r="K5" i="1"/>
  <c r="L5" i="1"/>
  <c r="M5" i="1"/>
  <c r="F5" i="1"/>
  <c r="E5" i="1"/>
  <c r="C5" i="1"/>
  <c r="D5" i="1"/>
  <c r="B5" i="1"/>
  <c r="H10" i="14" l="1"/>
  <c r="B12" i="1" l="1"/>
  <c r="B25" i="16" l="1"/>
  <c r="C25" i="12" l="1"/>
  <c r="B24" i="12"/>
  <c r="C25" i="16"/>
  <c r="D25" i="16"/>
  <c r="E25" i="16"/>
  <c r="F25" i="16"/>
  <c r="G25" i="16"/>
  <c r="H25" i="16"/>
  <c r="I25" i="16"/>
  <c r="J25" i="16"/>
  <c r="K25" i="16"/>
  <c r="L25" i="16"/>
  <c r="M25" i="16"/>
  <c r="C24" i="17"/>
  <c r="D24" i="17"/>
  <c r="E24" i="17"/>
  <c r="F24" i="17"/>
  <c r="G24" i="17"/>
  <c r="H24" i="17"/>
  <c r="I24" i="17"/>
  <c r="J24" i="17"/>
  <c r="K24" i="17"/>
  <c r="L24" i="17"/>
  <c r="M24" i="17"/>
  <c r="B24" i="17"/>
  <c r="B21" i="17"/>
  <c r="C33" i="17" l="1"/>
  <c r="D33" i="17"/>
  <c r="E33" i="17"/>
  <c r="F33" i="17"/>
  <c r="G33" i="17"/>
  <c r="D35" i="16"/>
  <c r="E35" i="16"/>
  <c r="F35" i="16"/>
  <c r="G35" i="16"/>
  <c r="B33" i="17" l="1"/>
  <c r="C34" i="17"/>
  <c r="M43" i="17"/>
  <c r="L43" i="17"/>
  <c r="K43" i="17"/>
  <c r="J43" i="17"/>
  <c r="I43" i="17"/>
  <c r="H43" i="17"/>
  <c r="G43" i="17"/>
  <c r="F43" i="17"/>
  <c r="E43" i="17"/>
  <c r="D43" i="17"/>
  <c r="C43" i="17"/>
  <c r="H36" i="17"/>
  <c r="G36" i="17"/>
  <c r="F36" i="17"/>
  <c r="E36" i="17"/>
  <c r="D36" i="17"/>
  <c r="C36" i="17"/>
  <c r="B36" i="17"/>
  <c r="J34" i="17"/>
  <c r="M33" i="17"/>
  <c r="L33" i="17"/>
  <c r="K33" i="17"/>
  <c r="J33" i="17"/>
  <c r="I33" i="17"/>
  <c r="I34" i="17" s="1"/>
  <c r="H33" i="17"/>
  <c r="H34" i="17" s="1"/>
  <c r="G21" i="17"/>
  <c r="F21" i="17"/>
  <c r="E21" i="17"/>
  <c r="D21" i="17"/>
  <c r="C21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C22" i="16"/>
  <c r="D22" i="16"/>
  <c r="E22" i="16"/>
  <c r="F22" i="16"/>
  <c r="G22" i="16"/>
  <c r="B22" i="16"/>
  <c r="E34" i="17" l="1"/>
  <c r="M34" i="17"/>
  <c r="K34" i="17"/>
  <c r="D34" i="17"/>
  <c r="L34" i="17"/>
  <c r="G34" i="17"/>
  <c r="F34" i="17"/>
  <c r="M45" i="16" l="1"/>
  <c r="L45" i="16"/>
  <c r="K45" i="16"/>
  <c r="J45" i="16"/>
  <c r="I45" i="16"/>
  <c r="H45" i="16"/>
  <c r="G45" i="16"/>
  <c r="F45" i="16"/>
  <c r="E45" i="16"/>
  <c r="D45" i="16"/>
  <c r="C45" i="16"/>
  <c r="H38" i="16"/>
  <c r="G38" i="16"/>
  <c r="F38" i="16"/>
  <c r="E38" i="16"/>
  <c r="D38" i="16"/>
  <c r="C38" i="16"/>
  <c r="B38" i="16"/>
  <c r="H14" i="16"/>
  <c r="G14" i="16"/>
  <c r="F14" i="16"/>
  <c r="H13" i="16"/>
  <c r="G13" i="16"/>
  <c r="F13" i="16"/>
  <c r="E13" i="16"/>
  <c r="D13" i="16"/>
  <c r="C13" i="16"/>
  <c r="B13" i="16"/>
  <c r="M30" i="14" l="1"/>
  <c r="L30" i="14"/>
  <c r="K30" i="14"/>
  <c r="J30" i="14"/>
  <c r="I30" i="14"/>
  <c r="H30" i="14"/>
  <c r="G30" i="14"/>
  <c r="F30" i="14"/>
  <c r="E30" i="14"/>
  <c r="D30" i="14"/>
  <c r="C30" i="14"/>
  <c r="H24" i="14"/>
  <c r="G24" i="14"/>
  <c r="F24" i="14"/>
  <c r="E24" i="14"/>
  <c r="D24" i="14"/>
  <c r="C24" i="14"/>
  <c r="B24" i="14"/>
  <c r="I22" i="14"/>
  <c r="M11" i="14"/>
  <c r="L11" i="14"/>
  <c r="K11" i="14"/>
  <c r="J11" i="14"/>
  <c r="I11" i="14"/>
  <c r="H11" i="14"/>
  <c r="G11" i="14"/>
  <c r="M10" i="14"/>
  <c r="L10" i="14"/>
  <c r="K10" i="14"/>
  <c r="J10" i="14"/>
  <c r="I10" i="14"/>
  <c r="G10" i="14"/>
  <c r="F10" i="14"/>
  <c r="E10" i="14"/>
  <c r="D10" i="14"/>
  <c r="C10" i="14"/>
  <c r="B10" i="14"/>
  <c r="M32" i="13"/>
  <c r="L32" i="13"/>
  <c r="K32" i="13"/>
  <c r="J32" i="13"/>
  <c r="I32" i="13"/>
  <c r="H32" i="13"/>
  <c r="G32" i="13"/>
  <c r="F32" i="13"/>
  <c r="E32" i="13"/>
  <c r="D32" i="13"/>
  <c r="C32" i="13"/>
  <c r="H25" i="13"/>
  <c r="G25" i="13"/>
  <c r="F25" i="13"/>
  <c r="E25" i="13"/>
  <c r="D25" i="13"/>
  <c r="C25" i="13"/>
  <c r="B25" i="13"/>
  <c r="M23" i="13"/>
  <c r="L23" i="13"/>
  <c r="K23" i="13"/>
  <c r="J23" i="13"/>
  <c r="I23" i="13"/>
  <c r="H23" i="13"/>
  <c r="G23" i="13"/>
  <c r="F23" i="13"/>
  <c r="E23" i="13"/>
  <c r="D23" i="13"/>
  <c r="C23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B27" i="12"/>
  <c r="B12" i="12"/>
  <c r="M34" i="12"/>
  <c r="L34" i="12"/>
  <c r="K34" i="12"/>
  <c r="J34" i="12"/>
  <c r="I34" i="12"/>
  <c r="H34" i="12"/>
  <c r="G34" i="12"/>
  <c r="F34" i="12"/>
  <c r="E34" i="12"/>
  <c r="D34" i="12"/>
  <c r="C34" i="12"/>
  <c r="H27" i="12"/>
  <c r="G27" i="12"/>
  <c r="F27" i="12"/>
  <c r="E27" i="12"/>
  <c r="D27" i="12"/>
  <c r="C27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C24" i="12"/>
  <c r="M12" i="12"/>
  <c r="L12" i="12"/>
  <c r="K12" i="12"/>
  <c r="J12" i="12"/>
  <c r="I12" i="12"/>
  <c r="H12" i="12"/>
  <c r="G12" i="12"/>
  <c r="F12" i="12"/>
  <c r="E12" i="12"/>
  <c r="D12" i="12"/>
  <c r="C12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35" i="11"/>
  <c r="B28" i="11"/>
  <c r="G26" i="11"/>
  <c r="C26" i="11"/>
  <c r="B25" i="11"/>
  <c r="M35" i="11"/>
  <c r="L35" i="11"/>
  <c r="K35" i="11"/>
  <c r="J35" i="11"/>
  <c r="I35" i="11"/>
  <c r="H35" i="11"/>
  <c r="G35" i="11"/>
  <c r="F35" i="11"/>
  <c r="E35" i="11"/>
  <c r="D35" i="11"/>
  <c r="H28" i="11"/>
  <c r="G28" i="11"/>
  <c r="F28" i="11"/>
  <c r="E28" i="11"/>
  <c r="D28" i="11"/>
  <c r="C28" i="11"/>
  <c r="M26" i="11"/>
  <c r="L26" i="11"/>
  <c r="K26" i="11"/>
  <c r="J26" i="11"/>
  <c r="I26" i="11"/>
  <c r="H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C25" i="11"/>
  <c r="M13" i="11"/>
  <c r="L13" i="11"/>
  <c r="K13" i="11"/>
  <c r="J13" i="11"/>
  <c r="I13" i="11"/>
  <c r="H13" i="11"/>
  <c r="G13" i="11"/>
  <c r="F13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25" i="1" l="1"/>
  <c r="D28" i="1"/>
  <c r="E28" i="1"/>
  <c r="F28" i="1"/>
  <c r="G28" i="1"/>
  <c r="H28" i="1"/>
  <c r="C28" i="1"/>
  <c r="B28" i="1"/>
  <c r="D35" i="1"/>
  <c r="E35" i="1"/>
  <c r="F35" i="1"/>
  <c r="G35" i="1"/>
  <c r="H35" i="1"/>
  <c r="I35" i="1"/>
  <c r="J35" i="1"/>
  <c r="K35" i="1"/>
  <c r="L35" i="1"/>
  <c r="M35" i="1"/>
  <c r="C35" i="1"/>
  <c r="D26" i="1"/>
  <c r="E26" i="1"/>
  <c r="F26" i="1"/>
  <c r="G26" i="1"/>
  <c r="H26" i="1"/>
  <c r="I26" i="1"/>
  <c r="J26" i="1"/>
  <c r="K26" i="1"/>
  <c r="L26" i="1"/>
  <c r="M26" i="1"/>
  <c r="C26" i="1"/>
  <c r="C25" i="1"/>
  <c r="D25" i="1"/>
  <c r="E25" i="1"/>
  <c r="F25" i="1"/>
  <c r="G25" i="1"/>
  <c r="H25" i="1"/>
  <c r="I25" i="1"/>
  <c r="J25" i="1"/>
  <c r="K25" i="1"/>
  <c r="L25" i="1"/>
  <c r="M25" i="1"/>
  <c r="C12" i="1" l="1"/>
  <c r="D12" i="1"/>
  <c r="E12" i="1"/>
  <c r="F12" i="1"/>
  <c r="G12" i="1"/>
  <c r="H12" i="1"/>
  <c r="I12" i="1"/>
  <c r="J12" i="1"/>
  <c r="K12" i="1"/>
  <c r="L12" i="1"/>
  <c r="M12" i="1"/>
</calcChain>
</file>

<file path=xl/comments1.xml><?xml version="1.0" encoding="utf-8"?>
<comments xmlns="http://schemas.openxmlformats.org/spreadsheetml/2006/main">
  <authors>
    <author>Carmen SAQUICORAY</author>
    <author>Angie SUAREZ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De archivo FDMKT/incentivos del 2017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3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2.xml><?xml version="1.0" encoding="utf-8"?>
<comments xmlns="http://schemas.openxmlformats.org/spreadsheetml/2006/main">
  <authors>
    <author>Carmen SAQUICORAY</author>
    <author>Angie SUAREZ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sin devoluciones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De archivo FDMKT/incentivos del 2017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3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3.xml><?xml version="1.0" encoding="utf-8"?>
<comments xmlns="http://schemas.openxmlformats.org/spreadsheetml/2006/main">
  <authors>
    <author>Carmen SAQUICORAY</author>
    <author>Angie SUAREZ</author>
    <author>Giovanni TRAVAGLINI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F21" authorId="2">
      <text>
        <r>
          <rPr>
            <b/>
            <sz val="9"/>
            <color indexed="81"/>
            <rFont val="Tahoma"/>
            <family val="2"/>
          </rPr>
          <t>Giovanni TRAVAGLINI:</t>
        </r>
        <r>
          <rPr>
            <sz val="9"/>
            <color indexed="81"/>
            <rFont val="Tahoma"/>
            <family val="2"/>
          </rPr>
          <t xml:space="preserve">
SE DIO DE BAJA AL PRODUCTO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De archivo FDMKT/incentivos del 2017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31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4.xml><?xml version="1.0" encoding="utf-8"?>
<comments xmlns="http://schemas.openxmlformats.org/spreadsheetml/2006/main">
  <authors>
    <author>Carmen SAQUICORAY</author>
    <author>Angie SUAREZ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5.xml><?xml version="1.0" encoding="utf-8"?>
<comments xmlns="http://schemas.openxmlformats.org/spreadsheetml/2006/main">
  <authors>
    <author>Carmen SAQUICORAY</author>
    <author>Angie SUAREZ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al 12/agosto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0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28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6.xml><?xml version="1.0" encoding="utf-8"?>
<comments xmlns="http://schemas.openxmlformats.org/spreadsheetml/2006/main">
  <authors>
    <author>Carmen SAQUICORAY</author>
    <author>Angie SUAREZ</author>
    <author>Giovanni TRAVAGLINI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ajuste por cierre dc17 por 147k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8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1" authorId="2">
      <text>
        <r>
          <rPr>
            <b/>
            <sz val="9"/>
            <color indexed="81"/>
            <rFont val="Tahoma"/>
            <family val="2"/>
          </rPr>
          <t>Giovanni TRAVAGLINI:</t>
        </r>
        <r>
          <rPr>
            <sz val="9"/>
            <color indexed="81"/>
            <rFont val="Tahoma"/>
            <family val="2"/>
          </rPr>
          <t xml:space="preserve">
Se tomaron Liquidaciones</t>
        </r>
      </text>
    </comment>
    <comment ref="A3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De archivo FDMKT/incentivos del 2017</t>
        </r>
      </text>
    </comment>
    <comment ref="A33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4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comments7.xml><?xml version="1.0" encoding="utf-8"?>
<comments xmlns="http://schemas.openxmlformats.org/spreadsheetml/2006/main">
  <authors>
    <author>Carmen SAQUICORAY</author>
    <author>Angie SUAREZ</author>
    <author>Giovanni TRAVAGLINI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ajuste por cierre dc17 por 147k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Neta de IGV y devoluciones. De archivo Consolidado de Producción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archivo Estimación de Primas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
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Archivo Victor</t>
        </r>
      </text>
    </comment>
    <comment ref="A20" authorId="2">
      <text>
        <r>
          <rPr>
            <b/>
            <sz val="9"/>
            <color indexed="81"/>
            <rFont val="Tahoma"/>
            <family val="2"/>
          </rPr>
          <t>Giovanni TRAVAGLINI:</t>
        </r>
        <r>
          <rPr>
            <sz val="9"/>
            <color indexed="81"/>
            <rFont val="Tahoma"/>
            <family val="2"/>
          </rPr>
          <t xml:space="preserve">
Se tomaron Liquidaciones</t>
        </r>
      </text>
    </comment>
    <comment ref="A31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De archivo FDMKT/incentivos del 2017</t>
        </r>
      </text>
    </comment>
    <comment ref="A32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correo FDMKT/Incentivos Yudi</t>
        </r>
      </text>
    </comment>
    <comment ref="A40" authorId="1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enviado por Piero</t>
        </r>
      </text>
    </comment>
  </commentList>
</comments>
</file>

<file path=xl/sharedStrings.xml><?xml version="1.0" encoding="utf-8"?>
<sst xmlns="http://schemas.openxmlformats.org/spreadsheetml/2006/main" count="366" uniqueCount="59">
  <si>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</si>
  <si>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</si>
  <si>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</si>
  <si>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</si>
  <si>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</si>
  <si>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</si>
  <si>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</si>
  <si>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</si>
  <si>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</si>
  <si>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</si>
  <si>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</si>
  <si>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</si>
  <si>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</si>
  <si>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-</t>
  </si>
  <si>
    <t>Prima Neta Recaudada 2017</t>
  </si>
  <si>
    <t>Prima Neta Recaudada 2018</t>
  </si>
  <si>
    <t xml:space="preserve">Prima Neta Estimada </t>
  </si>
  <si>
    <t>NBI Real 2017</t>
  </si>
  <si>
    <t>NBI Real 2018</t>
  </si>
  <si>
    <t>Stock inicial</t>
  </si>
  <si>
    <t>Variación mensual altas</t>
  </si>
  <si>
    <t>NBI Budget 2018</t>
  </si>
  <si>
    <t>VIDA TRANQUILA - VENTAS</t>
  </si>
  <si>
    <t>Cumplimiento Budget</t>
  </si>
  <si>
    <t>Cumplimiento Update</t>
  </si>
  <si>
    <t>Ventas Budget 2018</t>
  </si>
  <si>
    <t>Ventas Update 2018</t>
  </si>
  <si>
    <t>Ventas Reales 2018 (unidades)</t>
  </si>
  <si>
    <t>Ventas Reales 2017 (unidades)</t>
  </si>
  <si>
    <t>Cumplimiento Ventas Update 2018</t>
  </si>
  <si>
    <t>Anulaciones / Caidas</t>
  </si>
  <si>
    <t>Stock Final (Cobrado) 2017</t>
  </si>
  <si>
    <t>Stock Final (Cobrado) 2018</t>
  </si>
  <si>
    <t>Var. Mensual Stock Final (Cobrado) 2018</t>
  </si>
  <si>
    <t>VIDA TRANQUILA - PRIMAS</t>
  </si>
  <si>
    <t>PT - PRIMAS</t>
  </si>
  <si>
    <t>PT - VENTAS</t>
  </si>
  <si>
    <t>VT - PRIMAS</t>
  </si>
  <si>
    <t>VT - VENTAS</t>
  </si>
  <si>
    <r>
      <t xml:space="preserve">AP - PRIMAS </t>
    </r>
    <r>
      <rPr>
        <b/>
        <sz val="16"/>
        <color theme="1" tint="0.499984740745262"/>
        <rFont val="Calibri"/>
        <family val="2"/>
        <scheme val="minor"/>
      </rPr>
      <t>(AP + EV + SEP)</t>
    </r>
  </si>
  <si>
    <r>
      <t xml:space="preserve">AP - VENTAS </t>
    </r>
    <r>
      <rPr>
        <b/>
        <sz val="16"/>
        <color theme="1" tint="0.499984740745262"/>
        <rFont val="Calibri"/>
        <family val="2"/>
        <scheme val="minor"/>
      </rPr>
      <t>(AP + EV + SEP)</t>
    </r>
  </si>
  <si>
    <t>PEF - PRIMAS</t>
  </si>
  <si>
    <t>PEF - VENTAS</t>
  </si>
  <si>
    <t>Prima Budget 2018</t>
  </si>
  <si>
    <t>Prima Update 2018</t>
  </si>
  <si>
    <t>Prima neta reporte Socio 2018</t>
  </si>
  <si>
    <t>Venta Electro 2018 S/.</t>
  </si>
  <si>
    <t>Venta GEX 2018 S/.</t>
  </si>
  <si>
    <t>Participación 2018</t>
  </si>
  <si>
    <t>Venta Electro 2017 S/.</t>
  </si>
  <si>
    <t>Venta GEX 2017 S/.</t>
  </si>
  <si>
    <t>Participación 2017</t>
  </si>
  <si>
    <t>Venta Electro 2018 (unidades)</t>
  </si>
  <si>
    <t>GEX - PRIMAS</t>
  </si>
  <si>
    <t>GEX - VENTAS</t>
  </si>
  <si>
    <t>Prima Update 2018 (efectos 2017)</t>
  </si>
  <si>
    <t>Prima Update 2018 (efecto 2017)</t>
  </si>
  <si>
    <t>Cumplimiento Ventas Budget 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</si>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</sst>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\ [$€-1]_-;\-* #,##0.00\ [$€-1]_-;_-* &quot;-&quot;??\ [$€-1]_-"/>
    <numFmt numFmtId="165" formatCode="#,##0.00\ &quot;F&quot;;[Red]\-#,##0.00\ &quot;F&quot;"/>
    <numFmt numFmtId="166" formatCode="_-* #,##0\ &quot;DM&quot;_-;\-* #,##0\ &quot;DM&quot;_-;_-* &quot;-&quot;\ &quot;DM&quot;_-;_-@_-"/>
    <numFmt numFmtId="167" formatCode="_-* #,##0\ _€_-;\-* #,##0\ _€_-;_-* &quot;-&quot;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sz val="10"/>
      <name val="Geneva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56"/>
      <name val="Calibri"/>
      <family val="2"/>
    </font>
    <font>
      <b/>
      <sz val="22"/>
      <color theme="1" tint="0.499984740745262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7" fillId="0" borderId="0">
      <alignment vertical="top"/>
    </xf>
    <xf numFmtId="0" fontId="8" fillId="0" borderId="0"/>
    <xf numFmtId="0" fontId="7" fillId="0" borderId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6" borderId="0" applyNumberFormat="0" applyBorder="0" applyAlignment="0" applyProtection="0"/>
    <xf numFmtId="0" fontId="12" fillId="18" borderId="2" applyNumberFormat="0" applyAlignment="0" applyProtection="0"/>
    <xf numFmtId="0" fontId="13" fillId="0" borderId="3" applyNumberFormat="0" applyFill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2" borderId="0" applyNumberFormat="0" applyBorder="0" applyAlignment="0" applyProtection="0"/>
    <xf numFmtId="164" fontId="8" fillId="0" borderId="0" applyFont="0" applyFill="0" applyBorder="0" applyAlignment="0" applyProtection="0"/>
    <xf numFmtId="0" fontId="14" fillId="5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23" borderId="0" applyNumberFormat="0" applyBorder="0" applyAlignment="0" applyProtection="0"/>
    <xf numFmtId="0" fontId="8" fillId="24" borderId="4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25" borderId="5" applyNumberFormat="0" applyAlignment="0" applyProtection="0"/>
    <xf numFmtId="0" fontId="8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3" fontId="0" fillId="0" borderId="6" xfId="0" applyNumberFormat="1" applyFill="1" applyBorder="1" applyAlignment="1">
      <alignment horizontal="center"/>
    </xf>
    <xf numFmtId="9" fontId="0" fillId="26" borderId="0" xfId="1" applyFont="1" applyFill="1" applyBorder="1"/>
    <xf numFmtId="0" fontId="3" fillId="26" borderId="0" xfId="0" applyFont="1" applyFill="1" applyBorder="1"/>
    <xf numFmtId="10" fontId="0" fillId="26" borderId="0" xfId="1" applyNumberFormat="1" applyFont="1" applyFill="1" applyBorder="1" applyAlignment="1">
      <alignment horizontal="center"/>
    </xf>
    <xf numFmtId="167" fontId="0" fillId="26" borderId="0" xfId="55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26" borderId="0" xfId="0" applyFont="1" applyFill="1" applyBorder="1"/>
    <xf numFmtId="0" fontId="0" fillId="26" borderId="0" xfId="0" applyFont="1" applyFill="1"/>
    <xf numFmtId="0" fontId="0" fillId="26" borderId="0" xfId="0" applyFont="1" applyFill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3" fontId="0" fillId="26" borderId="0" xfId="0" applyNumberFormat="1" applyFont="1" applyFill="1" applyBorder="1" applyAlignment="1">
      <alignment horizontal="center"/>
    </xf>
    <xf numFmtId="0" fontId="2" fillId="28" borderId="7" xfId="3" applyFont="1" applyFill="1" applyBorder="1" applyAlignment="1">
      <alignment horizontal="center" vertical="center"/>
    </xf>
    <xf numFmtId="0" fontId="3" fillId="28" borderId="8" xfId="0" applyFont="1" applyFill="1" applyBorder="1"/>
    <xf numFmtId="3" fontId="0" fillId="26" borderId="8" xfId="0" applyNumberFormat="1" applyFont="1" applyFill="1" applyBorder="1" applyAlignment="1">
      <alignment horizontal="center"/>
    </xf>
    <xf numFmtId="9" fontId="0" fillId="0" borderId="8" xfId="1" applyNumberFormat="1" applyFont="1" applyBorder="1" applyAlignment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6" fillId="26" borderId="8" xfId="0" applyNumberFormat="1" applyFont="1" applyFill="1" applyBorder="1" applyAlignment="1">
      <alignment horizontal="center"/>
    </xf>
    <xf numFmtId="0" fontId="0" fillId="0" borderId="8" xfId="0" applyFont="1" applyBorder="1"/>
    <xf numFmtId="9" fontId="0" fillId="0" borderId="8" xfId="1" applyFont="1" applyBorder="1"/>
    <xf numFmtId="4" fontId="0" fillId="26" borderId="8" xfId="0" applyNumberFormat="1" applyFont="1" applyFill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67" fontId="0" fillId="0" borderId="8" xfId="55" applyNumberFormat="1" applyFont="1" applyBorder="1" applyAlignment="1">
      <alignment horizontal="center"/>
    </xf>
    <xf numFmtId="0" fontId="3" fillId="28" borderId="9" xfId="0" applyFont="1" applyFill="1" applyBorder="1"/>
    <xf numFmtId="3" fontId="0" fillId="26" borderId="9" xfId="0" applyNumberFormat="1" applyFont="1" applyFill="1" applyBorder="1" applyAlignment="1">
      <alignment horizontal="center"/>
    </xf>
    <xf numFmtId="0" fontId="3" fillId="27" borderId="8" xfId="0" applyFont="1" applyFill="1" applyBorder="1"/>
    <xf numFmtId="10" fontId="0" fillId="26" borderId="8" xfId="1" applyNumberFormat="1" applyFont="1" applyFill="1" applyBorder="1" applyAlignment="1">
      <alignment horizontal="center"/>
    </xf>
    <xf numFmtId="9" fontId="0" fillId="0" borderId="8" xfId="1" applyNumberFormat="1" applyFont="1" applyBorder="1" applyAlignment="1">
      <alignment horizontal="right"/>
    </xf>
    <xf numFmtId="167" fontId="0" fillId="26" borderId="8" xfId="55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20" fillId="0" borderId="0" xfId="2" applyFont="1" applyFill="1" applyBorder="1" applyAlignment="1">
      <alignment horizontal="center" vertical="center"/>
    </xf>
    <xf numFmtId="9" fontId="0" fillId="29" borderId="8" xfId="1" applyNumberFormat="1" applyFont="1" applyFill="1" applyBorder="1" applyAlignment="1">
      <alignment horizontal="right"/>
    </xf>
    <xf numFmtId="3" fontId="22" fillId="26" borderId="8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3" fontId="6" fillId="29" borderId="8" xfId="0" applyNumberFormat="1" applyFont="1" applyFill="1" applyBorder="1" applyAlignment="1">
      <alignment horizontal="center"/>
    </xf>
  </cellXfs>
  <cellStyles count="56">
    <cellStyle name="_CdP TAsa Comisiones_2009_09" xfId="4"/>
    <cellStyle name="1" xfId="5"/>
    <cellStyle name="1_CdP TAsa Comisiones_2009_09" xfId="6"/>
    <cellStyle name="1_Cierre 2008m10 Seguros eco" xfId="7"/>
    <cellStyle name="1_SINIESTRO CAFAE ONCOLOGICO ABRIL09" xfId="8"/>
    <cellStyle name="20% - Ênfase1" xfId="9"/>
    <cellStyle name="20% - Ênfase2" xfId="10"/>
    <cellStyle name="20% - Ênfase3" xfId="11"/>
    <cellStyle name="20% - Ênfase4" xfId="12"/>
    <cellStyle name="20% - Ênfase5" xfId="13"/>
    <cellStyle name="20% - Ênfase6" xfId="14"/>
    <cellStyle name="40% - Ênfase1" xfId="15"/>
    <cellStyle name="40% - Ênfase2" xfId="16"/>
    <cellStyle name="40% - Ênfase3" xfId="17"/>
    <cellStyle name="40% - Ênfase4" xfId="18"/>
    <cellStyle name="40% - Ênfase5" xfId="19"/>
    <cellStyle name="40% - Ênfase6" xfId="20"/>
    <cellStyle name="60% - Ênfase1" xfId="21"/>
    <cellStyle name="60% - Ênfase2" xfId="22"/>
    <cellStyle name="60% - Ênfase3" xfId="23"/>
    <cellStyle name="60% - Ênfase4" xfId="24"/>
    <cellStyle name="60% - Ênfase5" xfId="25"/>
    <cellStyle name="60% - Ênfase6" xfId="26"/>
    <cellStyle name="Bom" xfId="27"/>
    <cellStyle name="Célula de Verificação" xfId="28"/>
    <cellStyle name="Célula Vinculada" xfId="29"/>
    <cellStyle name="Ênfase1" xfId="30"/>
    <cellStyle name="Ênfase2" xfId="31"/>
    <cellStyle name="Ênfase3" xfId="32"/>
    <cellStyle name="Ênfase4" xfId="33"/>
    <cellStyle name="Ênfase5" xfId="34"/>
    <cellStyle name="Ênfase6" xfId="35"/>
    <cellStyle name="Énfasis5" xfId="3" builtinId="45"/>
    <cellStyle name="Euro" xfId="36"/>
    <cellStyle name="Incorreto" xfId="37"/>
    <cellStyle name="Lien hypertexte visité_arretechili" xfId="38"/>
    <cellStyle name="Millares" xfId="55" builtinId="3"/>
    <cellStyle name="Millares 2" xfId="54"/>
    <cellStyle name="Milliers [0]_AMEX94" xfId="39"/>
    <cellStyle name="Milliers_AMEX94" xfId="40"/>
    <cellStyle name="Monétaire [0]_AMEX94" xfId="41"/>
    <cellStyle name="Monétaire_AMEX94" xfId="42"/>
    <cellStyle name="Neutra" xfId="43"/>
    <cellStyle name="Normal" xfId="0" builtinId="0"/>
    <cellStyle name="Nota" xfId="44"/>
    <cellStyle name="Notas" xfId="2" builtinId="10"/>
    <cellStyle name="Porcentaje" xfId="1" builtinId="5"/>
    <cellStyle name="Porcentual 2" xfId="45"/>
    <cellStyle name="Porcentual 3" xfId="46"/>
    <cellStyle name="Porcentual 4" xfId="47"/>
    <cellStyle name="Saída" xfId="48"/>
    <cellStyle name="Standard_IHM98" xfId="49"/>
    <cellStyle name="Texto de Aviso" xfId="50"/>
    <cellStyle name="Título 4" xfId="51"/>
    <cellStyle name="Währung [0]_1998" xfId="52"/>
    <cellStyle name="Währung_1998" xfId="53"/>
  </cellStyles>
  <dxfs count="7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5E4E3"/>
      <color rgb="FFF4E1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16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16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16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936007502963829E-2"/>
          <c:y val="0.14385274563023701"/>
          <c:w val="0.86495062279308954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'Cencosud - VT'!$A$8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'Cencosud - VT'!$B$3:$I$3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'Cencosud - VT'!$B$8:$I$8</c:f>
              <c:numCache>
                <c:formatCode>#,##0</c:formatCode>
                <c:ptCount val="8"/>
                <c:pt idx="0">
                  <c:v>120222.40000000001</c:v>
                </c:pt>
                <c:pt idx="1">
                  <c:v>117197.47</c:v>
                </c:pt>
                <c:pt idx="2">
                  <c:v>115573.55999999998</c:v>
                </c:pt>
                <c:pt idx="3">
                  <c:v>111050.6</c:v>
                </c:pt>
                <c:pt idx="4">
                  <c:v>118630.33</c:v>
                </c:pt>
                <c:pt idx="5">
                  <c:v>119267.15</c:v>
                </c:pt>
                <c:pt idx="6">
                  <c:v>118227.01</c:v>
                </c:pt>
                <c:pt idx="7">
                  <c:v>117579.56000000001</c:v>
                </c:pt>
              </c:numCache>
            </c:numRef>
          </c:val>
        </c:ser>
        <c:ser>
          <c:idx val="0"/>
          <c:order val="1"/>
          <c:tx>
            <c:strRef>
              <c:f>'Cencosud - VT'!$A$9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3.3952247456098899E-3"/>
                  <c:y val="0.491724476155840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587079093498166E-3"/>
                  <c:y val="0.512688772560325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04494912197797E-3"/>
                  <c:y val="0.518310243662731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7904494912197381E-3"/>
                  <c:y val="0.52536574759735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5269663274798526E-3"/>
                  <c:y val="0.5308741184763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6587079093498166E-3"/>
                  <c:y val="0.532908752494786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'Cencosud - VT'!$B$3:$I$3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'Cencosud - VT'!$B$9:$I$9</c:f>
              <c:numCache>
                <c:formatCode>#,##0</c:formatCode>
                <c:ptCount val="8"/>
                <c:pt idx="0">
                  <c:v>134028.80999999997</c:v>
                </c:pt>
                <c:pt idx="1">
                  <c:v>138609.41</c:v>
                </c:pt>
                <c:pt idx="2">
                  <c:v>142599.66</c:v>
                </c:pt>
                <c:pt idx="3">
                  <c:v>140631.87</c:v>
                </c:pt>
                <c:pt idx="4">
                  <c:v>144709.57</c:v>
                </c:pt>
                <c:pt idx="5">
                  <c:v>148415.57999999999</c:v>
                </c:pt>
                <c:pt idx="6">
                  <c:v>148470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35968"/>
        <c:axId val="119637504"/>
      </c:barChart>
      <c:lineChart>
        <c:grouping val="standard"/>
        <c:varyColors val="0"/>
        <c:ser>
          <c:idx val="2"/>
          <c:order val="2"/>
          <c:tx>
            <c:strRef>
              <c:f>'Cencosud - VT'!$A$4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'Cencosud - VT'!$B$4:$I$4</c:f>
              <c:numCache>
                <c:formatCode>#,##0</c:formatCode>
                <c:ptCount val="8"/>
                <c:pt idx="0">
                  <c:v>130236.810810289</c:v>
                </c:pt>
                <c:pt idx="1">
                  <c:v>132571.09802276667</c:v>
                </c:pt>
                <c:pt idx="2">
                  <c:v>134662.91137271357</c:v>
                </c:pt>
                <c:pt idx="3">
                  <c:v>136537.43780957494</c:v>
                </c:pt>
                <c:pt idx="4">
                  <c:v>138217.24799081383</c:v>
                </c:pt>
                <c:pt idx="5">
                  <c:v>139722.5680489926</c:v>
                </c:pt>
                <c:pt idx="6">
                  <c:v>141071.5231290744</c:v>
                </c:pt>
                <c:pt idx="7">
                  <c:v>142280.35562831053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'Cencosud - VT'!$A$6</c:f>
              <c:strCache>
                <c:ptCount val="1"/>
                <c:pt idx="0">
                  <c:v>Prima Update 2018 (efectos 2017)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'Cencosud - VT'!$B$5:$I$5</c:f>
              <c:numCache>
                <c:formatCode>#,##0</c:formatCode>
                <c:ptCount val="8"/>
                <c:pt idx="0">
                  <c:v>134028.80999999997</c:v>
                </c:pt>
                <c:pt idx="1">
                  <c:v>138609.41</c:v>
                </c:pt>
                <c:pt idx="2">
                  <c:v>142599.66</c:v>
                </c:pt>
                <c:pt idx="3">
                  <c:v>140631.87</c:v>
                </c:pt>
                <c:pt idx="4">
                  <c:v>142076.05092850872</c:v>
                </c:pt>
                <c:pt idx="5">
                  <c:v>145932.67972106335</c:v>
                </c:pt>
                <c:pt idx="6">
                  <c:v>149324.89771660877</c:v>
                </c:pt>
                <c:pt idx="7">
                  <c:v>152959.41699755032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4096"/>
        <c:axId val="137601792"/>
      </c:lineChart>
      <c:catAx>
        <c:axId val="1196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37504"/>
        <c:crosses val="autoZero"/>
        <c:auto val="1"/>
        <c:lblAlgn val="ctr"/>
        <c:lblOffset val="100"/>
        <c:noMultiLvlLbl val="0"/>
      </c:catAx>
      <c:valAx>
        <c:axId val="119637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96359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21844977896362E-5"/>
                <c:y val="0.10089599750370078"/>
              </c:manualLayout>
            </c:layout>
            <c:txPr>
              <a:bodyPr/>
              <a:lstStyle/>
              <a:p>
                <a:pPr>
                  <a:defRPr sz="16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</c:dispUnitsLbl>
        </c:dispUnits>
      </c:valAx>
      <c:valAx>
        <c:axId val="1376017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37604096"/>
        <c:crosses val="max"/>
        <c:crossBetween val="between"/>
        <c:dispUnits>
          <c:builtInUnit val="thousands"/>
        </c:dispUnits>
      </c:valAx>
      <c:catAx>
        <c:axId val="13760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76017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94885631369437451"/>
          <c:h val="0.12194266799154244"/>
        </c:manualLayout>
      </c:layout>
      <c:overlay val="0"/>
      <c:txPr>
        <a:bodyPr/>
        <a:lstStyle/>
        <a:p>
          <a:pPr>
            <a:defRPr sz="105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PEF'!#REF!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PEF'!$B$17:$M$17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'Ripley - PEF'!$A$19</c:f>
              <c:strCache>
                <c:ptCount val="1"/>
                <c:pt idx="0">
                  <c:v>Ventas Update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PEF'!$B$17:$M$17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PEF'!$B$19:$M$19</c:f>
              <c:numCache>
                <c:formatCode>#,##0</c:formatCode>
                <c:ptCount val="12"/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85792"/>
        <c:axId val="119632640"/>
      </c:barChart>
      <c:lineChart>
        <c:grouping val="standard"/>
        <c:varyColors val="0"/>
        <c:ser>
          <c:idx val="2"/>
          <c:order val="2"/>
          <c:tx>
            <c:strRef>
              <c:f>'Ripley - PEF'!$A$18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PEF'!$B$18:$M$18</c:f>
              <c:numCache>
                <c:formatCode>#,##0</c:formatCode>
                <c:ptCount val="1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PEF'!$A$20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PEF'!$B$20:$M$20</c:f>
              <c:numCache>
                <c:formatCode>#,##0</c:formatCode>
                <c:ptCount val="12"/>
                <c:pt idx="6">
                  <c:v>272</c:v>
                </c:pt>
                <c:pt idx="7">
                  <c:v>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61312"/>
        <c:axId val="119634560"/>
      </c:lineChart>
      <c:catAx>
        <c:axId val="119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32640"/>
        <c:crosses val="autoZero"/>
        <c:auto val="1"/>
        <c:lblAlgn val="ctr"/>
        <c:lblOffset val="100"/>
        <c:noMultiLvlLbl val="0"/>
      </c:catAx>
      <c:valAx>
        <c:axId val="11963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5857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Pr>
              <a:bodyPr/>
              <a:lstStyle/>
              <a:p>
                <a:pPr>
                  <a:defRPr sz="16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</c:dispUnitsLbl>
        </c:dispUnits>
      </c:valAx>
      <c:valAx>
        <c:axId val="1196345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9661312"/>
        <c:crosses val="max"/>
        <c:crossBetween val="between"/>
        <c:dispUnits>
          <c:builtInUnit val="thousands"/>
        </c:dispUnits>
      </c:valAx>
      <c:catAx>
        <c:axId val="11966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634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'VEA - GEX'!$A$8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'VEA - GEX'!$B$3:$I$3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'VEA - GEX'!$B$8:$I$8</c:f>
              <c:numCache>
                <c:formatCode>#,##0</c:formatCode>
                <c:ptCount val="8"/>
                <c:pt idx="0">
                  <c:v>481943.35210180085</c:v>
                </c:pt>
                <c:pt idx="1">
                  <c:v>423743.62946255232</c:v>
                </c:pt>
                <c:pt idx="2">
                  <c:v>498734.10471567977</c:v>
                </c:pt>
                <c:pt idx="3">
                  <c:v>492341.79923781526</c:v>
                </c:pt>
                <c:pt idx="4">
                  <c:v>563080.23014015146</c:v>
                </c:pt>
                <c:pt idx="5">
                  <c:v>319226.509825391</c:v>
                </c:pt>
                <c:pt idx="6">
                  <c:v>579188.98808205861</c:v>
                </c:pt>
                <c:pt idx="7">
                  <c:v>456074.82</c:v>
                </c:pt>
              </c:numCache>
            </c:numRef>
          </c:val>
        </c:ser>
        <c:ser>
          <c:idx val="0"/>
          <c:order val="1"/>
          <c:tx>
            <c:strRef>
              <c:f>'VEA - GEX'!$A$9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'VEA - GEX'!$B$3:$I$3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'VEA - GEX'!$B$9:$I$9</c:f>
              <c:numCache>
                <c:formatCode>#,##0</c:formatCode>
                <c:ptCount val="8"/>
                <c:pt idx="0">
                  <c:v>413951.55932203389</c:v>
                </c:pt>
                <c:pt idx="1">
                  <c:v>442992.77118644072</c:v>
                </c:pt>
                <c:pt idx="2">
                  <c:v>527833.41525423725</c:v>
                </c:pt>
                <c:pt idx="3">
                  <c:v>470010.47474576335</c:v>
                </c:pt>
                <c:pt idx="4">
                  <c:v>527534.12355932198</c:v>
                </c:pt>
                <c:pt idx="5">
                  <c:v>453932.05084745761</c:v>
                </c:pt>
                <c:pt idx="6">
                  <c:v>356997.44067796611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96640"/>
        <c:axId val="120098176"/>
      </c:barChart>
      <c:lineChart>
        <c:grouping val="standard"/>
        <c:varyColors val="0"/>
        <c:ser>
          <c:idx val="2"/>
          <c:order val="2"/>
          <c:tx>
            <c:strRef>
              <c:f>'VEA - GEX'!$A$4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4"/>
              <c:layout>
                <c:manualLayout>
                  <c:x val="-2.7623432754793061E-2"/>
                  <c:y val="-2.145593740272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5440197048196563E-2"/>
                  <c:y val="2.4137929578065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374655624651241E-2"/>
                  <c:y val="1.3615228309335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GEX'!$B$4:$I$4</c:f>
              <c:numCache>
                <c:formatCode>#,##0</c:formatCode>
                <c:ptCount val="8"/>
                <c:pt idx="0">
                  <c:v>416517.93938068399</c:v>
                </c:pt>
                <c:pt idx="1">
                  <c:v>416517.93938068399</c:v>
                </c:pt>
                <c:pt idx="2">
                  <c:v>416517.93938068399</c:v>
                </c:pt>
                <c:pt idx="3">
                  <c:v>416517.93938068399</c:v>
                </c:pt>
                <c:pt idx="4">
                  <c:v>525453.4004494783</c:v>
                </c:pt>
                <c:pt idx="5">
                  <c:v>416517.93938068399</c:v>
                </c:pt>
                <c:pt idx="6">
                  <c:v>525453.4004494783</c:v>
                </c:pt>
                <c:pt idx="7">
                  <c:v>416517.93938068399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'VEA - GEX'!$A$6</c:f>
              <c:strCache>
                <c:ptCount val="1"/>
                <c:pt idx="0">
                  <c:v>Prima Update 2018 (efecto 2017)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GEX'!$B$6:$I$6</c:f>
              <c:numCache>
                <c:formatCode>#,##0</c:formatCode>
                <c:ptCount val="8"/>
                <c:pt idx="0">
                  <c:v>179539.056369664</c:v>
                </c:pt>
                <c:pt idx="1">
                  <c:v>485731.18407482927</c:v>
                </c:pt>
                <c:pt idx="2">
                  <c:v>485731.18407482712</c:v>
                </c:pt>
                <c:pt idx="3">
                  <c:v>298397.01896635967</c:v>
                </c:pt>
                <c:pt idx="4">
                  <c:v>438958.74943542626</c:v>
                </c:pt>
                <c:pt idx="5">
                  <c:v>392752.56528432877</c:v>
                </c:pt>
                <c:pt idx="6">
                  <c:v>531371.1177376213</c:v>
                </c:pt>
                <c:pt idx="7">
                  <c:v>392752.56528432877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6848"/>
        <c:axId val="120124928"/>
      </c:lineChart>
      <c:catAx>
        <c:axId val="1200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98176"/>
        <c:crosses val="autoZero"/>
        <c:auto val="1"/>
        <c:lblAlgn val="ctr"/>
        <c:lblOffset val="100"/>
        <c:noMultiLvlLbl val="0"/>
      </c:catAx>
      <c:valAx>
        <c:axId val="120098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09664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Miles de Soles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1201249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20126848"/>
        <c:crosses val="max"/>
        <c:crossBetween val="between"/>
        <c:dispUnits>
          <c:builtInUnit val="thousands"/>
        </c:dispUnits>
      </c:valAx>
      <c:catAx>
        <c:axId val="12012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01249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'VEA - GEX'!$A$32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'VEA - GEX'!$B$28:$I$28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'VEA - GEX'!$B$32:$I$32</c:f>
              <c:numCache>
                <c:formatCode>#,##0</c:formatCode>
                <c:ptCount val="8"/>
                <c:pt idx="0">
                  <c:v>8148</c:v>
                </c:pt>
                <c:pt idx="1">
                  <c:v>7519</c:v>
                </c:pt>
                <c:pt idx="2">
                  <c:v>8347</c:v>
                </c:pt>
                <c:pt idx="3">
                  <c:v>8443</c:v>
                </c:pt>
                <c:pt idx="4">
                  <c:v>9253</c:v>
                </c:pt>
                <c:pt idx="5">
                  <c:v>5399</c:v>
                </c:pt>
                <c:pt idx="6">
                  <c:v>9490</c:v>
                </c:pt>
                <c:pt idx="7">
                  <c:v>7483</c:v>
                </c:pt>
              </c:numCache>
            </c:numRef>
          </c:val>
        </c:ser>
        <c:ser>
          <c:idx val="0"/>
          <c:order val="1"/>
          <c:tx>
            <c:strRef>
              <c:f>'VEA - GEX'!$A$33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'VEA - GEX'!$B$28:$I$28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'VEA - GEX'!$B$33:$I$33</c:f>
              <c:numCache>
                <c:formatCode>#,##0</c:formatCode>
                <c:ptCount val="8"/>
                <c:pt idx="0">
                  <c:v>7939</c:v>
                </c:pt>
                <c:pt idx="1">
                  <c:v>8668</c:v>
                </c:pt>
                <c:pt idx="2">
                  <c:v>9711</c:v>
                </c:pt>
                <c:pt idx="3">
                  <c:v>10004</c:v>
                </c:pt>
                <c:pt idx="4">
                  <c:v>10155</c:v>
                </c:pt>
                <c:pt idx="5">
                  <c:v>9187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77408"/>
        <c:axId val="120178944"/>
      </c:barChart>
      <c:lineChart>
        <c:grouping val="standard"/>
        <c:varyColors val="0"/>
        <c:ser>
          <c:idx val="2"/>
          <c:order val="2"/>
          <c:tx>
            <c:strRef>
              <c:f>'VEA - GEX'!$A$30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GEX'!$B$30:$I$30</c:f>
              <c:numCache>
                <c:formatCode>#,##0</c:formatCode>
                <c:ptCount val="8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8200</c:v>
                </c:pt>
                <c:pt idx="5">
                  <c:v>6500</c:v>
                </c:pt>
                <c:pt idx="6">
                  <c:v>8200</c:v>
                </c:pt>
                <c:pt idx="7">
                  <c:v>6500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'VEA - GEX'!$A$31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GEX'!$B$31:$I$31</c:f>
              <c:numCache>
                <c:formatCode>#,##0</c:formatCode>
                <c:ptCount val="8"/>
                <c:pt idx="0">
                  <c:v>7819</c:v>
                </c:pt>
                <c:pt idx="1">
                  <c:v>8444</c:v>
                </c:pt>
                <c:pt idx="2">
                  <c:v>9615</c:v>
                </c:pt>
                <c:pt idx="3">
                  <c:v>8500</c:v>
                </c:pt>
                <c:pt idx="4">
                  <c:v>9500</c:v>
                </c:pt>
                <c:pt idx="5">
                  <c:v>8500</c:v>
                </c:pt>
                <c:pt idx="6">
                  <c:v>11500</c:v>
                </c:pt>
                <c:pt idx="7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91232"/>
        <c:axId val="120189312"/>
      </c:lineChart>
      <c:catAx>
        <c:axId val="1201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78944"/>
        <c:crosses val="autoZero"/>
        <c:auto val="1"/>
        <c:lblAlgn val="ctr"/>
        <c:lblOffset val="100"/>
        <c:noMultiLvlLbl val="0"/>
      </c:catAx>
      <c:valAx>
        <c:axId val="120178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17740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201893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20191232"/>
        <c:crosses val="max"/>
        <c:crossBetween val="between"/>
        <c:dispUnits>
          <c:builtInUnit val="thousands"/>
        </c:dispUnits>
      </c:valAx>
      <c:catAx>
        <c:axId val="12019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0189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Participación de la SG 2018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(Sobre el Elegible SOLES)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'VEA - GEX'!$A$33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'VEA - GEX'!$B$28:$M$28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GEX'!$B$33:$M$33</c:f>
              <c:numCache>
                <c:formatCode>#,##0</c:formatCode>
                <c:ptCount val="12"/>
                <c:pt idx="0">
                  <c:v>7939</c:v>
                </c:pt>
                <c:pt idx="1">
                  <c:v>8668</c:v>
                </c:pt>
                <c:pt idx="2">
                  <c:v>9711</c:v>
                </c:pt>
                <c:pt idx="3">
                  <c:v>10004</c:v>
                </c:pt>
                <c:pt idx="4">
                  <c:v>10155</c:v>
                </c:pt>
                <c:pt idx="5">
                  <c:v>9187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35296"/>
        <c:axId val="120545280"/>
      </c:barChart>
      <c:lineChart>
        <c:grouping val="standard"/>
        <c:varyColors val="0"/>
        <c:ser>
          <c:idx val="2"/>
          <c:order val="1"/>
          <c:tx>
            <c:strRef>
              <c:f>'VEA - GEX'!$A$30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GEX'!$B$30:$M$30</c:f>
              <c:numCache>
                <c:formatCode>#,##0</c:formatCode>
                <c:ptCount val="12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8200</c:v>
                </c:pt>
                <c:pt idx="5">
                  <c:v>6500</c:v>
                </c:pt>
                <c:pt idx="6">
                  <c:v>8200</c:v>
                </c:pt>
                <c:pt idx="7">
                  <c:v>6500</c:v>
                </c:pt>
                <c:pt idx="8">
                  <c:v>6500</c:v>
                </c:pt>
                <c:pt idx="9">
                  <c:v>6500</c:v>
                </c:pt>
                <c:pt idx="10">
                  <c:v>6500</c:v>
                </c:pt>
                <c:pt idx="11">
                  <c:v>8200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'VEA - GEX'!$A$31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'VEA - GEX'!$B$31:$M$31</c:f>
              <c:numCache>
                <c:formatCode>#,##0</c:formatCode>
                <c:ptCount val="12"/>
                <c:pt idx="0">
                  <c:v>7819</c:v>
                </c:pt>
                <c:pt idx="1">
                  <c:v>8444</c:v>
                </c:pt>
                <c:pt idx="2">
                  <c:v>9615</c:v>
                </c:pt>
                <c:pt idx="3">
                  <c:v>8500</c:v>
                </c:pt>
                <c:pt idx="4">
                  <c:v>9500</c:v>
                </c:pt>
                <c:pt idx="5">
                  <c:v>8500</c:v>
                </c:pt>
                <c:pt idx="6">
                  <c:v>11500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15000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53472"/>
        <c:axId val="120547200"/>
      </c:lineChart>
      <c:catAx>
        <c:axId val="1205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45280"/>
        <c:crosses val="autoZero"/>
        <c:auto val="1"/>
        <c:lblAlgn val="ctr"/>
        <c:lblOffset val="100"/>
        <c:noMultiLvlLbl val="0"/>
      </c:catAx>
      <c:valAx>
        <c:axId val="120545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53529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205472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20553472"/>
        <c:crosses val="max"/>
        <c:crossBetween val="between"/>
        <c:dispUnits>
          <c:builtInUnit val="millions"/>
        </c:dispUnits>
      </c:valAx>
      <c:catAx>
        <c:axId val="12055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05472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'OE - GEX'!$A$7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'OE - GEX'!$B$27:$I$27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'Cencosud - VT'!$B$8:$I$8</c:f>
              <c:numCache>
                <c:formatCode>#,##0</c:formatCode>
                <c:ptCount val="8"/>
                <c:pt idx="0">
                  <c:v>120222.40000000001</c:v>
                </c:pt>
                <c:pt idx="1">
                  <c:v>117197.47</c:v>
                </c:pt>
                <c:pt idx="2">
                  <c:v>115573.55999999998</c:v>
                </c:pt>
                <c:pt idx="3">
                  <c:v>111050.6</c:v>
                </c:pt>
                <c:pt idx="4">
                  <c:v>118630.33</c:v>
                </c:pt>
                <c:pt idx="5">
                  <c:v>119267.15</c:v>
                </c:pt>
                <c:pt idx="6">
                  <c:v>118227.01</c:v>
                </c:pt>
                <c:pt idx="7">
                  <c:v>117579.56000000001</c:v>
                </c:pt>
              </c:numCache>
            </c:numRef>
          </c:val>
        </c:ser>
        <c:ser>
          <c:idx val="0"/>
          <c:order val="1"/>
          <c:tx>
            <c:strRef>
              <c:f>'OE - GEX'!$A$8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'OE - GEX'!$B$27:$I$27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'OE - GEX'!$B$8:$I$8</c:f>
              <c:numCache>
                <c:formatCode>#,##0</c:formatCode>
                <c:ptCount val="8"/>
                <c:pt idx="0">
                  <c:v>249435.49152542368</c:v>
                </c:pt>
                <c:pt idx="1">
                  <c:v>246271.52542372883</c:v>
                </c:pt>
                <c:pt idx="2">
                  <c:v>339701.92372881359</c:v>
                </c:pt>
                <c:pt idx="3">
                  <c:v>373222.1899999993</c:v>
                </c:pt>
                <c:pt idx="4">
                  <c:v>436943.23999999632</c:v>
                </c:pt>
                <c:pt idx="5">
                  <c:v>397358.5</c:v>
                </c:pt>
                <c:pt idx="6">
                  <c:v>297362.94067796611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48064"/>
        <c:axId val="120649600"/>
      </c:barChart>
      <c:lineChart>
        <c:grouping val="standard"/>
        <c:varyColors val="0"/>
        <c:ser>
          <c:idx val="2"/>
          <c:order val="2"/>
          <c:tx>
            <c:strRef>
              <c:f>'OE - GEX'!$A$4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634192997263206E-2"/>
                  <c:y val="-5.36398435068119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'OE - GEX'!$B$4:$I$4</c:f>
              <c:numCache>
                <c:formatCode>#,##0</c:formatCode>
                <c:ptCount val="8"/>
                <c:pt idx="0">
                  <c:v>180968.64403007081</c:v>
                </c:pt>
                <c:pt idx="1">
                  <c:v>180968.64403007081</c:v>
                </c:pt>
                <c:pt idx="2">
                  <c:v>180968.64403007081</c:v>
                </c:pt>
                <c:pt idx="3">
                  <c:v>180968.64403007081</c:v>
                </c:pt>
                <c:pt idx="4">
                  <c:v>209119.32199030404</c:v>
                </c:pt>
                <c:pt idx="5">
                  <c:v>180968.64403007081</c:v>
                </c:pt>
                <c:pt idx="6">
                  <c:v>209119.32199030404</c:v>
                </c:pt>
                <c:pt idx="7">
                  <c:v>180968.64403007081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'OE - GEX'!$A$5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'OE - GEX'!$B$5:$I$5</c:f>
              <c:numCache>
                <c:formatCode>#,##0</c:formatCode>
                <c:ptCount val="8"/>
                <c:pt idx="0">
                  <c:v>-18871.995425172405</c:v>
                </c:pt>
                <c:pt idx="1">
                  <c:v>250960.9895419263</c:v>
                </c:pt>
                <c:pt idx="2">
                  <c:v>250960.98954192601</c:v>
                </c:pt>
                <c:pt idx="3">
                  <c:v>328236.26091614808</c:v>
                </c:pt>
                <c:pt idx="4">
                  <c:v>293200</c:v>
                </c:pt>
                <c:pt idx="5">
                  <c:v>219900</c:v>
                </c:pt>
                <c:pt idx="6">
                  <c:v>329850</c:v>
                </c:pt>
                <c:pt idx="7">
                  <c:v>219900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61888"/>
        <c:axId val="120659968"/>
      </c:lineChart>
      <c:catAx>
        <c:axId val="1206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9600"/>
        <c:crosses val="autoZero"/>
        <c:auto val="1"/>
        <c:lblAlgn val="ctr"/>
        <c:lblOffset val="100"/>
        <c:noMultiLvlLbl val="0"/>
      </c:catAx>
      <c:valAx>
        <c:axId val="120649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6480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Miles de Soles</a:t>
                  </a:r>
                </a:p>
              </c:rich>
            </c:tx>
          </c:dispUnitsLbl>
        </c:dispUnits>
      </c:valAx>
      <c:valAx>
        <c:axId val="1206599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20661888"/>
        <c:crosses val="max"/>
        <c:crossBetween val="between"/>
        <c:dispUnits>
          <c:builtInUnit val="thousands"/>
        </c:dispUnits>
      </c:valAx>
      <c:catAx>
        <c:axId val="12066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06599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'OE - GEX'!$A$31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'OE - GEX'!$B$27:$I$27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'OE - GEX'!$B$31:$I$31</c:f>
              <c:numCache>
                <c:formatCode>#,##0</c:formatCode>
                <c:ptCount val="8"/>
                <c:pt idx="0">
                  <c:v>4160</c:v>
                </c:pt>
                <c:pt idx="1">
                  <c:v>4407</c:v>
                </c:pt>
                <c:pt idx="2">
                  <c:v>4146</c:v>
                </c:pt>
                <c:pt idx="3">
                  <c:v>4254</c:v>
                </c:pt>
                <c:pt idx="4">
                  <c:v>4297</c:v>
                </c:pt>
                <c:pt idx="5">
                  <c:v>3735</c:v>
                </c:pt>
                <c:pt idx="6">
                  <c:v>4784</c:v>
                </c:pt>
                <c:pt idx="7">
                  <c:v>3887</c:v>
                </c:pt>
              </c:numCache>
            </c:numRef>
          </c:val>
        </c:ser>
        <c:ser>
          <c:idx val="0"/>
          <c:order val="1"/>
          <c:tx>
            <c:strRef>
              <c:f>'OE - GEX'!$A$32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'OE - GEX'!$B$27:$I$27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'OE - GEX'!$B$32:$I$32</c:f>
              <c:numCache>
                <c:formatCode>#,##0</c:formatCode>
                <c:ptCount val="8"/>
                <c:pt idx="0">
                  <c:v>3193</c:v>
                </c:pt>
                <c:pt idx="1">
                  <c:v>2992</c:v>
                </c:pt>
                <c:pt idx="2">
                  <c:v>3967</c:v>
                </c:pt>
                <c:pt idx="3">
                  <c:v>4309</c:v>
                </c:pt>
                <c:pt idx="4">
                  <c:v>5031</c:v>
                </c:pt>
                <c:pt idx="5">
                  <c:v>4335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16288"/>
        <c:axId val="136512256"/>
      </c:barChart>
      <c:lineChart>
        <c:grouping val="standard"/>
        <c:varyColors val="0"/>
        <c:ser>
          <c:idx val="2"/>
          <c:order val="2"/>
          <c:tx>
            <c:strRef>
              <c:f>'OE - GEX'!$A$29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'OE - GEX'!$B$29:$I$29</c:f>
              <c:numCache>
                <c:formatCode>#,##0</c:formatCode>
                <c:ptCount val="8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5200</c:v>
                </c:pt>
                <c:pt idx="5">
                  <c:v>4500</c:v>
                </c:pt>
                <c:pt idx="6">
                  <c:v>5200</c:v>
                </c:pt>
                <c:pt idx="7">
                  <c:v>4500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'OE - GEX'!$A$30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'OE - GEX'!$B$30:$I$30</c:f>
              <c:numCache>
                <c:formatCode>#,##0</c:formatCode>
                <c:ptCount val="8"/>
                <c:pt idx="0">
                  <c:v>2958</c:v>
                </c:pt>
                <c:pt idx="1">
                  <c:v>2992</c:v>
                </c:pt>
                <c:pt idx="2">
                  <c:v>3967</c:v>
                </c:pt>
                <c:pt idx="3">
                  <c:v>3000</c:v>
                </c:pt>
                <c:pt idx="4">
                  <c:v>4000</c:v>
                </c:pt>
                <c:pt idx="5">
                  <c:v>3000</c:v>
                </c:pt>
                <c:pt idx="6">
                  <c:v>4500</c:v>
                </c:pt>
                <c:pt idx="7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20448"/>
        <c:axId val="136514176"/>
      </c:lineChart>
      <c:catAx>
        <c:axId val="1207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12256"/>
        <c:crosses val="autoZero"/>
        <c:auto val="1"/>
        <c:lblAlgn val="ctr"/>
        <c:lblOffset val="100"/>
        <c:noMultiLvlLbl val="0"/>
      </c:catAx>
      <c:valAx>
        <c:axId val="136512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71628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3651417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36520448"/>
        <c:crosses val="max"/>
        <c:crossBetween val="between"/>
        <c:dispUnits>
          <c:builtInUnit val="thousands"/>
        </c:dispUnits>
      </c:valAx>
      <c:catAx>
        <c:axId val="13652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65141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16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16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'Cencosud - VT'!$A$23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'Cencosud - VT'!$B$20:$I$20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'Cencosud - VT'!$B$23:$I$23</c:f>
              <c:numCache>
                <c:formatCode>#,##0</c:formatCode>
                <c:ptCount val="8"/>
                <c:pt idx="0">
                  <c:v>1531</c:v>
                </c:pt>
                <c:pt idx="1">
                  <c:v>1455</c:v>
                </c:pt>
                <c:pt idx="2">
                  <c:v>1569</c:v>
                </c:pt>
                <c:pt idx="3">
                  <c:v>1410</c:v>
                </c:pt>
                <c:pt idx="4">
                  <c:v>1482</c:v>
                </c:pt>
                <c:pt idx="5">
                  <c:v>1737</c:v>
                </c:pt>
                <c:pt idx="6">
                  <c:v>1977</c:v>
                </c:pt>
                <c:pt idx="7">
                  <c:v>1799</c:v>
                </c:pt>
              </c:numCache>
            </c:numRef>
          </c:val>
        </c:ser>
        <c:ser>
          <c:idx val="0"/>
          <c:order val="1"/>
          <c:tx>
            <c:strRef>
              <c:f>'Cencosud - VT'!$A$22</c:f>
              <c:strCache>
                <c:ptCount val="1"/>
                <c:pt idx="0">
                  <c:v>Ventas Update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'Cencosud - VT'!$B$20:$I$20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'Cencosud - VT'!$B$22:$I$22</c:f>
              <c:numCache>
                <c:formatCode>#,##0</c:formatCode>
                <c:ptCount val="8"/>
                <c:pt idx="0">
                  <c:v>1929</c:v>
                </c:pt>
                <c:pt idx="1">
                  <c:v>1929</c:v>
                </c:pt>
                <c:pt idx="2">
                  <c:v>1929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70720"/>
        <c:axId val="157913472"/>
      </c:barChart>
      <c:lineChart>
        <c:grouping val="standard"/>
        <c:varyColors val="0"/>
        <c:ser>
          <c:idx val="2"/>
          <c:order val="2"/>
          <c:tx>
            <c:strRef>
              <c:f>'Cencosud - VT'!$A$21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'Cencosud - VT'!$B$21:$I$21</c:f>
              <c:numCache>
                <c:formatCode>#,##0</c:formatCode>
                <c:ptCount val="8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'Cencosud - VT'!$A$24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'Cencosud - VT'!$B$24:$I$24</c:f>
              <c:numCache>
                <c:formatCode>#,##0</c:formatCode>
                <c:ptCount val="8"/>
                <c:pt idx="0">
                  <c:v>1965</c:v>
                </c:pt>
                <c:pt idx="1">
                  <c:v>1698</c:v>
                </c:pt>
                <c:pt idx="2">
                  <c:v>1655</c:v>
                </c:pt>
                <c:pt idx="3">
                  <c:v>2012</c:v>
                </c:pt>
                <c:pt idx="4">
                  <c:v>1841</c:v>
                </c:pt>
                <c:pt idx="5">
                  <c:v>1664</c:v>
                </c:pt>
                <c:pt idx="6">
                  <c:v>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7200"/>
        <c:axId val="157915392"/>
      </c:lineChart>
      <c:catAx>
        <c:axId val="1578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13472"/>
        <c:crosses val="autoZero"/>
        <c:auto val="1"/>
        <c:lblAlgn val="ctr"/>
        <c:lblOffset val="100"/>
        <c:noMultiLvlLbl val="0"/>
      </c:catAx>
      <c:valAx>
        <c:axId val="157913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578707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4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4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579153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72307200"/>
        <c:crosses val="max"/>
        <c:crossBetween val="between"/>
        <c:dispUnits>
          <c:builtInUnit val="thousands"/>
        </c:dispUnits>
      </c:valAx>
      <c:catAx>
        <c:axId val="17230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153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05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16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16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16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57973965694239449"/>
          <c:y val="8.08814926912545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PT'!$A$8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'Ripley - PT'!$B$8:$I$8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19154.190000000002</c:v>
                </c:pt>
                <c:pt idx="3">
                  <c:v>33832.479999999996</c:v>
                </c:pt>
                <c:pt idx="4">
                  <c:v>54706.259999999995</c:v>
                </c:pt>
                <c:pt idx="5">
                  <c:v>74082.61</c:v>
                </c:pt>
                <c:pt idx="6">
                  <c:v>137814.73000000001</c:v>
                </c:pt>
                <c:pt idx="7">
                  <c:v>144487.4</c:v>
                </c:pt>
              </c:numCache>
            </c:numRef>
          </c:val>
        </c:ser>
        <c:ser>
          <c:idx val="0"/>
          <c:order val="1"/>
          <c:tx>
            <c:strRef>
              <c:f>'Ripley - PT'!$A$9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'Ripley - PT'!$B$9:$I$9</c:f>
              <c:numCache>
                <c:formatCode>#,##0</c:formatCode>
                <c:ptCount val="8"/>
                <c:pt idx="0">
                  <c:v>245601.69491525425</c:v>
                </c:pt>
                <c:pt idx="1">
                  <c:v>267830.50847457629</c:v>
                </c:pt>
                <c:pt idx="2">
                  <c:v>268101.7</c:v>
                </c:pt>
                <c:pt idx="3">
                  <c:v>272762.72000000003</c:v>
                </c:pt>
                <c:pt idx="4">
                  <c:v>303779.65000000002</c:v>
                </c:pt>
                <c:pt idx="5">
                  <c:v>286533.90000000002</c:v>
                </c:pt>
                <c:pt idx="6">
                  <c:v>361140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99072"/>
        <c:axId val="329300992"/>
      </c:barChart>
      <c:lineChart>
        <c:grouping val="standard"/>
        <c:varyColors val="0"/>
        <c:ser>
          <c:idx val="2"/>
          <c:order val="2"/>
          <c:tx>
            <c:strRef>
              <c:f>'Ripley - PT'!$A$4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PT'!$B$4:$I$4</c:f>
              <c:numCache>
                <c:formatCode>#,##0</c:formatCode>
                <c:ptCount val="8"/>
                <c:pt idx="0">
                  <c:v>183318.10333119755</c:v>
                </c:pt>
                <c:pt idx="1">
                  <c:v>201270.84223243425</c:v>
                </c:pt>
                <c:pt idx="2">
                  <c:v>218325.94418860917</c:v>
                </c:pt>
                <c:pt idx="3">
                  <c:v>234528.2910469753</c:v>
                </c:pt>
                <c:pt idx="4">
                  <c:v>249920.52056242313</c:v>
                </c:pt>
                <c:pt idx="5">
                  <c:v>264543.13860209857</c:v>
                </c:pt>
                <c:pt idx="6">
                  <c:v>278434.62573979027</c:v>
                </c:pt>
                <c:pt idx="7">
                  <c:v>291631.53852059733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PT'!$A$6</c:f>
              <c:strCache>
                <c:ptCount val="1"/>
                <c:pt idx="0">
                  <c:v>Prima Update 2018 (efectos 2017)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PT'!$B$6:$I$6</c:f>
              <c:numCache>
                <c:formatCode>#,##0</c:formatCode>
                <c:ptCount val="8"/>
                <c:pt idx="0">
                  <c:v>230434.12</c:v>
                </c:pt>
                <c:pt idx="1">
                  <c:v>179043</c:v>
                </c:pt>
                <c:pt idx="2">
                  <c:v>179043</c:v>
                </c:pt>
                <c:pt idx="3">
                  <c:v>445998.75</c:v>
                </c:pt>
                <c:pt idx="4">
                  <c:v>273293.02</c:v>
                </c:pt>
                <c:pt idx="5">
                  <c:v>276426.92000000004</c:v>
                </c:pt>
                <c:pt idx="6">
                  <c:v>280441.7</c:v>
                </c:pt>
                <c:pt idx="7">
                  <c:v>284795.28000000003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5648"/>
        <c:axId val="329440256"/>
      </c:lineChart>
      <c:catAx>
        <c:axId val="3292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9300992"/>
        <c:crosses val="autoZero"/>
        <c:auto val="1"/>
        <c:lblAlgn val="ctr"/>
        <c:lblOffset val="100"/>
        <c:noMultiLvlLbl val="0"/>
      </c:catAx>
      <c:valAx>
        <c:axId val="329300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292990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Miles de Soles</a:t>
                  </a:r>
                </a:p>
              </c:rich>
            </c:tx>
          </c:dispUnitsLbl>
        </c:dispUnits>
      </c:valAx>
      <c:valAx>
        <c:axId val="3294402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472155648"/>
        <c:crosses val="max"/>
        <c:crossBetween val="between"/>
        <c:dispUnits>
          <c:builtInUnit val="thousands"/>
        </c:dispUnits>
      </c:valAx>
      <c:catAx>
        <c:axId val="47215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329440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12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12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941537299911841"/>
          <c:y val="4.21727431035844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PT'!$A$23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'Ripley - PT'!$B$23:$I$23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2255</c:v>
                </c:pt>
                <c:pt idx="3">
                  <c:v>2630</c:v>
                </c:pt>
                <c:pt idx="4">
                  <c:v>2817</c:v>
                </c:pt>
                <c:pt idx="5">
                  <c:v>3922</c:v>
                </c:pt>
                <c:pt idx="6">
                  <c:v>3086</c:v>
                </c:pt>
                <c:pt idx="7">
                  <c:v>4279</c:v>
                </c:pt>
              </c:numCache>
            </c:numRef>
          </c:val>
        </c:ser>
        <c:ser>
          <c:idx val="0"/>
          <c:order val="1"/>
          <c:tx>
            <c:strRef>
              <c:f>'Ripley - PT'!$A$24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PT'!$B$20:$I$20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'Ripley - PT'!$B$24:$I$24</c:f>
              <c:numCache>
                <c:formatCode>#,##0</c:formatCode>
                <c:ptCount val="8"/>
                <c:pt idx="0">
                  <c:v>3555</c:v>
                </c:pt>
                <c:pt idx="1">
                  <c:v>4021</c:v>
                </c:pt>
                <c:pt idx="2">
                  <c:v>4044</c:v>
                </c:pt>
                <c:pt idx="3">
                  <c:v>3289</c:v>
                </c:pt>
                <c:pt idx="4">
                  <c:v>3346</c:v>
                </c:pt>
                <c:pt idx="5">
                  <c:v>4299</c:v>
                </c:pt>
                <c:pt idx="6">
                  <c:v>3306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05632"/>
        <c:axId val="117219712"/>
      </c:barChart>
      <c:lineChart>
        <c:grouping val="standard"/>
        <c:varyColors val="0"/>
        <c:ser>
          <c:idx val="2"/>
          <c:order val="2"/>
          <c:tx>
            <c:strRef>
              <c:f>'Ripley - PT'!$A$21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PT'!$B$21:$I$21</c:f>
              <c:numCache>
                <c:formatCode>#,##0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PT'!$A$22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PT'!$B$22:$I$22</c:f>
              <c:numCache>
                <c:formatCode>#,##0</c:formatCode>
                <c:ptCount val="8"/>
                <c:pt idx="0">
                  <c:v>3300</c:v>
                </c:pt>
                <c:pt idx="1">
                  <c:v>3300</c:v>
                </c:pt>
                <c:pt idx="2">
                  <c:v>3300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32000"/>
        <c:axId val="117221632"/>
      </c:lineChart>
      <c:catAx>
        <c:axId val="1172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19712"/>
        <c:crosses val="autoZero"/>
        <c:auto val="1"/>
        <c:lblAlgn val="ctr"/>
        <c:lblOffset val="100"/>
        <c:noMultiLvlLbl val="0"/>
      </c:catAx>
      <c:valAx>
        <c:axId val="11721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72056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 </a:t>
                  </a:r>
                </a:p>
              </c:rich>
            </c:tx>
          </c:dispUnitsLbl>
        </c:dispUnits>
      </c:valAx>
      <c:valAx>
        <c:axId val="1172216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7232000"/>
        <c:crosses val="max"/>
        <c:crossBetween val="between"/>
        <c:dispUnits>
          <c:builtInUnit val="thousands"/>
        </c:dispUnits>
      </c:valAx>
      <c:catAx>
        <c:axId val="11723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2216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5.4699289632421384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VT'!$A$7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VT'!$B$3:$M$3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VT'!$B$7:$M$7</c:f>
              <c:numCache>
                <c:formatCode>#,##0</c:formatCode>
                <c:ptCount val="12"/>
                <c:pt idx="0">
                  <c:v>52271.76</c:v>
                </c:pt>
                <c:pt idx="1">
                  <c:v>37881.680000000008</c:v>
                </c:pt>
                <c:pt idx="2">
                  <c:v>26867.309999999998</c:v>
                </c:pt>
                <c:pt idx="3">
                  <c:v>18159.86</c:v>
                </c:pt>
                <c:pt idx="4">
                  <c:v>36264.339999999997</c:v>
                </c:pt>
                <c:pt idx="5">
                  <c:v>35013.99</c:v>
                </c:pt>
                <c:pt idx="6">
                  <c:v>18511.78</c:v>
                </c:pt>
                <c:pt idx="7">
                  <c:v>24340.7</c:v>
                </c:pt>
                <c:pt idx="8">
                  <c:v>20500.900000000001</c:v>
                </c:pt>
                <c:pt idx="9">
                  <c:v>20435.41</c:v>
                </c:pt>
                <c:pt idx="10">
                  <c:v>21981.909999999996</c:v>
                </c:pt>
                <c:pt idx="11">
                  <c:v>15497.220000000001</c:v>
                </c:pt>
              </c:numCache>
            </c:numRef>
          </c:val>
        </c:ser>
        <c:ser>
          <c:idx val="0"/>
          <c:order val="1"/>
          <c:tx>
            <c:strRef>
              <c:f>'Ripley - VT'!$A$8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VT'!$B$3:$M$3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VT'!$B$8:$M$8</c:f>
              <c:numCache>
                <c:formatCode>#,##0</c:formatCode>
                <c:ptCount val="12"/>
                <c:pt idx="0">
                  <c:v>21777.010000000002</c:v>
                </c:pt>
                <c:pt idx="1">
                  <c:v>14969.319999999998</c:v>
                </c:pt>
                <c:pt idx="2">
                  <c:v>25269.8</c:v>
                </c:pt>
                <c:pt idx="3">
                  <c:v>18589.939999999995</c:v>
                </c:pt>
                <c:pt idx="4">
                  <c:v>16621.010000000002</c:v>
                </c:pt>
                <c:pt idx="5">
                  <c:v>11109.749999999998</c:v>
                </c:pt>
                <c:pt idx="6">
                  <c:v>11587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50528"/>
        <c:axId val="118960512"/>
      </c:barChart>
      <c:lineChart>
        <c:grouping val="standard"/>
        <c:varyColors val="0"/>
        <c:ser>
          <c:idx val="2"/>
          <c:order val="2"/>
          <c:tx>
            <c:strRef>
              <c:f>'Ripley - VT'!$A$4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VT'!$B$4:$M$4</c:f>
              <c:numCache>
                <c:formatCode>#,##0</c:formatCode>
                <c:ptCount val="12"/>
                <c:pt idx="0">
                  <c:v>29068.757580360802</c:v>
                </c:pt>
                <c:pt idx="1">
                  <c:v>28103.4552945631</c:v>
                </c:pt>
                <c:pt idx="2">
                  <c:v>27186.418123055282</c:v>
                </c:pt>
                <c:pt idx="3">
                  <c:v>26315.232810122856</c:v>
                </c:pt>
                <c:pt idx="4">
                  <c:v>25487.606762837051</c:v>
                </c:pt>
                <c:pt idx="5">
                  <c:v>24701.362017915537</c:v>
                </c:pt>
                <c:pt idx="6">
                  <c:v>23954.429510240101</c:v>
                </c:pt>
                <c:pt idx="7">
                  <c:v>23244.84362794843</c:v>
                </c:pt>
                <c:pt idx="8">
                  <c:v>22570.737039771349</c:v>
                </c:pt>
                <c:pt idx="9">
                  <c:v>21930.335781003123</c:v>
                </c:pt>
                <c:pt idx="10">
                  <c:v>21321.954585173306</c:v>
                </c:pt>
                <c:pt idx="11">
                  <c:v>20743.992449134978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VT'!$A$5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VT'!$B$5:$M$5</c:f>
              <c:numCache>
                <c:formatCode>#,##0</c:formatCode>
                <c:ptCount val="12"/>
                <c:pt idx="0">
                  <c:v>-193.520000000013</c:v>
                </c:pt>
                <c:pt idx="1">
                  <c:v>19349.030000000013</c:v>
                </c:pt>
                <c:pt idx="2">
                  <c:v>19349.03</c:v>
                </c:pt>
                <c:pt idx="3">
                  <c:v>28071.020000000004</c:v>
                </c:pt>
                <c:pt idx="4">
                  <c:v>17588.220985409647</c:v>
                </c:pt>
                <c:pt idx="5">
                  <c:v>16711.232556109608</c:v>
                </c:pt>
                <c:pt idx="6">
                  <c:v>15935.994165568134</c:v>
                </c:pt>
                <c:pt idx="7">
                  <c:v>15267.351053726115</c:v>
                </c:pt>
                <c:pt idx="8">
                  <c:v>14526.029342770833</c:v>
                </c:pt>
                <c:pt idx="9">
                  <c:v>13881.612430633233</c:v>
                </c:pt>
                <c:pt idx="10">
                  <c:v>13305.028877668014</c:v>
                </c:pt>
                <c:pt idx="11">
                  <c:v>12752.671524407215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4608"/>
        <c:axId val="118962432"/>
      </c:lineChart>
      <c:catAx>
        <c:axId val="118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60512"/>
        <c:crosses val="autoZero"/>
        <c:auto val="1"/>
        <c:lblAlgn val="ctr"/>
        <c:lblOffset val="100"/>
        <c:noMultiLvlLbl val="0"/>
      </c:catAx>
      <c:valAx>
        <c:axId val="1189605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895052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1189624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8964608"/>
        <c:crosses val="max"/>
        <c:crossBetween val="between"/>
        <c:dispUnits>
          <c:builtInUnit val="millions"/>
        </c:dispUnits>
      </c:valAx>
      <c:catAx>
        <c:axId val="11896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8962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827302110296277"/>
          <c:y val="4.217274310358451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VT'!$A$22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VT'!$B$3:$M$3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VT'!$B$22:$M$22</c:f>
              <c:numCache>
                <c:formatCode>#,##0</c:formatCode>
                <c:ptCount val="12"/>
                <c:pt idx="0">
                  <c:v>115</c:v>
                </c:pt>
                <c:pt idx="1">
                  <c:v>99</c:v>
                </c:pt>
                <c:pt idx="2">
                  <c:v>57</c:v>
                </c:pt>
                <c:pt idx="3">
                  <c:v>49</c:v>
                </c:pt>
                <c:pt idx="4">
                  <c:v>43</c:v>
                </c:pt>
                <c:pt idx="5">
                  <c:v>79</c:v>
                </c:pt>
                <c:pt idx="6">
                  <c:v>26</c:v>
                </c:pt>
                <c:pt idx="7">
                  <c:v>39</c:v>
                </c:pt>
                <c:pt idx="8">
                  <c:v>29</c:v>
                </c:pt>
                <c:pt idx="9">
                  <c:v>38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ser>
          <c:idx val="0"/>
          <c:order val="1"/>
          <c:tx>
            <c:strRef>
              <c:f>'Ripley - VT'!$A$21</c:f>
              <c:strCache>
                <c:ptCount val="1"/>
                <c:pt idx="0">
                  <c:v>Ventas Update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VT'!$B$3:$M$3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VT'!$B$21:$M$21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78048"/>
        <c:axId val="118979584"/>
      </c:barChart>
      <c:lineChart>
        <c:grouping val="standard"/>
        <c:varyColors val="0"/>
        <c:ser>
          <c:idx val="2"/>
          <c:order val="2"/>
          <c:tx>
            <c:strRef>
              <c:f>'Ripley - VT'!$A$20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VT'!$B$20:$M$20</c:f>
              <c:numCache>
                <c:formatCode>#,##0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VT'!$A$23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VT'!$B$23:$M$23</c:f>
              <c:numCache>
                <c:formatCode>#,##0</c:formatCode>
                <c:ptCount val="12"/>
                <c:pt idx="0">
                  <c:v>8</c:v>
                </c:pt>
                <c:pt idx="1">
                  <c:v>25</c:v>
                </c:pt>
                <c:pt idx="2">
                  <c:v>59</c:v>
                </c:pt>
                <c:pt idx="3">
                  <c:v>50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87776"/>
        <c:axId val="118985856"/>
      </c:lineChart>
      <c:catAx>
        <c:axId val="1189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79584"/>
        <c:crosses val="autoZero"/>
        <c:auto val="1"/>
        <c:lblAlgn val="ctr"/>
        <c:lblOffset val="100"/>
        <c:noMultiLvlLbl val="0"/>
      </c:catAx>
      <c:valAx>
        <c:axId val="11897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89780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189858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8987776"/>
        <c:crosses val="max"/>
        <c:crossBetween val="between"/>
        <c:dispUnits>
          <c:builtInUnit val="millions"/>
        </c:dispUnits>
      </c:valAx>
      <c:catAx>
        <c:axId val="11898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9858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'Ripley - AP'!$A$7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3.3952247456098899E-3"/>
                  <c:y val="0.491724476155840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587079093498166E-3"/>
                  <c:y val="0.512688772560325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04494912197797E-3"/>
                  <c:y val="0.518310243662731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7904494912197381E-3"/>
                  <c:y val="0.52536574759735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5269663274798526E-3"/>
                  <c:y val="0.5308741184763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6587079093498166E-3"/>
                  <c:y val="0.532908752494786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AP'!$B$18:$M$18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AP'!$B$7:$I$7</c:f>
              <c:numCache>
                <c:formatCode>#,##0</c:formatCode>
                <c:ptCount val="8"/>
                <c:pt idx="6">
                  <c:v>1186</c:v>
                </c:pt>
                <c:pt idx="7">
                  <c:v>1186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38496"/>
        <c:axId val="119340032"/>
      </c:barChart>
      <c:lineChart>
        <c:grouping val="standard"/>
        <c:varyColors val="0"/>
        <c:ser>
          <c:idx val="2"/>
          <c:order val="1"/>
          <c:tx>
            <c:strRef>
              <c:f>'Ripley - AP'!$A$4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AP'!$B$4:$I$4</c:f>
              <c:numCache>
                <c:formatCode>#,##0</c:formatCode>
                <c:ptCount val="8"/>
                <c:pt idx="0">
                  <c:v>28813.5593220339</c:v>
                </c:pt>
                <c:pt idx="1">
                  <c:v>55226.949152542373</c:v>
                </c:pt>
                <c:pt idx="2">
                  <c:v>79440.103610169492</c:v>
                </c:pt>
                <c:pt idx="3">
                  <c:v>101636.30230147627</c:v>
                </c:pt>
                <c:pt idx="4">
                  <c:v>121983.5576417972</c:v>
                </c:pt>
                <c:pt idx="5">
                  <c:v>140635.88661226939</c:v>
                </c:pt>
                <c:pt idx="6">
                  <c:v>157734.47657950126</c:v>
                </c:pt>
                <c:pt idx="7">
                  <c:v>173408.75400246269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'Ripley - AP'!$A$5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AP'!$B$5:$I$5</c:f>
              <c:numCache>
                <c:formatCode>#,##0</c:formatCode>
                <c:ptCount val="8"/>
                <c:pt idx="5">
                  <c:v>30610.169491525401</c:v>
                </c:pt>
                <c:pt idx="6">
                  <c:v>58673.135593220293</c:v>
                </c:pt>
                <c:pt idx="7">
                  <c:v>84396.610169491454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52320"/>
        <c:axId val="119350400"/>
      </c:lineChart>
      <c:catAx>
        <c:axId val="1193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40032"/>
        <c:crosses val="autoZero"/>
        <c:auto val="1"/>
        <c:lblAlgn val="ctr"/>
        <c:lblOffset val="100"/>
        <c:noMultiLvlLbl val="0"/>
      </c:catAx>
      <c:valAx>
        <c:axId val="119340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93384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Miles de Soles</a:t>
                  </a:r>
                </a:p>
              </c:rich>
            </c:tx>
          </c:dispUnitsLbl>
        </c:dispUnits>
      </c:valAx>
      <c:valAx>
        <c:axId val="1193504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9352320"/>
        <c:crosses val="max"/>
        <c:crossBetween val="between"/>
        <c:dispUnits>
          <c:builtInUnit val="thousands"/>
        </c:dispUnits>
      </c:valAx>
      <c:catAx>
        <c:axId val="11935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504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algn="ctr" rtl="0">
              <a:defRPr lang="es-ES" sz="2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15478140064888532"/>
          <c:y val="4.21727431035844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AP'!#REF!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AP'!$B$18:$M$18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'Ripley - AP'!$A$21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AP'!$B$18:$M$18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AP'!$B$21:$M$21</c:f>
              <c:numCache>
                <c:formatCode>#,##0</c:formatCode>
                <c:ptCount val="12"/>
                <c:pt idx="6">
                  <c:v>101</c:v>
                </c:pt>
                <c:pt idx="7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70112"/>
        <c:axId val="119371648"/>
      </c:barChart>
      <c:lineChart>
        <c:grouping val="standard"/>
        <c:varyColors val="0"/>
        <c:ser>
          <c:idx val="2"/>
          <c:order val="2"/>
          <c:tx>
            <c:strRef>
              <c:f>'Ripley - AP'!$A$19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AP'!$B$19:$M$19</c:f>
              <c:numCache>
                <c:formatCode>#,##0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'Ripley - AP'!$A$20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AP'!$B$20:$M$20</c:f>
              <c:numCache>
                <c:formatCode>#,##0</c:formatCode>
                <c:ptCount val="12"/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3936"/>
        <c:axId val="119382016"/>
      </c:lineChart>
      <c:catAx>
        <c:axId val="119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71648"/>
        <c:crosses val="autoZero"/>
        <c:auto val="1"/>
        <c:lblAlgn val="ctr"/>
        <c:lblOffset val="100"/>
        <c:noMultiLvlLbl val="0"/>
      </c:catAx>
      <c:valAx>
        <c:axId val="11937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37011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Unidades</a:t>
                  </a:r>
                </a:p>
              </c:rich>
            </c:tx>
          </c:dispUnitsLbl>
        </c:dispUnits>
      </c:valAx>
      <c:valAx>
        <c:axId val="1193820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9383936"/>
        <c:crosses val="max"/>
        <c:crossBetween val="between"/>
        <c:dispUnits>
          <c:builtInUnit val="thousands"/>
        </c:dispUnits>
      </c:valAx>
      <c:catAx>
        <c:axId val="11938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820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'Ripley - PEF'!#REF!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PEF'!$B$17:$M$17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'Ripley - PEF'!$A$7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3.3952247456098899E-3"/>
                  <c:y val="0.491724476155840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587079093498166E-3"/>
                  <c:y val="0.512688772560325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04494912197797E-3"/>
                  <c:y val="0.518310243662731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7904494912197381E-3"/>
                  <c:y val="0.52536574759735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5269663274798526E-3"/>
                  <c:y val="0.5308741184763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6587079093498166E-3"/>
                  <c:y val="0.532908752494786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'Ripley - PEF'!$B$17:$M$17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PEF'!$B$7:$M$7</c:f>
              <c:numCache>
                <c:formatCode>#,##0</c:formatCode>
                <c:ptCount val="12"/>
                <c:pt idx="6">
                  <c:v>2720</c:v>
                </c:pt>
                <c:pt idx="7">
                  <c:v>10400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46240"/>
        <c:axId val="119547776"/>
      </c:barChart>
      <c:lineChart>
        <c:grouping val="standard"/>
        <c:varyColors val="0"/>
        <c:ser>
          <c:idx val="2"/>
          <c:order val="2"/>
          <c:tx>
            <c:strRef>
              <c:f>'Ripley - PEF'!$A$4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PEF'!$B$4:$M$4</c:f>
              <c:numCache>
                <c:formatCode>#,##0</c:formatCode>
                <c:ptCount val="12"/>
                <c:pt idx="0">
                  <c:v>12500</c:v>
                </c:pt>
                <c:pt idx="1">
                  <c:v>23750</c:v>
                </c:pt>
                <c:pt idx="2">
                  <c:v>33875</c:v>
                </c:pt>
                <c:pt idx="3">
                  <c:v>42987.5</c:v>
                </c:pt>
                <c:pt idx="4">
                  <c:v>51188.75</c:v>
                </c:pt>
                <c:pt idx="5">
                  <c:v>58569.875</c:v>
                </c:pt>
                <c:pt idx="6">
                  <c:v>65212.887500000004</c:v>
                </c:pt>
                <c:pt idx="7">
                  <c:v>71191.598750000005</c:v>
                </c:pt>
                <c:pt idx="8">
                  <c:v>76572.438875000007</c:v>
                </c:pt>
                <c:pt idx="9">
                  <c:v>81415.194987500014</c:v>
                </c:pt>
                <c:pt idx="10">
                  <c:v>85773.675488750014</c:v>
                </c:pt>
                <c:pt idx="11">
                  <c:v>89696.307939874998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'Ripley - PEF'!$A$5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'[1]TP FALABELLA'!$B$3:$M$3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'Ripley - PEF'!$B$5:$M$5</c:f>
              <c:numCache>
                <c:formatCode>#,##0</c:formatCode>
                <c:ptCount val="12"/>
                <c:pt idx="5">
                  <c:v>8000</c:v>
                </c:pt>
                <c:pt idx="6">
                  <c:v>15200</c:v>
                </c:pt>
                <c:pt idx="7">
                  <c:v>21680</c:v>
                </c:pt>
                <c:pt idx="8">
                  <c:v>34510</c:v>
                </c:pt>
                <c:pt idx="9">
                  <c:v>46060</c:v>
                </c:pt>
                <c:pt idx="10">
                  <c:v>56450</c:v>
                </c:pt>
                <c:pt idx="11">
                  <c:v>65810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8256"/>
        <c:axId val="119566336"/>
      </c:lineChart>
      <c:catAx>
        <c:axId val="11954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47776"/>
        <c:crosses val="autoZero"/>
        <c:auto val="1"/>
        <c:lblAlgn val="ctr"/>
        <c:lblOffset val="100"/>
        <c:noMultiLvlLbl val="0"/>
      </c:catAx>
      <c:valAx>
        <c:axId val="11954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54624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909163038667834E-5"/>
                <c:y val="0.1204755108772733"/>
              </c:manualLayout>
            </c:layout>
            <c:txPr>
              <a:bodyPr/>
              <a:lstStyle/>
              <a:p>
                <a:pPr>
                  <a:defRPr sz="16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</c:dispUnitsLbl>
        </c:dispUnits>
      </c:valAx>
      <c:valAx>
        <c:axId val="1195663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19568256"/>
        <c:crosses val="max"/>
        <c:crossBetween val="between"/>
        <c:dispUnits>
          <c:builtInUnit val="thousands"/>
        </c:dispUnits>
      </c:valAx>
      <c:catAx>
        <c:axId val="11956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663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114374609895557E-2"/>
          <c:y val="0.83725994115381075"/>
          <c:w val="0.89152817569875065"/>
          <c:h val="8.3053686471009303E-2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231320</xdr:colOff>
      <xdr:row>37</xdr:row>
      <xdr:rowOff>90549</xdr:rowOff>
    </xdr:from>
    <xdr:to>
      <xdr:col>7</xdr:col>
      <xdr:colOff>296334</xdr:colOff>
      <xdr:row>54</xdr:row>
      <xdr:rowOff>95250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707569</xdr:colOff>
      <xdr:row>37</xdr:row>
      <xdr:rowOff>42334</xdr:rowOff>
    </xdr:from>
    <xdr:to>
      <xdr:col>18</xdr:col>
      <xdr:colOff>645583</xdr:colOff>
      <xdr:row>54</xdr:row>
      <xdr:rowOff>98274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231319</xdr:colOff>
      <xdr:row>37</xdr:row>
      <xdr:rowOff>68035</xdr:rowOff>
    </xdr:from>
    <xdr:to>
      <xdr:col>13</xdr:col>
      <xdr:colOff>27213</xdr:colOff>
      <xdr:row>62</xdr:row>
      <xdr:rowOff>40821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63</xdr:row>
      <xdr:rowOff>81640</xdr:rowOff>
    </xdr:from>
    <xdr:to>
      <xdr:col>13</xdr:col>
      <xdr:colOff>538176</xdr:colOff>
      <xdr:row>90</xdr:row>
      <xdr:rowOff>14140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231319</xdr:colOff>
      <xdr:row>36</xdr:row>
      <xdr:rowOff>68035</xdr:rowOff>
    </xdr:from>
    <xdr:to>
      <xdr:col>13</xdr:col>
      <xdr:colOff>27213</xdr:colOff>
      <xdr:row>61</xdr:row>
      <xdr:rowOff>40821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62</xdr:row>
      <xdr:rowOff>81642</xdr:rowOff>
    </xdr:from>
    <xdr:to>
      <xdr:col>13</xdr:col>
      <xdr:colOff>27213</xdr:colOff>
      <xdr:row>87</xdr:row>
      <xdr:rowOff>54428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231319</xdr:colOff>
      <xdr:row>34</xdr:row>
      <xdr:rowOff>68035</xdr:rowOff>
    </xdr:from>
    <xdr:to>
      <xdr:col>13</xdr:col>
      <xdr:colOff>27213</xdr:colOff>
      <xdr:row>59</xdr:row>
      <xdr:rowOff>40821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60</xdr:row>
      <xdr:rowOff>81642</xdr:rowOff>
    </xdr:from>
    <xdr:to>
      <xdr:col>13</xdr:col>
      <xdr:colOff>27213</xdr:colOff>
      <xdr:row>85</xdr:row>
      <xdr:rowOff>54428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231319</xdr:colOff>
      <xdr:row>32</xdr:row>
      <xdr:rowOff>68035</xdr:rowOff>
    </xdr:from>
    <xdr:to>
      <xdr:col>13</xdr:col>
      <xdr:colOff>27213</xdr:colOff>
      <xdr:row>57</xdr:row>
      <xdr:rowOff>40821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58</xdr:row>
      <xdr:rowOff>81642</xdr:rowOff>
    </xdr:from>
    <xdr:to>
      <xdr:col>13</xdr:col>
      <xdr:colOff>27213</xdr:colOff>
      <xdr:row>83</xdr:row>
      <xdr:rowOff>54428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231319</xdr:colOff>
      <xdr:row>45</xdr:row>
      <xdr:rowOff>68035</xdr:rowOff>
    </xdr:from>
    <xdr:to>
      <xdr:col>13</xdr:col>
      <xdr:colOff>27213</xdr:colOff>
      <xdr:row>70</xdr:row>
      <xdr:rowOff>40821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71</xdr:row>
      <xdr:rowOff>81642</xdr:rowOff>
    </xdr:from>
    <xdr:to>
      <xdr:col>13</xdr:col>
      <xdr:colOff>27213</xdr:colOff>
      <xdr:row>96</xdr:row>
      <xdr:rowOff>54428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408211</xdr:colOff>
      <xdr:row>115</xdr:row>
      <xdr:rowOff>190499</xdr:rowOff>
    </xdr:from>
    <xdr:to>
      <xdr:col>13</xdr:col>
      <xdr:colOff>204105</xdr:colOff>
      <xdr:row>140</xdr:row>
      <xdr:rowOff>163285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231320</xdr:colOff>
      <xdr:row>43</xdr:row>
      <xdr:rowOff>68035</xdr:rowOff>
    </xdr:from>
    <xdr:to>
      <xdr:col>12</xdr:col>
      <xdr:colOff>476251</xdr:colOff>
      <xdr:row>68</xdr:row>
      <xdr:rowOff>40821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231319</xdr:colOff>
      <xdr:row>69</xdr:row>
      <xdr:rowOff>81642</xdr:rowOff>
    </xdr:from>
    <xdr:to>
      <xdr:col>13</xdr:col>
      <xdr:colOff>27213</xdr:colOff>
      <xdr:row>94</xdr:row>
      <xdr:rowOff>54428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.%20PE%20Comercial\2.-%20Socios\Falabella\2018\Comercial\KPIs\Ventas%20Grupo%20Falabella%20(visu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GRAVAMEN SC FALABELLA"/>
      <sheetName val="DESGRAVAMEN TC FALABELLA"/>
      <sheetName val="TP FALABELLA"/>
      <sheetName val="SAGA - GEX"/>
      <sheetName val="TOTTUS - GEX"/>
    </sheetNames>
    <sheetDataSet>
      <sheetData sheetId="0"/>
      <sheetData sheetId="1"/>
      <sheetData sheetId="2">
        <row r="3">
          <cell r="B3" t="str">
            <v>ENE</v>
          </cell>
          <cell r="C3" t="str">
            <v>FEB</v>
          </cell>
          <cell r="D3" t="str">
            <v>MAR</v>
          </cell>
          <cell r="E3" t="str">
            <v>ABR</v>
          </cell>
          <cell r="F3" t="str">
            <v>MAY</v>
          </cell>
          <cell r="G3" t="str">
            <v>JUN</v>
          </cell>
          <cell r="H3" t="str">
            <v>JUL</v>
          </cell>
          <cell r="I3" t="str">
            <v>AGO</v>
          </cell>
          <cell r="J3" t="str">
            <v>SET</v>
          </cell>
          <cell r="K3" t="str">
            <v>OCT</v>
          </cell>
          <cell r="L3" t="str">
            <v>NOV</v>
          </cell>
          <cell r="M3" t="str">
            <v>DIC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opLeftCell="A2" zoomScale="90" zoomScaleNormal="90" workbookViewId="0">
      <selection activeCell="H44" sqref="H44"/>
    </sheetView>
  </sheetViews>
  <sheetFormatPr baseColWidth="10" defaultRowHeight="15"/>
  <cols>
    <col min="1" max="1" width="40" style="7" bestFit="1" customWidth="1"/>
    <col min="2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34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28">
        <v>130236.810810289</v>
      </c>
      <c r="C4" s="28">
        <v>132571.09802276667</v>
      </c>
      <c r="D4" s="28">
        <v>134662.91137271357</v>
      </c>
      <c r="E4" s="28">
        <v>136537.43780957494</v>
      </c>
      <c r="F4" s="28">
        <v>138217.24799081383</v>
      </c>
      <c r="G4" s="28">
        <v>139722.5680489926</v>
      </c>
      <c r="H4" s="28">
        <v>141071.5231290744</v>
      </c>
      <c r="I4" s="28">
        <v>142280.35562831053</v>
      </c>
      <c r="J4" s="28">
        <v>143363.62076648016</v>
      </c>
      <c r="K4" s="28">
        <v>144334.36184129014</v>
      </c>
      <c r="L4" s="28">
        <v>145204.26727913655</v>
      </c>
      <c r="M4" s="28">
        <v>145983.81137223355</v>
      </c>
      <c r="N4" s="6"/>
    </row>
    <row r="5" spans="1:14">
      <c r="A5" s="27" t="s">
        <v>44</v>
      </c>
      <c r="B5" s="28">
        <f>+B9</f>
        <v>134028.80999999997</v>
      </c>
      <c r="C5" s="28">
        <f t="shared" ref="C5:E5" si="0">+C9</f>
        <v>138609.41</v>
      </c>
      <c r="D5" s="28">
        <f t="shared" si="0"/>
        <v>142599.66</v>
      </c>
      <c r="E5" s="28">
        <f t="shared" si="0"/>
        <v>140631.87</v>
      </c>
      <c r="F5" s="28">
        <f>+F6</f>
        <v>142076.05092850872</v>
      </c>
      <c r="G5" s="28">
        <f t="shared" ref="G5:M5" si="1">+G6</f>
        <v>145932.67972106335</v>
      </c>
      <c r="H5" s="28">
        <f t="shared" si="1"/>
        <v>149324.89771660877</v>
      </c>
      <c r="I5" s="28">
        <f t="shared" si="1"/>
        <v>152959.41699755032</v>
      </c>
      <c r="J5" s="28">
        <f t="shared" si="1"/>
        <v>145454.80774153216</v>
      </c>
      <c r="K5" s="28">
        <f t="shared" si="1"/>
        <v>147090.34141795582</v>
      </c>
      <c r="L5" s="28">
        <f t="shared" si="1"/>
        <v>148759.52805068454</v>
      </c>
      <c r="M5" s="28">
        <f t="shared" si="1"/>
        <v>150475.82882224026</v>
      </c>
      <c r="N5" s="6"/>
    </row>
    <row r="6" spans="1:14">
      <c r="A6" s="17" t="s">
        <v>55</v>
      </c>
      <c r="B6" s="18">
        <v>159234.44</v>
      </c>
      <c r="C6" s="18">
        <v>134028.81</v>
      </c>
      <c r="D6" s="18">
        <v>134028.81</v>
      </c>
      <c r="E6" s="18">
        <v>156899.00000000006</v>
      </c>
      <c r="F6" s="36">
        <v>142076.05092850872</v>
      </c>
      <c r="G6" s="18">
        <v>145932.67972106335</v>
      </c>
      <c r="H6" s="18">
        <v>149324.89771660877</v>
      </c>
      <c r="I6" s="18">
        <v>152959.41699755032</v>
      </c>
      <c r="J6" s="18">
        <v>145454.80774153216</v>
      </c>
      <c r="K6" s="18">
        <v>147090.34141795582</v>
      </c>
      <c r="L6" s="18">
        <v>148759.52805068454</v>
      </c>
      <c r="M6" s="18">
        <v>150475.82882224026</v>
      </c>
      <c r="N6" s="6"/>
    </row>
    <row r="7" spans="1:14" s="8" customFormat="1"/>
    <row r="8" spans="1:14">
      <c r="A8" s="17" t="s">
        <v>14</v>
      </c>
      <c r="B8" s="18">
        <v>120222.40000000001</v>
      </c>
      <c r="C8" s="18">
        <v>117197.47</v>
      </c>
      <c r="D8" s="18">
        <v>115573.55999999998</v>
      </c>
      <c r="E8" s="18">
        <v>111050.6</v>
      </c>
      <c r="F8" s="18">
        <v>118630.33</v>
      </c>
      <c r="G8" s="18">
        <v>119267.15</v>
      </c>
      <c r="H8" s="18">
        <v>118227.01</v>
      </c>
      <c r="I8" s="18">
        <v>117579.56000000001</v>
      </c>
      <c r="J8" s="18">
        <v>122122.26</v>
      </c>
      <c r="K8" s="18">
        <v>122737.86</v>
      </c>
      <c r="L8" s="18">
        <v>130496.54</v>
      </c>
      <c r="M8" s="18">
        <v>136269.92000000001</v>
      </c>
      <c r="N8" s="6"/>
    </row>
    <row r="9" spans="1:14">
      <c r="A9" s="17" t="s">
        <v>15</v>
      </c>
      <c r="B9" s="18">
        <v>134028.80999999997</v>
      </c>
      <c r="C9" s="18">
        <v>138609.41</v>
      </c>
      <c r="D9" s="18">
        <v>142599.66</v>
      </c>
      <c r="E9" s="18">
        <v>140631.87</v>
      </c>
      <c r="F9" s="18">
        <v>144709.57</v>
      </c>
      <c r="G9" s="18">
        <v>148415.57999999999</v>
      </c>
      <c r="H9" s="18">
        <v>148470</v>
      </c>
      <c r="I9" s="18"/>
      <c r="J9" s="18"/>
      <c r="K9" s="18"/>
      <c r="L9" s="18"/>
      <c r="M9" s="18"/>
      <c r="N9" s="6"/>
    </row>
    <row r="10" spans="1:14">
      <c r="A10" s="17" t="s">
        <v>16</v>
      </c>
      <c r="B10" s="18">
        <v>134028.82</v>
      </c>
      <c r="C10" s="18">
        <v>139757.29</v>
      </c>
      <c r="D10" s="18">
        <v>142599.66</v>
      </c>
      <c r="E10" s="18">
        <v>140631.87</v>
      </c>
      <c r="F10" s="18">
        <v>144294.15</v>
      </c>
      <c r="G10" s="18">
        <v>145000</v>
      </c>
      <c r="H10" s="18">
        <v>155000</v>
      </c>
      <c r="I10" s="18"/>
      <c r="J10" s="18"/>
      <c r="K10" s="18"/>
      <c r="L10" s="18"/>
      <c r="M10" s="18"/>
      <c r="N10" s="6"/>
    </row>
    <row r="12" spans="1:14">
      <c r="A12" s="17" t="s">
        <v>23</v>
      </c>
      <c r="B12" s="31">
        <f>+B9/B4</f>
        <v>1.0291161858626485</v>
      </c>
      <c r="C12" s="31">
        <f t="shared" ref="C12:M12" si="2">+C9/C4</f>
        <v>1.0455477254642362</v>
      </c>
      <c r="D12" s="31">
        <f t="shared" si="2"/>
        <v>1.0589378957159146</v>
      </c>
      <c r="E12" s="31">
        <f t="shared" si="2"/>
        <v>1.0299876155295622</v>
      </c>
      <c r="F12" s="31">
        <f t="shared" si="2"/>
        <v>1.0469718656937639</v>
      </c>
      <c r="G12" s="31">
        <f t="shared" si="2"/>
        <v>1.0622162337293948</v>
      </c>
      <c r="H12" s="31">
        <f t="shared" si="2"/>
        <v>1.0524448641853559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6"/>
    </row>
    <row r="13" spans="1:14">
      <c r="A13" s="17" t="s">
        <v>24</v>
      </c>
      <c r="B13" s="35">
        <f>+B9/B5</f>
        <v>1</v>
      </c>
      <c r="C13" s="35">
        <f t="shared" ref="C13:M13" si="3">+C9/C5</f>
        <v>1</v>
      </c>
      <c r="D13" s="35">
        <f t="shared" si="3"/>
        <v>1</v>
      </c>
      <c r="E13" s="35">
        <f t="shared" si="3"/>
        <v>1</v>
      </c>
      <c r="F13" s="35">
        <f t="shared" si="3"/>
        <v>1.0185359816399771</v>
      </c>
      <c r="G13" s="35">
        <f t="shared" si="3"/>
        <v>1.0170140114173363</v>
      </c>
      <c r="H13" s="35">
        <f t="shared" si="3"/>
        <v>0.99427491510336596</v>
      </c>
      <c r="I13" s="35">
        <f t="shared" si="3"/>
        <v>0</v>
      </c>
      <c r="J13" s="35">
        <f t="shared" si="3"/>
        <v>0</v>
      </c>
      <c r="K13" s="35">
        <f t="shared" si="3"/>
        <v>0</v>
      </c>
      <c r="L13" s="35">
        <f t="shared" si="3"/>
        <v>0</v>
      </c>
      <c r="M13" s="35">
        <f t="shared" si="3"/>
        <v>0</v>
      </c>
      <c r="N13" s="6"/>
    </row>
    <row r="14" spans="1:14" s="8" customFormat="1"/>
    <row r="15" spans="1:14">
      <c r="A15" s="17" t="s">
        <v>17</v>
      </c>
      <c r="B15" s="20">
        <v>64859.0935770957</v>
      </c>
      <c r="C15" s="20">
        <v>34450.137376709099</v>
      </c>
      <c r="D15" s="20">
        <v>17800.035472760195</v>
      </c>
      <c r="E15" s="20">
        <v>17714.842965258009</v>
      </c>
      <c r="F15" s="20">
        <v>12193.632553670002</v>
      </c>
      <c r="G15" s="20">
        <v>7420.962502490991</v>
      </c>
      <c r="H15" s="20">
        <v>43930.347960496001</v>
      </c>
      <c r="I15" s="20">
        <v>18140.357234875002</v>
      </c>
      <c r="J15" s="20">
        <v>13939.296268695005</v>
      </c>
      <c r="K15" s="20">
        <v>29001.816745906981</v>
      </c>
      <c r="L15" s="20">
        <v>14918.755442930036</v>
      </c>
      <c r="M15" s="20">
        <v>15465.31231393799</v>
      </c>
      <c r="N15" s="6"/>
    </row>
    <row r="16" spans="1:14">
      <c r="A16" s="17" t="s">
        <v>21</v>
      </c>
      <c r="B16" s="20">
        <v>17393.621582757336</v>
      </c>
      <c r="C16" s="20">
        <v>17858.015753367312</v>
      </c>
      <c r="D16" s="20">
        <v>18274.35917816747</v>
      </c>
      <c r="E16" s="20">
        <v>18647.631834542131</v>
      </c>
      <c r="F16" s="20">
        <v>18982.297082554047</v>
      </c>
      <c r="G16" s="20">
        <v>19282.355287878374</v>
      </c>
      <c r="H16" s="20">
        <v>19551.391877097871</v>
      </c>
      <c r="I16" s="20">
        <v>19792.620403550736</v>
      </c>
      <c r="J16" s="20">
        <v>20008.921141872826</v>
      </c>
      <c r="K16" s="20">
        <v>20202.875675560172</v>
      </c>
      <c r="L16" s="20">
        <v>20376.797893656112</v>
      </c>
      <c r="M16" s="20">
        <v>20532.761769449786</v>
      </c>
      <c r="N16" s="6"/>
    </row>
    <row r="17" spans="1:14">
      <c r="A17" s="17" t="s">
        <v>18</v>
      </c>
      <c r="B17" s="20">
        <v>26864.134387398601</v>
      </c>
      <c r="C17" s="20">
        <v>14381.427805788499</v>
      </c>
      <c r="D17" s="20">
        <v>23698.367833410601</v>
      </c>
      <c r="E17" s="20">
        <v>-1035.8191938649034</v>
      </c>
      <c r="F17" s="20">
        <v>-2366.3294679268947</v>
      </c>
      <c r="G17" s="20">
        <v>7163.3842943964046</v>
      </c>
      <c r="H17" s="20"/>
      <c r="I17" s="20"/>
      <c r="J17" s="20"/>
      <c r="K17" s="20"/>
      <c r="L17" s="20"/>
      <c r="M17" s="20"/>
      <c r="N17" s="6"/>
    </row>
    <row r="18" spans="1:14">
      <c r="N18" s="6"/>
    </row>
    <row r="19" spans="1:14" ht="28.5">
      <c r="A19" s="34" t="s">
        <v>22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6"/>
    </row>
    <row r="20" spans="1:14" s="14" customFormat="1" ht="20.25" customHeight="1" thickBot="1">
      <c r="A20" s="16" t="s">
        <v>0</v>
      </c>
      <c r="B20" s="16" t="s">
        <v>1</v>
      </c>
      <c r="C20" s="16" t="s">
        <v>2</v>
      </c>
      <c r="D20" s="16" t="s">
        <v>3</v>
      </c>
      <c r="E20" s="16" t="s">
        <v>4</v>
      </c>
      <c r="F20" s="16" t="s">
        <v>5</v>
      </c>
      <c r="G20" s="16" t="s">
        <v>6</v>
      </c>
      <c r="H20" s="16" t="s">
        <v>7</v>
      </c>
      <c r="I20" s="16" t="s">
        <v>8</v>
      </c>
      <c r="J20" s="16" t="s">
        <v>9</v>
      </c>
      <c r="K20" s="16" t="s">
        <v>10</v>
      </c>
      <c r="L20" s="16" t="s">
        <v>11</v>
      </c>
      <c r="M20" s="16" t="s">
        <v>12</v>
      </c>
      <c r="N20" s="13"/>
    </row>
    <row r="21" spans="1:14">
      <c r="A21" s="27" t="s">
        <v>25</v>
      </c>
      <c r="B21" s="28">
        <v>1700</v>
      </c>
      <c r="C21" s="28">
        <v>1700</v>
      </c>
      <c r="D21" s="28">
        <v>1700</v>
      </c>
      <c r="E21" s="28">
        <v>1700</v>
      </c>
      <c r="F21" s="28">
        <v>1700</v>
      </c>
      <c r="G21" s="28">
        <v>1700</v>
      </c>
      <c r="H21" s="28">
        <v>1700</v>
      </c>
      <c r="I21" s="28">
        <v>1700</v>
      </c>
      <c r="J21" s="28">
        <v>1700</v>
      </c>
      <c r="K21" s="28">
        <v>1700</v>
      </c>
      <c r="L21" s="28">
        <v>1700</v>
      </c>
      <c r="M21" s="28">
        <v>1700</v>
      </c>
      <c r="N21" s="6"/>
    </row>
    <row r="22" spans="1:14">
      <c r="A22" s="17" t="s">
        <v>26</v>
      </c>
      <c r="B22" s="18">
        <v>1929</v>
      </c>
      <c r="C22" s="18">
        <v>1929</v>
      </c>
      <c r="D22" s="18">
        <v>1929</v>
      </c>
      <c r="E22" s="18">
        <v>1600</v>
      </c>
      <c r="F22" s="18">
        <v>1600</v>
      </c>
      <c r="G22" s="18">
        <v>1600</v>
      </c>
      <c r="H22" s="18">
        <v>1600</v>
      </c>
      <c r="I22" s="18">
        <v>1600</v>
      </c>
      <c r="J22" s="18">
        <v>1600</v>
      </c>
      <c r="K22" s="18">
        <v>1600</v>
      </c>
      <c r="L22" s="18">
        <v>1600</v>
      </c>
      <c r="M22" s="18">
        <v>1600</v>
      </c>
      <c r="N22" s="6"/>
    </row>
    <row r="23" spans="1:14">
      <c r="A23" s="17" t="s">
        <v>28</v>
      </c>
      <c r="B23" s="21">
        <v>1531</v>
      </c>
      <c r="C23" s="21">
        <v>1455</v>
      </c>
      <c r="D23" s="21">
        <v>1569</v>
      </c>
      <c r="E23" s="21">
        <v>1410</v>
      </c>
      <c r="F23" s="21">
        <v>1482</v>
      </c>
      <c r="G23" s="21">
        <v>1737</v>
      </c>
      <c r="H23" s="21">
        <v>1977</v>
      </c>
      <c r="I23" s="21">
        <v>1799</v>
      </c>
      <c r="J23" s="21">
        <v>1759</v>
      </c>
      <c r="K23" s="21">
        <v>1726</v>
      </c>
      <c r="L23" s="21">
        <v>1941</v>
      </c>
      <c r="M23" s="21">
        <v>1782</v>
      </c>
      <c r="N23" s="6"/>
    </row>
    <row r="24" spans="1:14">
      <c r="A24" s="17" t="s">
        <v>27</v>
      </c>
      <c r="B24" s="21">
        <v>1965</v>
      </c>
      <c r="C24" s="21">
        <v>1698</v>
      </c>
      <c r="D24" s="21">
        <v>1655</v>
      </c>
      <c r="E24" s="21">
        <v>2012</v>
      </c>
      <c r="F24" s="21">
        <v>1841</v>
      </c>
      <c r="G24" s="39">
        <v>1664</v>
      </c>
      <c r="H24" s="39">
        <v>1966</v>
      </c>
      <c r="I24" s="21"/>
      <c r="J24" s="21"/>
      <c r="K24" s="21"/>
      <c r="L24" s="21"/>
      <c r="M24" s="21"/>
      <c r="N24" s="6"/>
    </row>
    <row r="25" spans="1:14">
      <c r="A25" s="17" t="s">
        <v>29</v>
      </c>
      <c r="B25" s="31">
        <f>B24/B22</f>
        <v>1.0186625194401244</v>
      </c>
      <c r="C25" s="31">
        <f t="shared" ref="C25:M25" si="4">C24/C22</f>
        <v>0.88024883359253503</v>
      </c>
      <c r="D25" s="31">
        <f t="shared" si="4"/>
        <v>0.85795749092794193</v>
      </c>
      <c r="E25" s="31">
        <f t="shared" si="4"/>
        <v>1.2575000000000001</v>
      </c>
      <c r="F25" s="31">
        <f t="shared" si="4"/>
        <v>1.150625</v>
      </c>
      <c r="G25" s="31">
        <f t="shared" si="4"/>
        <v>1.04</v>
      </c>
      <c r="H25" s="31">
        <f t="shared" si="4"/>
        <v>1.22875</v>
      </c>
      <c r="I25" s="31">
        <f t="shared" si="4"/>
        <v>0</v>
      </c>
      <c r="J25" s="31">
        <f t="shared" si="4"/>
        <v>0</v>
      </c>
      <c r="K25" s="31">
        <f t="shared" si="4"/>
        <v>0</v>
      </c>
      <c r="L25" s="31">
        <f t="shared" si="4"/>
        <v>0</v>
      </c>
      <c r="M25" s="31">
        <f t="shared" si="4"/>
        <v>0</v>
      </c>
      <c r="N25" s="6"/>
    </row>
    <row r="26" spans="1:14">
      <c r="A26" s="17" t="s">
        <v>20</v>
      </c>
      <c r="B26" s="22">
        <v>0</v>
      </c>
      <c r="C26" s="23">
        <f>(C24-B24)/C24</f>
        <v>-0.15724381625441697</v>
      </c>
      <c r="D26" s="23">
        <f t="shared" ref="D26:M26" si="5">(D24-C24)/D24</f>
        <v>-2.5981873111782478E-2</v>
      </c>
      <c r="E26" s="23">
        <f t="shared" si="5"/>
        <v>0.17743538767395625</v>
      </c>
      <c r="F26" s="23">
        <f t="shared" si="5"/>
        <v>-9.2884302009777292E-2</v>
      </c>
      <c r="G26" s="23">
        <f t="shared" si="5"/>
        <v>-0.1063701923076923</v>
      </c>
      <c r="H26" s="23">
        <f t="shared" si="5"/>
        <v>0.15361139369277721</v>
      </c>
      <c r="I26" s="23" t="e">
        <f t="shared" si="5"/>
        <v>#DIV/0!</v>
      </c>
      <c r="J26" s="23" t="e">
        <f t="shared" si="5"/>
        <v>#DIV/0!</v>
      </c>
      <c r="K26" s="23" t="e">
        <f t="shared" si="5"/>
        <v>#DIV/0!</v>
      </c>
      <c r="L26" s="23" t="e">
        <f t="shared" si="5"/>
        <v>#DIV/0!</v>
      </c>
      <c r="M26" s="23" t="e">
        <f t="shared" si="5"/>
        <v>#DIV/0!</v>
      </c>
    </row>
    <row r="27" spans="1:14" s="10" customFormat="1">
      <c r="A27" s="3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4">
      <c r="A28" s="17" t="s">
        <v>19</v>
      </c>
      <c r="B28" s="18">
        <f>B32-B24</f>
        <v>8924</v>
      </c>
      <c r="C28" s="18">
        <f>B32</f>
        <v>10889</v>
      </c>
      <c r="D28" s="18">
        <f t="shared" ref="D28:H28" si="6">C32</f>
        <v>9521</v>
      </c>
      <c r="E28" s="18">
        <f t="shared" si="6"/>
        <v>8681</v>
      </c>
      <c r="F28" s="18">
        <f t="shared" si="6"/>
        <v>7594</v>
      </c>
      <c r="G28" s="18">
        <f t="shared" si="6"/>
        <v>6871</v>
      </c>
      <c r="H28" s="18">
        <f t="shared" si="6"/>
        <v>6360</v>
      </c>
      <c r="I28" s="24"/>
      <c r="J28" s="24"/>
      <c r="K28" s="24"/>
      <c r="L28" s="24"/>
      <c r="M28" s="24"/>
    </row>
    <row r="30" spans="1:14">
      <c r="A30" s="17" t="s">
        <v>30</v>
      </c>
      <c r="B30" s="21">
        <v>-1099</v>
      </c>
      <c r="C30" s="21">
        <v>-1258</v>
      </c>
      <c r="D30" s="21">
        <v>-1448</v>
      </c>
      <c r="E30" s="21">
        <v>-2072</v>
      </c>
      <c r="F30" s="21">
        <v>-1759</v>
      </c>
      <c r="G30" s="21">
        <v>-1514</v>
      </c>
      <c r="H30" s="21">
        <v>-1816</v>
      </c>
      <c r="I30" s="21"/>
      <c r="J30" s="21"/>
      <c r="K30" s="21"/>
      <c r="L30" s="21"/>
      <c r="M30" s="21"/>
      <c r="N30" s="6"/>
    </row>
    <row r="31" spans="1:14">
      <c r="N31" s="6"/>
    </row>
    <row r="32" spans="1:14">
      <c r="A32" s="17" t="s">
        <v>32</v>
      </c>
      <c r="B32" s="18">
        <v>10889</v>
      </c>
      <c r="C32" s="18">
        <v>9521</v>
      </c>
      <c r="D32" s="18">
        <v>8681</v>
      </c>
      <c r="E32" s="18">
        <v>7594</v>
      </c>
      <c r="F32" s="18">
        <v>6871</v>
      </c>
      <c r="G32" s="18">
        <v>6360</v>
      </c>
      <c r="H32" s="24"/>
      <c r="I32" s="24"/>
      <c r="J32" s="24"/>
      <c r="K32" s="24"/>
      <c r="L32" s="24"/>
      <c r="M32" s="24"/>
      <c r="N32" s="6"/>
    </row>
    <row r="33" spans="1:17">
      <c r="A33" s="17" t="s">
        <v>31</v>
      </c>
      <c r="B33" s="18">
        <v>0</v>
      </c>
      <c r="C33" s="18">
        <v>0</v>
      </c>
      <c r="D33" s="18">
        <v>0</v>
      </c>
      <c r="E33" s="18">
        <v>265</v>
      </c>
      <c r="F33" s="18">
        <v>11298</v>
      </c>
      <c r="G33" s="18">
        <v>11329</v>
      </c>
      <c r="H33" s="18">
        <v>11272</v>
      </c>
      <c r="I33" s="18">
        <v>11341</v>
      </c>
      <c r="J33" s="18">
        <v>11722</v>
      </c>
      <c r="K33" s="18">
        <v>11865</v>
      </c>
      <c r="L33" s="18">
        <v>12561</v>
      </c>
      <c r="M33" s="18">
        <v>12801</v>
      </c>
      <c r="N33" s="6"/>
    </row>
    <row r="35" spans="1:17">
      <c r="A35" s="17" t="s">
        <v>33</v>
      </c>
      <c r="B35" s="25"/>
      <c r="C35" s="26">
        <f>C32-B32</f>
        <v>-1368</v>
      </c>
      <c r="D35" s="26">
        <f t="shared" ref="D35:M35" si="7">D32-C32</f>
        <v>-840</v>
      </c>
      <c r="E35" s="26">
        <f t="shared" si="7"/>
        <v>-1087</v>
      </c>
      <c r="F35" s="26">
        <f t="shared" si="7"/>
        <v>-723</v>
      </c>
      <c r="G35" s="26">
        <f t="shared" si="7"/>
        <v>-511</v>
      </c>
      <c r="H35" s="26">
        <f t="shared" si="7"/>
        <v>-6360</v>
      </c>
      <c r="I35" s="26">
        <f t="shared" si="7"/>
        <v>0</v>
      </c>
      <c r="J35" s="26">
        <f t="shared" si="7"/>
        <v>0</v>
      </c>
      <c r="K35" s="26">
        <f t="shared" si="7"/>
        <v>0</v>
      </c>
      <c r="L35" s="26">
        <f t="shared" si="7"/>
        <v>0</v>
      </c>
      <c r="M35" s="26">
        <f t="shared" si="7"/>
        <v>0</v>
      </c>
      <c r="N35" s="6"/>
    </row>
    <row r="36" spans="1:17" s="10" customFormat="1">
      <c r="A36" s="3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1"/>
    </row>
    <row r="37" spans="1:17" s="8" customFormat="1" ht="15" customHeight="1"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12"/>
    </row>
  </sheetData>
  <mergeCells count="2">
    <mergeCell ref="A2:M2"/>
    <mergeCell ref="A19:M19"/>
  </mergeCells>
  <conditionalFormatting sqref="B10:M10">
    <cfRule type="cellIs" dxfId="77" priority="23" operator="lessThan">
      <formula>0</formula>
    </cfRule>
    <cfRule type="cellIs" dxfId="76" priority="24" operator="lessThan">
      <formula>0</formula>
    </cfRule>
    <cfRule type="cellIs" dxfId="75" priority="25" operator="lessThan">
      <formula>0</formula>
    </cfRule>
  </conditionalFormatting>
  <conditionalFormatting sqref="B12:M12">
    <cfRule type="cellIs" dxfId="74" priority="6" operator="lessThan">
      <formula>0</formula>
    </cfRule>
    <cfRule type="cellIs" dxfId="73" priority="7" operator="lessThan">
      <formula>0</formula>
    </cfRule>
    <cfRule type="cellIs" dxfId="72" priority="8" operator="lessThan">
      <formula>0</formula>
    </cfRule>
  </conditionalFormatting>
  <conditionalFormatting sqref="B25:M25">
    <cfRule type="cellIs" dxfId="71" priority="2" operator="lessThan">
      <formula>0</formula>
    </cfRule>
    <cfRule type="cellIs" dxfId="70" priority="3" operator="lessThan">
      <formula>0</formula>
    </cfRule>
    <cfRule type="cellIs" dxfId="69" priority="4" operator="lessThan">
      <formula>0</formula>
    </cfRule>
  </conditionalFormatting>
  <pageMargins left="0.25" right="0.25" top="0.75" bottom="0.75" header="0.3" footer="0.3"/>
  <pageSetup paperSize="9" scale="87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FF8E126-48E3-4415-A21F-224EF19B72EF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B12:M13</xm:sqref>
        </x14:conditionalFormatting>
        <x14:conditionalFormatting xmlns:xm="http://schemas.microsoft.com/office/excel/2006/main">
          <x14:cfRule type="iconSet" priority="1" id="{1B42087F-2A4C-460C-AC4B-533B3A41A615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B25:M25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opLeftCell="A56" zoomScale="90" zoomScaleNormal="90" workbookViewId="0">
      <selection activeCell="O40" sqref="O40"/>
    </sheetView>
  </sheetViews>
  <sheetFormatPr baseColWidth="10" defaultRowHeight="15"/>
  <cols>
    <col min="1" max="1" width="40" style="7" bestFit="1" customWidth="1"/>
    <col min="2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35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28">
        <v>183318.10333119755</v>
      </c>
      <c r="C4" s="28">
        <v>201270.84223243425</v>
      </c>
      <c r="D4" s="28">
        <v>218325.94418860917</v>
      </c>
      <c r="E4" s="28">
        <v>234528.2910469753</v>
      </c>
      <c r="F4" s="28">
        <v>249920.52056242313</v>
      </c>
      <c r="G4" s="28">
        <v>264543.13860209857</v>
      </c>
      <c r="H4" s="28">
        <v>278434.62573979027</v>
      </c>
      <c r="I4" s="28">
        <v>291631.53852059733</v>
      </c>
      <c r="J4" s="28">
        <v>304168.60566236411</v>
      </c>
      <c r="K4" s="28">
        <v>316078.81944704248</v>
      </c>
      <c r="L4" s="28">
        <v>327393.52254248696</v>
      </c>
      <c r="M4" s="28">
        <v>338142.4904831592</v>
      </c>
      <c r="N4" s="6"/>
    </row>
    <row r="5" spans="1:14">
      <c r="A5" s="17" t="s">
        <v>44</v>
      </c>
      <c r="B5" s="28">
        <f>+B9</f>
        <v>245601.69491525425</v>
      </c>
      <c r="C5" s="28">
        <f t="shared" ref="C5:E5" si="0">+C9</f>
        <v>267830.50847457629</v>
      </c>
      <c r="D5" s="28">
        <f t="shared" si="0"/>
        <v>268101.7</v>
      </c>
      <c r="E5" s="28">
        <f t="shared" si="0"/>
        <v>272762.72000000003</v>
      </c>
      <c r="F5" s="28">
        <f>+F6</f>
        <v>273293.02</v>
      </c>
      <c r="G5" s="28">
        <f t="shared" ref="G5:M5" si="1">+G6</f>
        <v>276426.92000000004</v>
      </c>
      <c r="H5" s="28">
        <f t="shared" si="1"/>
        <v>280441.7</v>
      </c>
      <c r="I5" s="28">
        <f t="shared" si="1"/>
        <v>284795.28000000003</v>
      </c>
      <c r="J5" s="28">
        <f t="shared" si="1"/>
        <v>289411.43000000005</v>
      </c>
      <c r="K5" s="28">
        <f t="shared" si="1"/>
        <v>294146.16000000003</v>
      </c>
      <c r="L5" s="28">
        <f t="shared" si="1"/>
        <v>297788.26</v>
      </c>
      <c r="M5" s="28">
        <f t="shared" si="1"/>
        <v>303022.72000000003</v>
      </c>
      <c r="N5" s="6"/>
    </row>
    <row r="6" spans="1:14">
      <c r="A6" s="17" t="s">
        <v>55</v>
      </c>
      <c r="B6" s="18">
        <v>230434.12</v>
      </c>
      <c r="C6" s="18">
        <v>179043</v>
      </c>
      <c r="D6" s="18">
        <v>179043</v>
      </c>
      <c r="E6" s="18">
        <v>445998.75</v>
      </c>
      <c r="F6" s="18">
        <v>273293.02</v>
      </c>
      <c r="G6" s="18">
        <v>276426.92000000004</v>
      </c>
      <c r="H6" s="18">
        <v>280441.7</v>
      </c>
      <c r="I6" s="18">
        <v>284795.28000000003</v>
      </c>
      <c r="J6" s="18">
        <v>289411.43000000005</v>
      </c>
      <c r="K6" s="18">
        <v>294146.16000000003</v>
      </c>
      <c r="L6" s="18">
        <v>297788.26</v>
      </c>
      <c r="M6" s="18">
        <v>303022.72000000003</v>
      </c>
      <c r="N6" s="6"/>
    </row>
    <row r="7" spans="1:14" s="8" customFormat="1"/>
    <row r="8" spans="1:14">
      <c r="A8" s="17" t="s">
        <v>14</v>
      </c>
      <c r="B8" s="18" t="s">
        <v>13</v>
      </c>
      <c r="C8" s="18" t="s">
        <v>13</v>
      </c>
      <c r="D8" s="18">
        <v>19154.190000000002</v>
      </c>
      <c r="E8" s="18">
        <v>33832.479999999996</v>
      </c>
      <c r="F8" s="18">
        <v>54706.259999999995</v>
      </c>
      <c r="G8" s="18">
        <v>74082.61</v>
      </c>
      <c r="H8" s="18">
        <v>137814.73000000001</v>
      </c>
      <c r="I8" s="18">
        <v>144487.4</v>
      </c>
      <c r="J8" s="18">
        <v>143615.26999999999</v>
      </c>
      <c r="K8" s="18">
        <v>197630.4</v>
      </c>
      <c r="L8" s="18">
        <v>195885.39</v>
      </c>
      <c r="M8" s="18">
        <v>178330.51</v>
      </c>
      <c r="N8" s="6"/>
    </row>
    <row r="9" spans="1:14">
      <c r="A9" s="17" t="s">
        <v>15</v>
      </c>
      <c r="B9" s="18">
        <v>245601.69491525425</v>
      </c>
      <c r="C9" s="18">
        <v>267830.50847457629</v>
      </c>
      <c r="D9" s="18">
        <v>268101.7</v>
      </c>
      <c r="E9" s="18">
        <v>272762.72000000003</v>
      </c>
      <c r="F9" s="18">
        <v>303779.65000000002</v>
      </c>
      <c r="G9" s="18">
        <v>286533.90000000002</v>
      </c>
      <c r="H9" s="18">
        <v>361140</v>
      </c>
      <c r="I9" s="18"/>
      <c r="J9" s="18"/>
      <c r="K9" s="18"/>
      <c r="L9" s="18"/>
      <c r="M9" s="18"/>
      <c r="N9" s="6"/>
    </row>
    <row r="10" spans="1:14">
      <c r="A10" s="17" t="s">
        <v>16</v>
      </c>
      <c r="B10" s="18">
        <v>245601.7</v>
      </c>
      <c r="C10" s="18">
        <v>267830.51</v>
      </c>
      <c r="D10" s="18">
        <v>268152.53999999998</v>
      </c>
      <c r="E10" s="18">
        <v>272711.88</v>
      </c>
      <c r="F10" s="18">
        <v>303779.65000000002</v>
      </c>
      <c r="G10" s="18">
        <v>286525.42372881359</v>
      </c>
      <c r="H10" s="18">
        <v>270000</v>
      </c>
      <c r="I10" s="18"/>
      <c r="J10" s="18"/>
      <c r="K10" s="18"/>
      <c r="L10" s="18"/>
      <c r="M10" s="18"/>
      <c r="N10" s="6"/>
    </row>
    <row r="12" spans="1:14">
      <c r="A12" s="17" t="s">
        <v>23</v>
      </c>
      <c r="B12" s="31">
        <f>+B9/B4</f>
        <v>1.3397569059043233</v>
      </c>
      <c r="C12" s="31">
        <f t="shared" ref="C12:M12" si="2">+C9/C4</f>
        <v>1.3306970125621909</v>
      </c>
      <c r="D12" s="31">
        <f t="shared" si="2"/>
        <v>1.2279882768691484</v>
      </c>
      <c r="E12" s="31">
        <f t="shared" si="2"/>
        <v>1.1630269371014454</v>
      </c>
      <c r="F12" s="31">
        <f t="shared" si="2"/>
        <v>1.2155050306248238</v>
      </c>
      <c r="G12" s="31">
        <f t="shared" si="2"/>
        <v>1.0831273172084721</v>
      </c>
      <c r="H12" s="31">
        <f t="shared" si="2"/>
        <v>1.2970369581026953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6"/>
    </row>
    <row r="13" spans="1:14">
      <c r="A13" s="17" t="s">
        <v>24</v>
      </c>
      <c r="B13" s="31">
        <f>+B9/B5</f>
        <v>1</v>
      </c>
      <c r="C13" s="31">
        <f t="shared" ref="C13:E13" si="3">+C9/C5</f>
        <v>1</v>
      </c>
      <c r="D13" s="31">
        <f t="shared" si="3"/>
        <v>1</v>
      </c>
      <c r="E13" s="31">
        <f t="shared" si="3"/>
        <v>1</v>
      </c>
      <c r="F13" s="31">
        <f t="shared" ref="C13:M13" si="4">+F9/F6</f>
        <v>1.1115529039124381</v>
      </c>
      <c r="G13" s="31">
        <f t="shared" si="4"/>
        <v>1.0365629367790952</v>
      </c>
      <c r="H13" s="31">
        <f t="shared" si="4"/>
        <v>1.2877542819060075</v>
      </c>
      <c r="I13" s="31">
        <f t="shared" si="4"/>
        <v>0</v>
      </c>
      <c r="J13" s="31">
        <f t="shared" si="4"/>
        <v>0</v>
      </c>
      <c r="K13" s="31">
        <f t="shared" si="4"/>
        <v>0</v>
      </c>
      <c r="L13" s="31">
        <f t="shared" si="4"/>
        <v>0</v>
      </c>
      <c r="M13" s="31">
        <f t="shared" si="4"/>
        <v>0</v>
      </c>
      <c r="N13" s="6"/>
    </row>
    <row r="14" spans="1:14" s="8" customFormat="1"/>
    <row r="15" spans="1:14">
      <c r="A15" s="17" t="s">
        <v>17</v>
      </c>
      <c r="B15" s="20">
        <v>0</v>
      </c>
      <c r="C15" s="20">
        <v>0</v>
      </c>
      <c r="D15" s="20">
        <v>4191.1966790592396</v>
      </c>
      <c r="E15" s="20">
        <v>21094.517828290664</v>
      </c>
      <c r="F15" s="20">
        <v>6003.3712412321001</v>
      </c>
      <c r="G15" s="20">
        <v>23807.941571594696</v>
      </c>
      <c r="H15" s="20">
        <v>-284446.78635620372</v>
      </c>
      <c r="I15" s="20">
        <v>320527.36487951409</v>
      </c>
      <c r="J15" s="20">
        <v>51807.262688118892</v>
      </c>
      <c r="K15" s="20">
        <v>-45700.298334953186</v>
      </c>
      <c r="L15" s="20">
        <v>-26051.510098960993</v>
      </c>
      <c r="M15" s="20">
        <v>148442.50713621319</v>
      </c>
      <c r="N15" s="6"/>
    </row>
    <row r="16" spans="1:14">
      <c r="A16" s="17" t="s">
        <v>21</v>
      </c>
      <c r="B16" s="20">
        <v>101611.34959119694</v>
      </c>
      <c r="C16" s="20">
        <v>112207.78140444116</v>
      </c>
      <c r="D16" s="20">
        <v>122275.16812973711</v>
      </c>
      <c r="E16" s="20">
        <v>131839.91543131921</v>
      </c>
      <c r="F16" s="20">
        <v>140927.11148562015</v>
      </c>
      <c r="G16" s="20">
        <v>149560.59268793618</v>
      </c>
      <c r="H16" s="20">
        <v>157763.00608382263</v>
      </c>
      <c r="I16" s="20">
        <v>165555.86868837988</v>
      </c>
      <c r="J16" s="20">
        <v>172959.62384846641</v>
      </c>
      <c r="K16" s="20">
        <v>179993.69479516047</v>
      </c>
      <c r="L16" s="20">
        <v>186676.53552645477</v>
      </c>
      <c r="M16" s="20">
        <v>193025.67915320324</v>
      </c>
      <c r="N16" s="6"/>
    </row>
    <row r="17" spans="1:14">
      <c r="A17" s="17" t="s">
        <v>18</v>
      </c>
      <c r="B17" s="20">
        <v>-52432.308678982001</v>
      </c>
      <c r="C17" s="20">
        <v>-35613.249471750496</v>
      </c>
      <c r="D17" s="20">
        <v>63297.241126008099</v>
      </c>
      <c r="E17" s="20">
        <v>324362.82900165836</v>
      </c>
      <c r="F17" s="20">
        <v>64197.294344769034</v>
      </c>
      <c r="G17" s="20">
        <v>89132.302294735971</v>
      </c>
      <c r="H17" s="20"/>
      <c r="I17" s="20"/>
      <c r="J17" s="20"/>
      <c r="K17" s="20"/>
      <c r="L17" s="20"/>
      <c r="M17" s="20"/>
      <c r="N17" s="6"/>
    </row>
    <row r="18" spans="1:14">
      <c r="N18" s="6"/>
    </row>
    <row r="19" spans="1:14" ht="28.5">
      <c r="A19" s="34" t="s">
        <v>36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6"/>
    </row>
    <row r="20" spans="1:14" s="14" customFormat="1" ht="20.25" customHeight="1" thickBot="1">
      <c r="A20" s="16" t="s">
        <v>0</v>
      </c>
      <c r="B20" s="16" t="s">
        <v>1</v>
      </c>
      <c r="C20" s="16" t="s">
        <v>2</v>
      </c>
      <c r="D20" s="16" t="s">
        <v>3</v>
      </c>
      <c r="E20" s="16" t="s">
        <v>4</v>
      </c>
      <c r="F20" s="16" t="s">
        <v>5</v>
      </c>
      <c r="G20" s="16" t="s">
        <v>6</v>
      </c>
      <c r="H20" s="16" t="s">
        <v>7</v>
      </c>
      <c r="I20" s="16" t="s">
        <v>8</v>
      </c>
      <c r="J20" s="16" t="s">
        <v>9</v>
      </c>
      <c r="K20" s="16" t="s">
        <v>10</v>
      </c>
      <c r="L20" s="16" t="s">
        <v>11</v>
      </c>
      <c r="M20" s="16" t="s">
        <v>12</v>
      </c>
      <c r="N20" s="13"/>
    </row>
    <row r="21" spans="1:14">
      <c r="A21" s="27" t="s">
        <v>25</v>
      </c>
      <c r="B21" s="28">
        <v>3200</v>
      </c>
      <c r="C21" s="28">
        <v>3200</v>
      </c>
      <c r="D21" s="28">
        <v>3200</v>
      </c>
      <c r="E21" s="28">
        <v>3200</v>
      </c>
      <c r="F21" s="28">
        <v>3200</v>
      </c>
      <c r="G21" s="28">
        <v>3200</v>
      </c>
      <c r="H21" s="28">
        <v>3200</v>
      </c>
      <c r="I21" s="28">
        <v>3200</v>
      </c>
      <c r="J21" s="28">
        <v>3200</v>
      </c>
      <c r="K21" s="28">
        <v>3200</v>
      </c>
      <c r="L21" s="28">
        <v>3200</v>
      </c>
      <c r="M21" s="28">
        <v>3200</v>
      </c>
      <c r="N21" s="6"/>
    </row>
    <row r="22" spans="1:14">
      <c r="A22" s="17" t="s">
        <v>26</v>
      </c>
      <c r="B22" s="18">
        <v>3300</v>
      </c>
      <c r="C22" s="18">
        <v>3300</v>
      </c>
      <c r="D22" s="18">
        <v>3300</v>
      </c>
      <c r="E22" s="18">
        <v>3500</v>
      </c>
      <c r="F22" s="18">
        <v>3500</v>
      </c>
      <c r="G22" s="18">
        <v>3500</v>
      </c>
      <c r="H22" s="18">
        <v>3500</v>
      </c>
      <c r="I22" s="18">
        <v>3500</v>
      </c>
      <c r="J22" s="18">
        <v>3500</v>
      </c>
      <c r="K22" s="18">
        <v>3500</v>
      </c>
      <c r="L22" s="18">
        <v>3500</v>
      </c>
      <c r="M22" s="18">
        <v>3500</v>
      </c>
      <c r="N22" s="6"/>
    </row>
    <row r="23" spans="1:14">
      <c r="A23" s="17" t="s">
        <v>28</v>
      </c>
      <c r="B23" s="21" t="s">
        <v>13</v>
      </c>
      <c r="C23" s="21" t="s">
        <v>13</v>
      </c>
      <c r="D23" s="21">
        <v>2255</v>
      </c>
      <c r="E23" s="21">
        <v>2630</v>
      </c>
      <c r="F23" s="21">
        <v>2817</v>
      </c>
      <c r="G23" s="21">
        <v>3922</v>
      </c>
      <c r="H23" s="21">
        <v>3086</v>
      </c>
      <c r="I23" s="21">
        <v>4279</v>
      </c>
      <c r="J23" s="21">
        <v>3342</v>
      </c>
      <c r="K23" s="21">
        <v>4289</v>
      </c>
      <c r="L23" s="21">
        <v>3546</v>
      </c>
      <c r="M23" s="21">
        <v>4074</v>
      </c>
      <c r="N23" s="6"/>
    </row>
    <row r="24" spans="1:14">
      <c r="A24" s="17" t="s">
        <v>27</v>
      </c>
      <c r="B24" s="21">
        <v>3555</v>
      </c>
      <c r="C24" s="21">
        <v>4021</v>
      </c>
      <c r="D24" s="21">
        <v>4044</v>
      </c>
      <c r="E24" s="21">
        <v>3289</v>
      </c>
      <c r="F24" s="21">
        <v>3346</v>
      </c>
      <c r="G24" s="21">
        <v>4299</v>
      </c>
      <c r="H24" s="21">
        <v>3306</v>
      </c>
      <c r="I24" s="21"/>
      <c r="J24" s="21"/>
      <c r="K24" s="21"/>
      <c r="L24" s="21"/>
      <c r="M24" s="21"/>
      <c r="N24" s="6"/>
    </row>
    <row r="25" spans="1:14">
      <c r="A25" s="17" t="s">
        <v>29</v>
      </c>
      <c r="B25" s="31">
        <f>B24/B22</f>
        <v>1.0772727272727274</v>
      </c>
      <c r="C25" s="31">
        <f t="shared" ref="C25:M25" si="5">C24/C22</f>
        <v>1.2184848484848485</v>
      </c>
      <c r="D25" s="31">
        <f t="shared" si="5"/>
        <v>1.2254545454545454</v>
      </c>
      <c r="E25" s="31">
        <f t="shared" si="5"/>
        <v>0.93971428571428572</v>
      </c>
      <c r="F25" s="31">
        <f t="shared" si="5"/>
        <v>0.95599999999999996</v>
      </c>
      <c r="G25" s="31">
        <f t="shared" si="5"/>
        <v>1.2282857142857142</v>
      </c>
      <c r="H25" s="31">
        <f t="shared" si="5"/>
        <v>0.94457142857142862</v>
      </c>
      <c r="I25" s="31">
        <f t="shared" si="5"/>
        <v>0</v>
      </c>
      <c r="J25" s="31">
        <f t="shared" si="5"/>
        <v>0</v>
      </c>
      <c r="K25" s="31">
        <f t="shared" si="5"/>
        <v>0</v>
      </c>
      <c r="L25" s="31">
        <f t="shared" si="5"/>
        <v>0</v>
      </c>
      <c r="M25" s="31">
        <f t="shared" si="5"/>
        <v>0</v>
      </c>
      <c r="N25" s="6"/>
    </row>
    <row r="26" spans="1:14">
      <c r="A26" s="17" t="s">
        <v>20</v>
      </c>
      <c r="B26" s="22">
        <v>0</v>
      </c>
      <c r="C26" s="23">
        <f>(C24-B24)/C24</f>
        <v>0.11589156926137777</v>
      </c>
      <c r="D26" s="23">
        <f t="shared" ref="D26:M26" si="6">(D24-C24)/D24</f>
        <v>5.6874381800197825E-3</v>
      </c>
      <c r="E26" s="23">
        <f t="shared" si="6"/>
        <v>-0.22955305564001216</v>
      </c>
      <c r="F26" s="23">
        <f t="shared" si="6"/>
        <v>1.7035265989240884E-2</v>
      </c>
      <c r="G26" s="23">
        <f>(G24-F24)/G24</f>
        <v>0.22167946033961386</v>
      </c>
      <c r="H26" s="23">
        <f t="shared" si="6"/>
        <v>-0.30036297640653359</v>
      </c>
      <c r="I26" s="23" t="e">
        <f t="shared" si="6"/>
        <v>#DIV/0!</v>
      </c>
      <c r="J26" s="23" t="e">
        <f t="shared" si="6"/>
        <v>#DIV/0!</v>
      </c>
      <c r="K26" s="23" t="e">
        <f t="shared" si="6"/>
        <v>#DIV/0!</v>
      </c>
      <c r="L26" s="23" t="e">
        <f t="shared" si="6"/>
        <v>#DIV/0!</v>
      </c>
      <c r="M26" s="23" t="e">
        <f t="shared" si="6"/>
        <v>#DIV/0!</v>
      </c>
    </row>
    <row r="27" spans="1:14" s="10" customFormat="1">
      <c r="A27" s="3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4">
      <c r="A28" s="17" t="s">
        <v>19</v>
      </c>
      <c r="B28" s="18">
        <f>B32-B24</f>
        <v>25858</v>
      </c>
      <c r="C28" s="18">
        <f>B32</f>
        <v>29413</v>
      </c>
      <c r="D28" s="18">
        <f t="shared" ref="D28:H28" si="7">C32</f>
        <v>31919</v>
      </c>
      <c r="E28" s="18">
        <f t="shared" si="7"/>
        <v>32108</v>
      </c>
      <c r="F28" s="18">
        <f t="shared" si="7"/>
        <v>32691</v>
      </c>
      <c r="G28" s="18">
        <f t="shared" si="7"/>
        <v>36549</v>
      </c>
      <c r="H28" s="18">
        <f t="shared" si="7"/>
        <v>34288</v>
      </c>
      <c r="I28" s="24"/>
      <c r="J28" s="24"/>
      <c r="K28" s="24"/>
      <c r="L28" s="24"/>
      <c r="M28" s="24"/>
    </row>
    <row r="30" spans="1:14">
      <c r="A30" s="17" t="s">
        <v>30</v>
      </c>
      <c r="B30" s="21">
        <v>1522</v>
      </c>
      <c r="C30" s="21">
        <v>1829</v>
      </c>
      <c r="D30" s="21">
        <v>2136</v>
      </c>
      <c r="E30" s="21">
        <v>2333</v>
      </c>
      <c r="F30" s="21">
        <v>1541</v>
      </c>
      <c r="G30" s="21">
        <v>2418</v>
      </c>
      <c r="H30" s="21">
        <v>2541</v>
      </c>
      <c r="I30" s="21"/>
      <c r="J30" s="21"/>
      <c r="K30" s="21"/>
      <c r="L30" s="21"/>
      <c r="M30" s="21"/>
      <c r="N30" s="6"/>
    </row>
    <row r="31" spans="1:14">
      <c r="N31" s="6"/>
    </row>
    <row r="32" spans="1:14">
      <c r="A32" s="17" t="s">
        <v>32</v>
      </c>
      <c r="B32" s="18">
        <v>29413</v>
      </c>
      <c r="C32" s="18">
        <v>31919</v>
      </c>
      <c r="D32" s="18">
        <v>32108</v>
      </c>
      <c r="E32" s="18">
        <v>32691</v>
      </c>
      <c r="F32" s="18">
        <v>36549</v>
      </c>
      <c r="G32" s="18">
        <v>34288</v>
      </c>
      <c r="H32" s="24"/>
      <c r="I32" s="24"/>
      <c r="J32" s="24"/>
      <c r="K32" s="24"/>
      <c r="L32" s="24"/>
      <c r="M32" s="24"/>
      <c r="N32" s="6"/>
    </row>
    <row r="33" spans="1:17">
      <c r="A33" s="17" t="s">
        <v>31</v>
      </c>
      <c r="B33" s="18" t="s">
        <v>13</v>
      </c>
      <c r="C33" s="18" t="s">
        <v>13</v>
      </c>
      <c r="D33" s="18"/>
      <c r="E33" s="18"/>
      <c r="F33" s="18">
        <v>6745</v>
      </c>
      <c r="G33" s="18">
        <v>9183</v>
      </c>
      <c r="H33" s="18">
        <v>16914</v>
      </c>
      <c r="I33" s="18">
        <v>17798</v>
      </c>
      <c r="J33" s="18">
        <v>17788</v>
      </c>
      <c r="K33" s="18">
        <v>24373</v>
      </c>
      <c r="L33" s="18">
        <v>24172</v>
      </c>
      <c r="M33" s="18">
        <v>21387</v>
      </c>
      <c r="N33" s="6"/>
    </row>
    <row r="35" spans="1:17">
      <c r="A35" s="17" t="s">
        <v>33</v>
      </c>
      <c r="B35" s="25"/>
      <c r="C35" s="26">
        <f>C32-B32</f>
        <v>2506</v>
      </c>
      <c r="D35" s="26">
        <f t="shared" ref="D35:M35" si="8">D32-C32</f>
        <v>189</v>
      </c>
      <c r="E35" s="26">
        <f t="shared" si="8"/>
        <v>583</v>
      </c>
      <c r="F35" s="26">
        <f t="shared" si="8"/>
        <v>3858</v>
      </c>
      <c r="G35" s="26">
        <f t="shared" si="8"/>
        <v>-2261</v>
      </c>
      <c r="H35" s="26">
        <f t="shared" si="8"/>
        <v>-34288</v>
      </c>
      <c r="I35" s="26">
        <f t="shared" si="8"/>
        <v>0</v>
      </c>
      <c r="J35" s="26">
        <f t="shared" si="8"/>
        <v>0</v>
      </c>
      <c r="K35" s="26">
        <f t="shared" si="8"/>
        <v>0</v>
      </c>
      <c r="L35" s="26">
        <f t="shared" si="8"/>
        <v>0</v>
      </c>
      <c r="M35" s="26">
        <f t="shared" si="8"/>
        <v>0</v>
      </c>
      <c r="N35" s="6"/>
    </row>
    <row r="36" spans="1:17" s="10" customFormat="1">
      <c r="A36" s="3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1"/>
    </row>
    <row r="37" spans="1:17" s="8" customFormat="1" ht="15" customHeight="1"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12"/>
    </row>
  </sheetData>
  <mergeCells count="2">
    <mergeCell ref="A2:M2"/>
    <mergeCell ref="A19:M19"/>
  </mergeCells>
  <conditionalFormatting sqref="B10:M10">
    <cfRule type="cellIs" dxfId="68" priority="6" operator="lessThan">
      <formula>0</formula>
    </cfRule>
    <cfRule type="cellIs" dxfId="67" priority="7" operator="lessThan">
      <formula>0</formula>
    </cfRule>
    <cfRule type="cellIs" dxfId="66" priority="8" operator="lessThan">
      <formula>0</formula>
    </cfRule>
  </conditionalFormatting>
  <conditionalFormatting sqref="B12:M12">
    <cfRule type="cellIs" dxfId="65" priority="3" operator="lessThan">
      <formula>0</formula>
    </cfRule>
    <cfRule type="cellIs" dxfId="64" priority="4" operator="lessThan">
      <formula>0</formula>
    </cfRule>
    <cfRule type="cellIs" dxfId="63" priority="5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36F182D-5B62-46B1-B6F3-C2310DCB32B0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B12:M13</xm:sqref>
        </x14:conditionalFormatting>
        <x14:conditionalFormatting xmlns:xm="http://schemas.microsoft.com/office/excel/2006/main">
          <x14:cfRule type="iconSet" priority="1" id="{B2828367-5A71-4C8A-B1B5-E58C332785A7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B25:M25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showGridLines="0" zoomScale="70" zoomScaleNormal="70" workbookViewId="0">
      <selection activeCell="H9" sqref="H9"/>
    </sheetView>
  </sheetViews>
  <sheetFormatPr baseColWidth="10" defaultRowHeight="15"/>
  <cols>
    <col min="1" max="1" width="40" style="7" bestFit="1" customWidth="1"/>
    <col min="2" max="2" width="12.5703125" style="7" customWidth="1"/>
    <col min="3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37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18">
        <v>29068.757580360802</v>
      </c>
      <c r="C4" s="18">
        <v>28103.4552945631</v>
      </c>
      <c r="D4" s="18">
        <v>27186.418123055282</v>
      </c>
      <c r="E4" s="18">
        <v>26315.232810122856</v>
      </c>
      <c r="F4" s="18">
        <v>25487.606762837051</v>
      </c>
      <c r="G4" s="18">
        <v>24701.362017915537</v>
      </c>
      <c r="H4" s="18">
        <v>23954.429510240101</v>
      </c>
      <c r="I4" s="18">
        <v>23244.84362794843</v>
      </c>
      <c r="J4" s="18">
        <v>22570.737039771349</v>
      </c>
      <c r="K4" s="18">
        <v>21930.335781003123</v>
      </c>
      <c r="L4" s="18">
        <v>21321.954585173306</v>
      </c>
      <c r="M4" s="18">
        <v>20743.992449134978</v>
      </c>
      <c r="N4" s="6"/>
    </row>
    <row r="5" spans="1:14">
      <c r="A5" s="17" t="s">
        <v>44</v>
      </c>
      <c r="B5" s="18">
        <v>-193.520000000013</v>
      </c>
      <c r="C5" s="18">
        <v>19349.030000000013</v>
      </c>
      <c r="D5" s="18">
        <v>19349.03</v>
      </c>
      <c r="E5" s="18">
        <v>28071.020000000004</v>
      </c>
      <c r="F5" s="18">
        <v>17588.220985409647</v>
      </c>
      <c r="G5" s="18">
        <v>16711.232556109608</v>
      </c>
      <c r="H5" s="18">
        <v>15935.994165568134</v>
      </c>
      <c r="I5" s="18">
        <v>15267.351053726115</v>
      </c>
      <c r="J5" s="18">
        <v>14526.029342770833</v>
      </c>
      <c r="K5" s="18">
        <v>13881.612430633233</v>
      </c>
      <c r="L5" s="18">
        <v>13305.028877668014</v>
      </c>
      <c r="M5" s="18">
        <v>12752.671524407215</v>
      </c>
      <c r="N5" s="6"/>
    </row>
    <row r="6" spans="1:14" s="8" customFormat="1"/>
    <row r="7" spans="1:14">
      <c r="A7" s="17" t="s">
        <v>14</v>
      </c>
      <c r="B7" s="18">
        <v>52271.76</v>
      </c>
      <c r="C7" s="18">
        <v>37881.680000000008</v>
      </c>
      <c r="D7" s="18">
        <v>26867.309999999998</v>
      </c>
      <c r="E7" s="18">
        <v>18159.86</v>
      </c>
      <c r="F7" s="18">
        <v>36264.339999999997</v>
      </c>
      <c r="G7" s="18">
        <v>35013.99</v>
      </c>
      <c r="H7" s="18">
        <v>18511.78</v>
      </c>
      <c r="I7" s="18">
        <v>24340.7</v>
      </c>
      <c r="J7" s="18">
        <v>20500.900000000001</v>
      </c>
      <c r="K7" s="18">
        <v>20435.41</v>
      </c>
      <c r="L7" s="18">
        <v>21981.909999999996</v>
      </c>
      <c r="M7" s="18">
        <v>15497.220000000001</v>
      </c>
      <c r="N7" s="6"/>
    </row>
    <row r="8" spans="1:14">
      <c r="A8" s="17" t="s">
        <v>15</v>
      </c>
      <c r="B8" s="18">
        <v>21777.010000000002</v>
      </c>
      <c r="C8" s="18">
        <v>14969.319999999998</v>
      </c>
      <c r="D8" s="18">
        <v>25269.8</v>
      </c>
      <c r="E8" s="18">
        <v>18589.939999999995</v>
      </c>
      <c r="F8" s="18">
        <v>16621.010000000002</v>
      </c>
      <c r="G8" s="18">
        <v>11109.749999999998</v>
      </c>
      <c r="H8" s="18">
        <v>11587</v>
      </c>
      <c r="I8" s="18"/>
      <c r="J8" s="18"/>
      <c r="K8" s="18"/>
      <c r="L8" s="18"/>
      <c r="M8" s="18"/>
      <c r="N8" s="6"/>
    </row>
    <row r="9" spans="1:14">
      <c r="A9" s="17" t="s">
        <v>16</v>
      </c>
      <c r="B9" s="18">
        <v>21777.010000000002</v>
      </c>
      <c r="C9" s="18">
        <v>15078.64</v>
      </c>
      <c r="D9" s="18">
        <v>24599.330000000009</v>
      </c>
      <c r="E9" s="18">
        <v>19792.48</v>
      </c>
      <c r="F9" s="18">
        <v>18861.229999999996</v>
      </c>
      <c r="G9" s="18">
        <v>11272.459999999997</v>
      </c>
      <c r="H9" s="18">
        <v>11000</v>
      </c>
      <c r="I9" s="18"/>
      <c r="J9" s="18"/>
      <c r="K9" s="18"/>
      <c r="L9" s="18"/>
      <c r="M9" s="18"/>
      <c r="N9" s="6"/>
    </row>
    <row r="11" spans="1:14">
      <c r="A11" s="17" t="s">
        <v>23</v>
      </c>
      <c r="B11" s="19">
        <f>+B8/B4</f>
        <v>0.74915516907791091</v>
      </c>
      <c r="C11" s="19">
        <f t="shared" ref="C11:M11" si="0">+C8/C4</f>
        <v>0.53265051727984369</v>
      </c>
      <c r="D11" s="19">
        <f t="shared" si="0"/>
        <v>0.9295008958377674</v>
      </c>
      <c r="E11" s="19">
        <f t="shared" si="0"/>
        <v>0.7064326633222443</v>
      </c>
      <c r="F11" s="19">
        <f t="shared" si="0"/>
        <v>0.65212125071839822</v>
      </c>
      <c r="G11" s="19">
        <f t="shared" si="0"/>
        <v>0.44976264838927743</v>
      </c>
      <c r="H11" s="19">
        <f t="shared" si="0"/>
        <v>0.48371012113007156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6"/>
    </row>
    <row r="12" spans="1:14">
      <c r="A12" s="17" t="s">
        <v>24</v>
      </c>
      <c r="B12" s="19">
        <f>+B8/B5</f>
        <v>-112.53105622157162</v>
      </c>
      <c r="C12" s="19">
        <f t="shared" ref="C12:M12" si="1">+C8/C5</f>
        <v>0.77364705104080089</v>
      </c>
      <c r="D12" s="19">
        <f t="shared" si="1"/>
        <v>1.3059982851853555</v>
      </c>
      <c r="E12" s="19">
        <f t="shared" si="1"/>
        <v>0.6622466871528</v>
      </c>
      <c r="F12" s="19">
        <f t="shared" si="1"/>
        <v>0.94500802632557335</v>
      </c>
      <c r="G12" s="19">
        <f t="shared" si="1"/>
        <v>0.66480733618528254</v>
      </c>
      <c r="H12" s="19">
        <f t="shared" si="1"/>
        <v>0.72709614973600312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6"/>
    </row>
    <row r="13" spans="1:14" s="8" customFormat="1"/>
    <row r="14" spans="1:14">
      <c r="A14" s="17" t="s">
        <v>17</v>
      </c>
      <c r="B14" s="20">
        <v>-12449.67666296688</v>
      </c>
      <c r="C14" s="20">
        <v>21111.378360881881</v>
      </c>
      <c r="D14" s="20">
        <v>7838.7494730357375</v>
      </c>
      <c r="E14" s="20">
        <v>84451.286653232266</v>
      </c>
      <c r="F14" s="20">
        <v>4753.7769756304006</v>
      </c>
      <c r="G14" s="20">
        <v>17107.531345476491</v>
      </c>
      <c r="H14" s="20">
        <v>16232.930263113907</v>
      </c>
      <c r="I14" s="20">
        <v>29527.384243107394</v>
      </c>
      <c r="J14" s="20">
        <v>16550.756506761398</v>
      </c>
      <c r="K14" s="20">
        <v>-3717.5221547004912</v>
      </c>
      <c r="L14" s="20">
        <v>11897.367208685988</v>
      </c>
      <c r="M14" s="20">
        <v>12984.364857815104</v>
      </c>
      <c r="N14" s="6"/>
    </row>
    <row r="15" spans="1:14">
      <c r="A15" s="17" t="s">
        <v>21</v>
      </c>
      <c r="B15" s="20">
        <v>5609.6351495867802</v>
      </c>
      <c r="C15" s="20">
        <v>4870.5262248366689</v>
      </c>
      <c r="D15" s="20">
        <v>4660.4083046735814</v>
      </c>
      <c r="E15" s="20">
        <v>4566.681138435737</v>
      </c>
      <c r="F15" s="20">
        <v>4495.6387301794402</v>
      </c>
      <c r="G15" s="20">
        <v>4436.3714683268481</v>
      </c>
      <c r="H15" s="20">
        <v>4386.4759439776217</v>
      </c>
      <c r="I15" s="20">
        <v>4344.6316535497544</v>
      </c>
      <c r="J15" s="20">
        <v>4310.5690109076131</v>
      </c>
      <c r="K15" s="20">
        <v>4283.8070445489539</v>
      </c>
      <c r="L15" s="20">
        <v>4264.4754321205655</v>
      </c>
      <c r="M15" s="20">
        <v>4251.5573092208688</v>
      </c>
      <c r="N15" s="6"/>
    </row>
    <row r="16" spans="1:14">
      <c r="A16" s="17" t="s">
        <v>18</v>
      </c>
      <c r="B16" s="20">
        <v>-4577.8445947396103</v>
      </c>
      <c r="C16" s="20">
        <v>6447.83732246618</v>
      </c>
      <c r="D16" s="20">
        <v>7314.0586149940609</v>
      </c>
      <c r="E16" s="20">
        <v>23922.347687491078</v>
      </c>
      <c r="F16" s="20">
        <v>9937.9507540611703</v>
      </c>
      <c r="G16" s="20">
        <v>5566.6109778595164</v>
      </c>
      <c r="H16" s="20"/>
      <c r="I16" s="20"/>
      <c r="J16" s="20"/>
      <c r="K16" s="20"/>
      <c r="L16" s="20"/>
      <c r="M16" s="20"/>
      <c r="N16" s="6"/>
    </row>
    <row r="17" spans="1:14">
      <c r="N17" s="6"/>
    </row>
    <row r="18" spans="1:14" ht="28.5">
      <c r="A18" s="34" t="s">
        <v>38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6"/>
    </row>
    <row r="19" spans="1:14" s="14" customFormat="1" ht="20.25" customHeight="1" thickBot="1">
      <c r="A19" s="16" t="s">
        <v>0</v>
      </c>
      <c r="B19" s="16" t="s">
        <v>1</v>
      </c>
      <c r="C19" s="16" t="s">
        <v>2</v>
      </c>
      <c r="D19" s="16" t="s">
        <v>3</v>
      </c>
      <c r="E19" s="16" t="s">
        <v>4</v>
      </c>
      <c r="F19" s="16" t="s">
        <v>5</v>
      </c>
      <c r="G19" s="16" t="s">
        <v>6</v>
      </c>
      <c r="H19" s="16" t="s">
        <v>7</v>
      </c>
      <c r="I19" s="16" t="s">
        <v>8</v>
      </c>
      <c r="J19" s="16" t="s">
        <v>9</v>
      </c>
      <c r="K19" s="16" t="s">
        <v>10</v>
      </c>
      <c r="L19" s="16" t="s">
        <v>11</v>
      </c>
      <c r="M19" s="16" t="s">
        <v>12</v>
      </c>
      <c r="N19" s="13"/>
    </row>
    <row r="20" spans="1:14">
      <c r="A20" s="27" t="s">
        <v>25</v>
      </c>
      <c r="B20" s="28">
        <v>60</v>
      </c>
      <c r="C20" s="28">
        <v>60</v>
      </c>
      <c r="D20" s="28">
        <v>60</v>
      </c>
      <c r="E20" s="28">
        <v>60</v>
      </c>
      <c r="F20" s="28">
        <v>60</v>
      </c>
      <c r="G20" s="28">
        <v>60</v>
      </c>
      <c r="H20" s="28">
        <v>60</v>
      </c>
      <c r="I20" s="28">
        <v>60</v>
      </c>
      <c r="J20" s="28">
        <v>60</v>
      </c>
      <c r="K20" s="28">
        <v>60</v>
      </c>
      <c r="L20" s="28">
        <v>60</v>
      </c>
      <c r="M20" s="28">
        <v>60</v>
      </c>
      <c r="N20" s="6"/>
    </row>
    <row r="21" spans="1:14">
      <c r="A21" s="17" t="s">
        <v>26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6"/>
    </row>
    <row r="22" spans="1:14">
      <c r="A22" s="17" t="s">
        <v>28</v>
      </c>
      <c r="B22" s="21">
        <v>115</v>
      </c>
      <c r="C22" s="21">
        <v>99</v>
      </c>
      <c r="D22" s="21">
        <v>57</v>
      </c>
      <c r="E22" s="21">
        <v>49</v>
      </c>
      <c r="F22" s="21">
        <v>43</v>
      </c>
      <c r="G22" s="21">
        <v>79</v>
      </c>
      <c r="H22" s="21">
        <v>26</v>
      </c>
      <c r="I22" s="21">
        <v>39</v>
      </c>
      <c r="J22" s="21">
        <v>29</v>
      </c>
      <c r="K22" s="21">
        <v>38</v>
      </c>
      <c r="L22" s="21">
        <v>17</v>
      </c>
      <c r="M22" s="21">
        <v>14</v>
      </c>
      <c r="N22" s="6"/>
    </row>
    <row r="23" spans="1:14">
      <c r="A23" s="17" t="s">
        <v>27</v>
      </c>
      <c r="B23" s="21">
        <v>8</v>
      </c>
      <c r="C23" s="21">
        <v>25</v>
      </c>
      <c r="D23" s="21">
        <v>59</v>
      </c>
      <c r="E23" s="21">
        <v>50</v>
      </c>
      <c r="F23" s="21">
        <v>13</v>
      </c>
      <c r="G23" s="21">
        <v>4</v>
      </c>
      <c r="H23" s="21"/>
      <c r="I23" s="21"/>
      <c r="J23" s="21"/>
      <c r="K23" s="21"/>
      <c r="L23" s="21"/>
      <c r="M23" s="21"/>
      <c r="N23" s="6"/>
    </row>
    <row r="24" spans="1:14">
      <c r="A24" s="17" t="s">
        <v>29</v>
      </c>
      <c r="B24" s="19" t="e">
        <f>B23/B21</f>
        <v>#DIV/0!</v>
      </c>
      <c r="C24" s="19" t="e">
        <f t="shared" ref="C24:M24" si="2">C23/C21</f>
        <v>#DIV/0!</v>
      </c>
      <c r="D24" s="19" t="e">
        <f t="shared" si="2"/>
        <v>#DIV/0!</v>
      </c>
      <c r="E24" s="19" t="e">
        <f t="shared" si="2"/>
        <v>#DIV/0!</v>
      </c>
      <c r="F24" s="19" t="e">
        <f t="shared" si="2"/>
        <v>#DIV/0!</v>
      </c>
      <c r="G24" s="19" t="e">
        <f t="shared" si="2"/>
        <v>#DIV/0!</v>
      </c>
      <c r="H24" s="19" t="e">
        <f t="shared" si="2"/>
        <v>#DIV/0!</v>
      </c>
      <c r="I24" s="19" t="e">
        <f t="shared" si="2"/>
        <v>#DIV/0!</v>
      </c>
      <c r="J24" s="19" t="e">
        <f t="shared" si="2"/>
        <v>#DIV/0!</v>
      </c>
      <c r="K24" s="19" t="e">
        <f t="shared" si="2"/>
        <v>#DIV/0!</v>
      </c>
      <c r="L24" s="19" t="e">
        <f t="shared" si="2"/>
        <v>#DIV/0!</v>
      </c>
      <c r="M24" s="19" t="e">
        <f t="shared" si="2"/>
        <v>#DIV/0!</v>
      </c>
      <c r="N24" s="6"/>
    </row>
    <row r="25" spans="1:14">
      <c r="A25" s="17" t="s">
        <v>20</v>
      </c>
      <c r="B25" s="22">
        <v>0</v>
      </c>
      <c r="C25" s="23">
        <f>(C23-B23)/C23</f>
        <v>0.68</v>
      </c>
      <c r="D25" s="23">
        <f t="shared" ref="D25:M25" si="3">(D23-C23)/D23</f>
        <v>0.57627118644067798</v>
      </c>
      <c r="E25" s="23">
        <f t="shared" si="3"/>
        <v>-0.18</v>
      </c>
      <c r="F25" s="23">
        <f t="shared" si="3"/>
        <v>-2.8461538461538463</v>
      </c>
      <c r="G25" s="23">
        <f>(G23-F23)/G23</f>
        <v>-2.25</v>
      </c>
      <c r="H25" s="23" t="e">
        <f t="shared" si="3"/>
        <v>#DIV/0!</v>
      </c>
      <c r="I25" s="23" t="e">
        <f t="shared" si="3"/>
        <v>#DIV/0!</v>
      </c>
      <c r="J25" s="23" t="e">
        <f t="shared" si="3"/>
        <v>#DIV/0!</v>
      </c>
      <c r="K25" s="23" t="e">
        <f t="shared" si="3"/>
        <v>#DIV/0!</v>
      </c>
      <c r="L25" s="23" t="e">
        <f t="shared" si="3"/>
        <v>#DIV/0!</v>
      </c>
      <c r="M25" s="23" t="e">
        <f t="shared" si="3"/>
        <v>#DIV/0!</v>
      </c>
    </row>
    <row r="26" spans="1:14" s="10" customFormat="1">
      <c r="A26" s="3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4">
      <c r="A27" s="17" t="s">
        <v>19</v>
      </c>
      <c r="B27" s="18">
        <f>B31-B23</f>
        <v>2919</v>
      </c>
      <c r="C27" s="18">
        <f>B31</f>
        <v>2927</v>
      </c>
      <c r="D27" s="18">
        <f t="shared" ref="D27:H27" si="4">C31</f>
        <v>16</v>
      </c>
      <c r="E27" s="18">
        <f t="shared" si="4"/>
        <v>1474</v>
      </c>
      <c r="F27" s="18">
        <f t="shared" si="4"/>
        <v>1266</v>
      </c>
      <c r="G27" s="18">
        <f t="shared" si="4"/>
        <v>1335</v>
      </c>
      <c r="H27" s="18">
        <f t="shared" si="4"/>
        <v>1060</v>
      </c>
      <c r="I27" s="24"/>
      <c r="J27" s="24"/>
      <c r="K27" s="24"/>
      <c r="L27" s="24"/>
      <c r="M27" s="24"/>
    </row>
    <row r="29" spans="1:14">
      <c r="A29" s="17" t="s">
        <v>30</v>
      </c>
      <c r="B29" s="21">
        <v>1</v>
      </c>
      <c r="C29" s="21">
        <v>5</v>
      </c>
      <c r="D29" s="21">
        <v>1</v>
      </c>
      <c r="E29" s="21">
        <v>3</v>
      </c>
      <c r="F29" s="21">
        <v>1</v>
      </c>
      <c r="G29" s="21">
        <v>1</v>
      </c>
      <c r="H29" s="21">
        <v>1</v>
      </c>
      <c r="I29" s="21"/>
      <c r="J29" s="21"/>
      <c r="K29" s="21"/>
      <c r="L29" s="21"/>
      <c r="M29" s="21"/>
      <c r="N29" s="6"/>
    </row>
    <row r="30" spans="1:14">
      <c r="N30" s="6"/>
    </row>
    <row r="31" spans="1:14">
      <c r="A31" s="17" t="s">
        <v>32</v>
      </c>
      <c r="B31" s="18">
        <v>2927</v>
      </c>
      <c r="C31" s="18">
        <v>16</v>
      </c>
      <c r="D31" s="18">
        <v>1474</v>
      </c>
      <c r="E31" s="18">
        <v>1266</v>
      </c>
      <c r="F31" s="18">
        <v>1335</v>
      </c>
      <c r="G31" s="18">
        <v>1060</v>
      </c>
      <c r="H31" s="24">
        <v>1132</v>
      </c>
      <c r="I31" s="24"/>
      <c r="J31" s="24"/>
      <c r="K31" s="24"/>
      <c r="L31" s="24"/>
      <c r="M31" s="24"/>
      <c r="N31" s="6"/>
    </row>
    <row r="32" spans="1:14">
      <c r="A32" s="17" t="s">
        <v>31</v>
      </c>
      <c r="B32" s="18"/>
      <c r="C32" s="18"/>
      <c r="D32" s="18"/>
      <c r="E32" s="18"/>
      <c r="F32" s="18">
        <v>38</v>
      </c>
      <c r="G32" s="18">
        <v>2304</v>
      </c>
      <c r="H32" s="18">
        <v>1398</v>
      </c>
      <c r="I32" s="18">
        <v>39</v>
      </c>
      <c r="J32" s="18">
        <v>554</v>
      </c>
      <c r="K32" s="18">
        <v>1563</v>
      </c>
      <c r="L32" s="18">
        <v>1817</v>
      </c>
      <c r="M32" s="18">
        <v>16</v>
      </c>
      <c r="N32" s="6"/>
    </row>
    <row r="34" spans="1:17">
      <c r="A34" s="17" t="s">
        <v>33</v>
      </c>
      <c r="B34" s="25"/>
      <c r="C34" s="26">
        <f>C31-B31</f>
        <v>-2911</v>
      </c>
      <c r="D34" s="26">
        <f t="shared" ref="D34:M34" si="5">D31-C31</f>
        <v>1458</v>
      </c>
      <c r="E34" s="26">
        <f t="shared" si="5"/>
        <v>-208</v>
      </c>
      <c r="F34" s="26">
        <f t="shared" si="5"/>
        <v>69</v>
      </c>
      <c r="G34" s="26">
        <f t="shared" si="5"/>
        <v>-275</v>
      </c>
      <c r="H34" s="26">
        <f t="shared" si="5"/>
        <v>72</v>
      </c>
      <c r="I34" s="26">
        <f t="shared" si="5"/>
        <v>-1132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6"/>
    </row>
    <row r="35" spans="1:17" s="10" customFormat="1">
      <c r="A35" s="3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11"/>
    </row>
    <row r="36" spans="1:17" s="8" customFormat="1" ht="15" customHeight="1"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12"/>
    </row>
  </sheetData>
  <mergeCells count="2">
    <mergeCell ref="A2:M2"/>
    <mergeCell ref="A18:M18"/>
  </mergeCells>
  <conditionalFormatting sqref="B9:M9">
    <cfRule type="cellIs" dxfId="62" priority="7" operator="lessThan">
      <formula>0</formula>
    </cfRule>
    <cfRule type="cellIs" dxfId="61" priority="8" operator="lessThan">
      <formula>0</formula>
    </cfRule>
    <cfRule type="cellIs" dxfId="60" priority="9" operator="lessThan">
      <formula>0</formula>
    </cfRule>
  </conditionalFormatting>
  <conditionalFormatting sqref="B11:M11">
    <cfRule type="cellIs" dxfId="59" priority="4" operator="lessThan">
      <formula>0</formula>
    </cfRule>
    <cfRule type="cellIs" dxfId="58" priority="5" operator="lessThan">
      <formula>0</formula>
    </cfRule>
    <cfRule type="cellIs" dxfId="57" priority="6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520EDEC-365C-4C58-A12F-7BCDC1D77ADE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B11:M12</xm:sqref>
        </x14:conditionalFormatting>
        <x14:conditionalFormatting xmlns:xm="http://schemas.microsoft.com/office/excel/2006/main">
          <x14:cfRule type="iconSet" priority="1" id="{9F6046D0-D2F2-4CBB-93D2-0DEB34275FE3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B24:M24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opLeftCell="A28" zoomScale="70" zoomScaleNormal="70" workbookViewId="0">
      <selection activeCell="P21" sqref="P21"/>
    </sheetView>
  </sheetViews>
  <sheetFormatPr baseColWidth="10" defaultRowHeight="15"/>
  <cols>
    <col min="1" max="1" width="40" style="7" bestFit="1" customWidth="1"/>
    <col min="2" max="2" width="11.5703125" style="7" customWidth="1"/>
    <col min="3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18">
        <v>28813.5593220339</v>
      </c>
      <c r="C4" s="18">
        <v>55226.949152542373</v>
      </c>
      <c r="D4" s="18">
        <v>79440.103610169492</v>
      </c>
      <c r="E4" s="18">
        <v>101636.30230147627</v>
      </c>
      <c r="F4" s="18">
        <v>121983.5576417972</v>
      </c>
      <c r="G4" s="18">
        <v>140635.88661226939</v>
      </c>
      <c r="H4" s="18">
        <v>157734.47657950126</v>
      </c>
      <c r="I4" s="18">
        <v>173408.75400246269</v>
      </c>
      <c r="J4" s="18">
        <v>187777.36411609146</v>
      </c>
      <c r="K4" s="18">
        <v>200949.06900725493</v>
      </c>
      <c r="L4" s="18">
        <v>213023.57088098451</v>
      </c>
      <c r="M4" s="18">
        <v>224092.26674863239</v>
      </c>
      <c r="N4" s="6"/>
    </row>
    <row r="5" spans="1:14">
      <c r="A5" s="17" t="s">
        <v>44</v>
      </c>
      <c r="B5" s="18"/>
      <c r="C5" s="18"/>
      <c r="D5" s="18"/>
      <c r="E5" s="18"/>
      <c r="F5" s="18"/>
      <c r="G5" s="18">
        <v>30610.169491525401</v>
      </c>
      <c r="H5" s="18">
        <v>58673.135593220293</v>
      </c>
      <c r="I5" s="18">
        <v>84396.610169491454</v>
      </c>
      <c r="J5" s="18">
        <v>107977.37288135586</v>
      </c>
      <c r="K5" s="18">
        <v>129590.33898305075</v>
      </c>
      <c r="L5" s="18">
        <v>149410.42372881345</v>
      </c>
      <c r="M5" s="18">
        <v>167579.74576271171</v>
      </c>
      <c r="N5" s="6"/>
    </row>
    <row r="6" spans="1:14" s="8" customFormat="1"/>
    <row r="7" spans="1:14">
      <c r="A7" s="17" t="s">
        <v>15</v>
      </c>
      <c r="B7" s="18"/>
      <c r="C7" s="18"/>
      <c r="D7" s="18"/>
      <c r="E7" s="18"/>
      <c r="F7" s="18"/>
      <c r="G7" s="18"/>
      <c r="H7" s="18">
        <v>1186</v>
      </c>
      <c r="I7" s="18">
        <f>+H7</f>
        <v>1186</v>
      </c>
      <c r="J7" s="18"/>
      <c r="K7" s="18"/>
      <c r="L7" s="18"/>
      <c r="M7" s="18"/>
      <c r="N7" s="6"/>
    </row>
    <row r="8" spans="1:14">
      <c r="A8" s="17" t="s">
        <v>16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6"/>
    </row>
    <row r="10" spans="1:14">
      <c r="A10" s="17" t="s">
        <v>23</v>
      </c>
      <c r="B10" s="19">
        <f>+B7/B4</f>
        <v>0</v>
      </c>
      <c r="C10" s="19">
        <f>+C7/C4</f>
        <v>0</v>
      </c>
      <c r="D10" s="19">
        <f>+D7/D4</f>
        <v>0</v>
      </c>
      <c r="E10" s="19">
        <f>+E7/E4</f>
        <v>0</v>
      </c>
      <c r="F10" s="19">
        <f>+F7/F4</f>
        <v>0</v>
      </c>
      <c r="G10" s="19">
        <f>+G7/G4</f>
        <v>0</v>
      </c>
      <c r="H10" s="19">
        <f>+H7/H4</f>
        <v>7.5189649448783175E-3</v>
      </c>
      <c r="I10" s="19">
        <f>+I7/I4</f>
        <v>6.8393317674328991E-3</v>
      </c>
      <c r="J10" s="19">
        <f>+J7/J4</f>
        <v>0</v>
      </c>
      <c r="K10" s="19">
        <f>+K7/K4</f>
        <v>0</v>
      </c>
      <c r="L10" s="19">
        <f>+L7/L4</f>
        <v>0</v>
      </c>
      <c r="M10" s="19">
        <f>+M7/M4</f>
        <v>0</v>
      </c>
      <c r="N10" s="6"/>
    </row>
    <row r="11" spans="1:14">
      <c r="A11" s="17" t="s">
        <v>24</v>
      </c>
      <c r="B11" s="19" t="e">
        <f>+B7/B5</f>
        <v>#DIV/0!</v>
      </c>
      <c r="C11" s="19" t="e">
        <f>+C7/C5</f>
        <v>#DIV/0!</v>
      </c>
      <c r="D11" s="19" t="e">
        <f>+D7/D5</f>
        <v>#DIV/0!</v>
      </c>
      <c r="E11" s="19" t="e">
        <f>+E7/E5</f>
        <v>#DIV/0!</v>
      </c>
      <c r="F11" s="19" t="e">
        <f>+F7/F5</f>
        <v>#DIV/0!</v>
      </c>
      <c r="G11" s="19">
        <f>+G7/G5</f>
        <v>0</v>
      </c>
      <c r="H11" s="19">
        <f>+H7/H5</f>
        <v>2.0213680213420241E-2</v>
      </c>
      <c r="I11" s="19">
        <f>+I7/I5</f>
        <v>1.4052697112101872E-2</v>
      </c>
      <c r="J11" s="19">
        <f>+J7/J5</f>
        <v>0</v>
      </c>
      <c r="K11" s="19">
        <f>+K7/K5</f>
        <v>0</v>
      </c>
      <c r="L11" s="19">
        <f>+L7/L5</f>
        <v>0</v>
      </c>
      <c r="M11" s="19">
        <f>+M7/M5</f>
        <v>0</v>
      </c>
      <c r="N11" s="6"/>
    </row>
    <row r="12" spans="1:14" s="8" customFormat="1"/>
    <row r="13" spans="1:14">
      <c r="A13" s="17" t="s">
        <v>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6"/>
    </row>
    <row r="14" spans="1:14">
      <c r="A14" s="17" t="s">
        <v>21</v>
      </c>
      <c r="B14" s="18">
        <v>-33574.12075029681</v>
      </c>
      <c r="C14" s="18">
        <v>-24526.253122322458</v>
      </c>
      <c r="D14" s="18">
        <v>-16224.303651146318</v>
      </c>
      <c r="E14" s="18">
        <v>-8606.6035073038074</v>
      </c>
      <c r="F14" s="18">
        <v>-1616.5929056449604</v>
      </c>
      <c r="G14" s="18">
        <v>4797.6027999062135</v>
      </c>
      <c r="H14" s="18">
        <v>10683.561810974832</v>
      </c>
      <c r="I14" s="18">
        <v>16084.922295743949</v>
      </c>
      <c r="J14" s="18">
        <v>21041.709199894976</v>
      </c>
      <c r="K14" s="18">
        <v>25590.633917827501</v>
      </c>
      <c r="L14" s="18">
        <v>29765.369079879754</v>
      </c>
      <c r="M14" s="18">
        <v>33596.800523669212</v>
      </c>
      <c r="N14" s="6"/>
    </row>
    <row r="15" spans="1:14">
      <c r="A15" s="17" t="s">
        <v>18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6"/>
    </row>
    <row r="16" spans="1:14">
      <c r="N16" s="6"/>
    </row>
    <row r="17" spans="1:14" ht="28.5">
      <c r="A17" s="34" t="s">
        <v>40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6"/>
    </row>
    <row r="18" spans="1:14" s="14" customFormat="1" ht="20.25" customHeight="1" thickBot="1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 t="s">
        <v>7</v>
      </c>
      <c r="I18" s="16" t="s">
        <v>8</v>
      </c>
      <c r="J18" s="16" t="s">
        <v>9</v>
      </c>
      <c r="K18" s="16" t="s">
        <v>10</v>
      </c>
      <c r="L18" s="16" t="s">
        <v>11</v>
      </c>
      <c r="M18" s="16" t="s">
        <v>12</v>
      </c>
      <c r="N18" s="13"/>
    </row>
    <row r="19" spans="1:14">
      <c r="A19" s="27" t="s">
        <v>25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6"/>
    </row>
    <row r="20" spans="1:14">
      <c r="A20" s="17" t="s">
        <v>26</v>
      </c>
      <c r="B20" s="18"/>
      <c r="C20" s="18"/>
      <c r="D20" s="18"/>
      <c r="E20" s="18"/>
      <c r="F20" s="18"/>
      <c r="G20" s="18">
        <v>2800</v>
      </c>
      <c r="H20" s="18">
        <v>2800</v>
      </c>
      <c r="I20" s="18">
        <v>2800</v>
      </c>
      <c r="J20" s="18">
        <v>2800</v>
      </c>
      <c r="K20" s="18">
        <v>2800</v>
      </c>
      <c r="L20" s="18">
        <v>2800</v>
      </c>
      <c r="M20" s="18">
        <v>2800</v>
      </c>
    </row>
    <row r="21" spans="1:14">
      <c r="A21" s="17" t="s">
        <v>27</v>
      </c>
      <c r="B21" s="21"/>
      <c r="C21" s="21"/>
      <c r="D21" s="21"/>
      <c r="E21" s="21"/>
      <c r="F21" s="21"/>
      <c r="G21" s="21"/>
      <c r="H21" s="21">
        <v>101</v>
      </c>
      <c r="I21" s="21">
        <v>47</v>
      </c>
      <c r="J21" s="21"/>
      <c r="K21" s="21"/>
      <c r="L21" s="21"/>
      <c r="M21" s="21"/>
      <c r="N21" s="6"/>
    </row>
    <row r="22" spans="1:14">
      <c r="A22" s="17" t="s">
        <v>29</v>
      </c>
      <c r="B22" s="22" t="e">
        <f>B21/B20</f>
        <v>#DIV/0!</v>
      </c>
      <c r="C22" s="22" t="e">
        <f>C21/C20</f>
        <v>#DIV/0!</v>
      </c>
      <c r="D22" s="22" t="e">
        <f>D21/D20</f>
        <v>#DIV/0!</v>
      </c>
      <c r="E22" s="22" t="e">
        <f>E21/E20</f>
        <v>#DIV/0!</v>
      </c>
      <c r="F22" s="22" t="e">
        <f>F21/F20</f>
        <v>#DIV/0!</v>
      </c>
      <c r="G22" s="22" t="e">
        <f>G21/#REF!</f>
        <v>#REF!</v>
      </c>
      <c r="H22" s="22">
        <f>H21/G20</f>
        <v>3.6071428571428574E-2</v>
      </c>
      <c r="I22" s="22">
        <f>I21/H20</f>
        <v>1.6785714285714286E-2</v>
      </c>
      <c r="J22" s="22">
        <f>J21/I20</f>
        <v>0</v>
      </c>
      <c r="K22" s="22">
        <f>K21/J20</f>
        <v>0</v>
      </c>
      <c r="L22" s="22">
        <f>L21/K20</f>
        <v>0</v>
      </c>
      <c r="M22" s="22">
        <f>M21/L20</f>
        <v>0</v>
      </c>
      <c r="N22" s="6"/>
    </row>
    <row r="23" spans="1:14">
      <c r="A23" s="17" t="s">
        <v>20</v>
      </c>
      <c r="B23" s="22">
        <v>0</v>
      </c>
      <c r="C23" s="23" t="e">
        <f>(C21-B21)/C21</f>
        <v>#DIV/0!</v>
      </c>
      <c r="D23" s="23" t="e">
        <f t="shared" ref="D23:M23" si="0">(D21-C21)/D21</f>
        <v>#DIV/0!</v>
      </c>
      <c r="E23" s="23" t="e">
        <f t="shared" si="0"/>
        <v>#DIV/0!</v>
      </c>
      <c r="F23" s="23" t="e">
        <f t="shared" si="0"/>
        <v>#DIV/0!</v>
      </c>
      <c r="G23" s="23" t="e">
        <f>(G21-F21)/G21</f>
        <v>#DIV/0!</v>
      </c>
      <c r="H23" s="23">
        <f t="shared" si="0"/>
        <v>1</v>
      </c>
      <c r="I23" s="23">
        <f t="shared" si="0"/>
        <v>-1.1489361702127661</v>
      </c>
      <c r="J23" s="23" t="e">
        <f t="shared" si="0"/>
        <v>#DIV/0!</v>
      </c>
      <c r="K23" s="23" t="e">
        <f t="shared" si="0"/>
        <v>#DIV/0!</v>
      </c>
      <c r="L23" s="23" t="e">
        <f t="shared" si="0"/>
        <v>#DIV/0!</v>
      </c>
      <c r="M23" s="23" t="e">
        <f t="shared" si="0"/>
        <v>#DIV/0!</v>
      </c>
    </row>
    <row r="24" spans="1:14" s="10" customFormat="1">
      <c r="A24" s="3"/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4">
      <c r="A25" s="17" t="s">
        <v>19</v>
      </c>
      <c r="B25" s="18">
        <f>B29-B21</f>
        <v>0</v>
      </c>
      <c r="C25" s="18">
        <f>B29</f>
        <v>0</v>
      </c>
      <c r="D25" s="18">
        <f t="shared" ref="D25:H25" si="1">C29</f>
        <v>0</v>
      </c>
      <c r="E25" s="18">
        <f t="shared" si="1"/>
        <v>0</v>
      </c>
      <c r="F25" s="18">
        <f t="shared" si="1"/>
        <v>0</v>
      </c>
      <c r="G25" s="18">
        <f t="shared" si="1"/>
        <v>0</v>
      </c>
      <c r="H25" s="18">
        <f t="shared" si="1"/>
        <v>0</v>
      </c>
      <c r="I25" s="24"/>
      <c r="J25" s="24"/>
      <c r="K25" s="24"/>
      <c r="L25" s="24"/>
      <c r="M25" s="24"/>
    </row>
    <row r="27" spans="1:14">
      <c r="A27" s="17" t="s">
        <v>30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"/>
    </row>
    <row r="28" spans="1:14">
      <c r="N28" s="6"/>
    </row>
    <row r="29" spans="1:14">
      <c r="A29" s="17" t="s">
        <v>32</v>
      </c>
      <c r="B29" s="18"/>
      <c r="C29" s="18"/>
      <c r="D29" s="18"/>
      <c r="E29" s="18"/>
      <c r="F29" s="18"/>
      <c r="G29" s="18"/>
      <c r="H29" s="24"/>
      <c r="I29" s="24"/>
      <c r="J29" s="24"/>
      <c r="K29" s="24"/>
      <c r="L29" s="24"/>
      <c r="M29" s="24"/>
      <c r="N29" s="6"/>
    </row>
    <row r="30" spans="1:14">
      <c r="A30" s="17" t="s">
        <v>31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6"/>
    </row>
    <row r="32" spans="1:14">
      <c r="A32" s="17" t="s">
        <v>33</v>
      </c>
      <c r="B32" s="25"/>
      <c r="C32" s="26">
        <f>C29-B29</f>
        <v>0</v>
      </c>
      <c r="D32" s="26">
        <f t="shared" ref="D32:M32" si="2">D29-C29</f>
        <v>0</v>
      </c>
      <c r="E32" s="26">
        <f t="shared" si="2"/>
        <v>0</v>
      </c>
      <c r="F32" s="26">
        <f t="shared" si="2"/>
        <v>0</v>
      </c>
      <c r="G32" s="26">
        <f t="shared" si="2"/>
        <v>0</v>
      </c>
      <c r="H32" s="26">
        <f t="shared" si="2"/>
        <v>0</v>
      </c>
      <c r="I32" s="26">
        <f t="shared" si="2"/>
        <v>0</v>
      </c>
      <c r="J32" s="26">
        <f t="shared" si="2"/>
        <v>0</v>
      </c>
      <c r="K32" s="26">
        <f t="shared" si="2"/>
        <v>0</v>
      </c>
      <c r="L32" s="26">
        <f t="shared" si="2"/>
        <v>0</v>
      </c>
      <c r="M32" s="26">
        <f t="shared" si="2"/>
        <v>0</v>
      </c>
      <c r="N32" s="6"/>
    </row>
    <row r="33" spans="1:17" s="10" customFormat="1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11"/>
    </row>
    <row r="34" spans="1:17" s="8" customFormat="1" ht="15" customHeight="1"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H35" s="12"/>
    </row>
  </sheetData>
  <mergeCells count="2">
    <mergeCell ref="A2:M2"/>
    <mergeCell ref="A17:M17"/>
  </mergeCells>
  <conditionalFormatting sqref="B8:M8">
    <cfRule type="cellIs" dxfId="56" priority="5" operator="lessThan">
      <formula>0</formula>
    </cfRule>
    <cfRule type="cellIs" dxfId="55" priority="6" operator="lessThan">
      <formula>0</formula>
    </cfRule>
    <cfRule type="cellIs" dxfId="54" priority="7" operator="lessThan">
      <formula>0</formula>
    </cfRule>
  </conditionalFormatting>
  <conditionalFormatting sqref="B10:M10">
    <cfRule type="cellIs" dxfId="53" priority="2" operator="lessThan">
      <formula>0</formula>
    </cfRule>
    <cfRule type="cellIs" dxfId="52" priority="3" operator="lessThan">
      <formula>0</formula>
    </cfRule>
    <cfRule type="cellIs" dxfId="51" priority="4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814A903-1B8C-4255-A9E4-053DB03CA069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B10:M11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showGridLines="0" zoomScale="70" zoomScaleNormal="70" workbookViewId="0">
      <selection activeCell="H7" sqref="H7"/>
    </sheetView>
  </sheetViews>
  <sheetFormatPr baseColWidth="10" defaultRowHeight="15"/>
  <cols>
    <col min="1" max="1" width="40" style="7" bestFit="1" customWidth="1"/>
    <col min="2" max="2" width="11.5703125" style="7" customWidth="1"/>
    <col min="3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41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18">
        <v>12500</v>
      </c>
      <c r="C4" s="18">
        <v>23750</v>
      </c>
      <c r="D4" s="18">
        <v>33875</v>
      </c>
      <c r="E4" s="18">
        <v>42987.5</v>
      </c>
      <c r="F4" s="18">
        <v>51188.75</v>
      </c>
      <c r="G4" s="18">
        <v>58569.875</v>
      </c>
      <c r="H4" s="18">
        <v>65212.887500000004</v>
      </c>
      <c r="I4" s="18">
        <v>71191.598750000005</v>
      </c>
      <c r="J4" s="18">
        <v>76572.438875000007</v>
      </c>
      <c r="K4" s="18">
        <v>81415.194987500014</v>
      </c>
      <c r="L4" s="18">
        <v>85773.675488750014</v>
      </c>
      <c r="M4" s="18">
        <v>89696.307939874998</v>
      </c>
      <c r="N4" s="6"/>
    </row>
    <row r="5" spans="1:14">
      <c r="A5" s="17" t="s">
        <v>44</v>
      </c>
      <c r="B5" s="18"/>
      <c r="C5" s="18"/>
      <c r="D5" s="18"/>
      <c r="E5" s="18"/>
      <c r="F5" s="18"/>
      <c r="G5" s="18">
        <v>8000</v>
      </c>
      <c r="H5" s="18">
        <v>15200</v>
      </c>
      <c r="I5" s="18">
        <v>21680</v>
      </c>
      <c r="J5" s="18">
        <v>34510</v>
      </c>
      <c r="K5" s="18">
        <v>46060</v>
      </c>
      <c r="L5" s="18">
        <v>56450</v>
      </c>
      <c r="M5" s="18">
        <v>65810</v>
      </c>
      <c r="N5" s="6"/>
    </row>
    <row r="6" spans="1:14" s="8" customFormat="1" ht="5.25" customHeight="1"/>
    <row r="7" spans="1:14">
      <c r="A7" s="17" t="s">
        <v>15</v>
      </c>
      <c r="B7" s="18"/>
      <c r="C7" s="18"/>
      <c r="D7" s="18"/>
      <c r="E7" s="18"/>
      <c r="F7" s="18"/>
      <c r="G7" s="18"/>
      <c r="H7" s="18">
        <f>10*H20</f>
        <v>2720</v>
      </c>
      <c r="I7" s="18">
        <f>+H7+(10*I20)</f>
        <v>10400</v>
      </c>
      <c r="J7" s="18"/>
      <c r="K7" s="18"/>
      <c r="L7" s="18"/>
      <c r="M7" s="18"/>
      <c r="N7" s="6"/>
    </row>
    <row r="8" spans="1:14">
      <c r="A8" s="17" t="s">
        <v>16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6"/>
    </row>
    <row r="9" spans="1:14" ht="8.25" customHeight="1"/>
    <row r="10" spans="1:14">
      <c r="A10" s="17" t="s">
        <v>23</v>
      </c>
      <c r="B10" s="19">
        <f>+B7/B4</f>
        <v>0</v>
      </c>
      <c r="C10" s="19">
        <f>+C7/C4</f>
        <v>0</v>
      </c>
      <c r="D10" s="19">
        <f>+D7/D4</f>
        <v>0</v>
      </c>
      <c r="E10" s="19">
        <f>+E7/E4</f>
        <v>0</v>
      </c>
      <c r="F10" s="19">
        <f>+F7/F4</f>
        <v>0</v>
      </c>
      <c r="G10" s="19">
        <f>+G7/G4</f>
        <v>0</v>
      </c>
      <c r="H10" s="19">
        <f>+H7/H4</f>
        <v>4.170954705847061E-2</v>
      </c>
      <c r="I10" s="19">
        <f>+I7/I4</f>
        <v>0.14608465300127846</v>
      </c>
      <c r="J10" s="19">
        <f>+J7/J4</f>
        <v>0</v>
      </c>
      <c r="K10" s="19">
        <f>+K7/K4</f>
        <v>0</v>
      </c>
      <c r="L10" s="19">
        <f>+L7/L4</f>
        <v>0</v>
      </c>
      <c r="M10" s="19">
        <f>+M7/M4</f>
        <v>0</v>
      </c>
      <c r="N10" s="6"/>
    </row>
    <row r="11" spans="1:14">
      <c r="A11" s="17" t="s">
        <v>24</v>
      </c>
      <c r="B11" s="19"/>
      <c r="C11" s="19"/>
      <c r="D11" s="19"/>
      <c r="E11" s="19"/>
      <c r="F11" s="19"/>
      <c r="G11" s="19">
        <f>+G7/G5</f>
        <v>0</v>
      </c>
      <c r="H11" s="19">
        <f>+H7/H5</f>
        <v>0.17894736842105263</v>
      </c>
      <c r="I11" s="19">
        <f>+I7/I5</f>
        <v>0.47970479704797048</v>
      </c>
      <c r="J11" s="19">
        <f>+J7/J5</f>
        <v>0</v>
      </c>
      <c r="K11" s="19">
        <f>+K7/K5</f>
        <v>0</v>
      </c>
      <c r="L11" s="19">
        <f>+L7/L5</f>
        <v>0</v>
      </c>
      <c r="M11" s="19">
        <f>+M7/M5</f>
        <v>0</v>
      </c>
      <c r="N11" s="6"/>
    </row>
    <row r="12" spans="1:14" s="8" customFormat="1" ht="7.5" customHeight="1"/>
    <row r="13" spans="1:14">
      <c r="A13" s="17" t="s">
        <v>21</v>
      </c>
      <c r="B13" s="1">
        <v>-13719.285502940804</v>
      </c>
      <c r="C13" s="1">
        <v>-10908.945985875775</v>
      </c>
      <c r="D13" s="1">
        <v>-8378.5152322565391</v>
      </c>
      <c r="E13" s="1">
        <v>-6100.0698770341587</v>
      </c>
      <c r="F13" s="1">
        <v>-4048.4748409868553</v>
      </c>
      <c r="G13" s="1">
        <v>-2201.1047451779505</v>
      </c>
      <c r="H13" s="1">
        <v>-537.5931693855764</v>
      </c>
      <c r="I13" s="1">
        <v>960.39302901805422</v>
      </c>
      <c r="J13" s="1">
        <v>2309.3568409603649</v>
      </c>
      <c r="K13" s="1">
        <v>3524.1539310847802</v>
      </c>
      <c r="L13" s="1">
        <v>4618.1571920105016</v>
      </c>
      <c r="M13" s="1">
        <v>5603.4048538685347</v>
      </c>
      <c r="N13" s="6"/>
    </row>
    <row r="14" spans="1:14">
      <c r="A14" s="17" t="s">
        <v>18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6"/>
    </row>
    <row r="15" spans="1:14">
      <c r="N15" s="6"/>
    </row>
    <row r="16" spans="1:14" ht="28.5">
      <c r="A16" s="34" t="s">
        <v>42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6"/>
    </row>
    <row r="17" spans="1:17" s="14" customFormat="1" ht="20.25" customHeight="1" thickBot="1">
      <c r="A17" s="16" t="s">
        <v>0</v>
      </c>
      <c r="B17" s="16" t="s">
        <v>1</v>
      </c>
      <c r="C17" s="16" t="s">
        <v>2</v>
      </c>
      <c r="D17" s="16" t="s">
        <v>3</v>
      </c>
      <c r="E17" s="16" t="s">
        <v>4</v>
      </c>
      <c r="F17" s="16" t="s">
        <v>5</v>
      </c>
      <c r="G17" s="16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6" t="s">
        <v>11</v>
      </c>
      <c r="M17" s="16" t="s">
        <v>12</v>
      </c>
      <c r="N17" s="13"/>
    </row>
    <row r="18" spans="1:17">
      <c r="A18" s="27" t="s">
        <v>25</v>
      </c>
      <c r="B18" s="28">
        <f>+B4/10</f>
        <v>1250</v>
      </c>
      <c r="C18" s="28">
        <v>1250</v>
      </c>
      <c r="D18" s="28">
        <v>1250</v>
      </c>
      <c r="E18" s="28">
        <v>1250</v>
      </c>
      <c r="F18" s="28">
        <v>1250</v>
      </c>
      <c r="G18" s="28">
        <v>1250</v>
      </c>
      <c r="H18" s="28">
        <v>1250</v>
      </c>
      <c r="I18" s="28">
        <v>1250</v>
      </c>
      <c r="J18" s="28">
        <v>1250</v>
      </c>
      <c r="K18" s="28">
        <v>1250</v>
      </c>
      <c r="L18" s="28">
        <v>1250</v>
      </c>
      <c r="M18" s="28">
        <v>1250</v>
      </c>
      <c r="N18" s="6"/>
    </row>
    <row r="19" spans="1:17">
      <c r="A19" s="17" t="s">
        <v>26</v>
      </c>
      <c r="B19" s="18"/>
      <c r="C19" s="18"/>
      <c r="D19" s="18"/>
      <c r="E19" s="18"/>
      <c r="F19" s="18"/>
      <c r="G19" s="18">
        <v>800</v>
      </c>
      <c r="H19" s="18">
        <v>800</v>
      </c>
      <c r="I19" s="18">
        <v>800</v>
      </c>
      <c r="J19" s="18">
        <v>1500</v>
      </c>
      <c r="K19" s="18">
        <v>1500</v>
      </c>
      <c r="L19" s="18">
        <v>1500</v>
      </c>
      <c r="M19" s="18">
        <v>1500</v>
      </c>
      <c r="N19" s="6"/>
    </row>
    <row r="20" spans="1:17">
      <c r="A20" s="17" t="s">
        <v>27</v>
      </c>
      <c r="B20" s="21"/>
      <c r="C20" s="21"/>
      <c r="D20" s="21"/>
      <c r="E20" s="21"/>
      <c r="F20" s="21"/>
      <c r="G20" s="21"/>
      <c r="H20" s="21">
        <v>272</v>
      </c>
      <c r="I20" s="21">
        <v>768</v>
      </c>
      <c r="J20" s="21"/>
      <c r="K20" s="21"/>
      <c r="L20" s="21"/>
      <c r="M20" s="21"/>
      <c r="N20" s="33"/>
      <c r="P20" s="12"/>
    </row>
    <row r="21" spans="1:17">
      <c r="A21" s="17" t="s">
        <v>29</v>
      </c>
      <c r="B21" s="22"/>
      <c r="C21" s="22"/>
      <c r="D21" s="22"/>
      <c r="E21" s="22"/>
      <c r="F21" s="22"/>
      <c r="G21" s="22"/>
      <c r="H21" s="31">
        <f>H20/H19</f>
        <v>0.34</v>
      </c>
      <c r="I21" s="31">
        <f t="shared" ref="I21" si="0">I20/I19</f>
        <v>0.96</v>
      </c>
      <c r="J21" s="31"/>
      <c r="K21" s="31"/>
      <c r="L21" s="31"/>
      <c r="M21" s="31"/>
      <c r="N21" s="33"/>
    </row>
    <row r="22" spans="1:17">
      <c r="A22" s="17" t="s">
        <v>20</v>
      </c>
      <c r="B22" s="22"/>
      <c r="C22" s="23"/>
      <c r="D22" s="23"/>
      <c r="E22" s="23"/>
      <c r="F22" s="23"/>
      <c r="G22" s="23"/>
      <c r="H22" s="23"/>
      <c r="I22" s="23">
        <f t="shared" ref="I22" si="1">(I20-H20)/I20</f>
        <v>0.64583333333333337</v>
      </c>
      <c r="J22" s="23"/>
      <c r="K22" s="23"/>
      <c r="L22" s="23"/>
      <c r="M22" s="23"/>
      <c r="N22" s="33"/>
    </row>
    <row r="23" spans="1:17" s="10" customFormat="1" ht="5.25" customHeight="1">
      <c r="A23" s="3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3"/>
      <c r="O23" s="7"/>
    </row>
    <row r="24" spans="1:17">
      <c r="A24" s="17" t="s">
        <v>19</v>
      </c>
      <c r="B24" s="18">
        <f>B28-B20</f>
        <v>0</v>
      </c>
      <c r="C24" s="18">
        <f>B28</f>
        <v>0</v>
      </c>
      <c r="D24" s="18">
        <f t="shared" ref="D24:H24" si="2">C28</f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24"/>
      <c r="J24" s="24"/>
      <c r="K24" s="24"/>
      <c r="L24" s="24"/>
      <c r="M24" s="24"/>
    </row>
    <row r="25" spans="1:17" ht="5.25" customHeight="1"/>
    <row r="26" spans="1:17">
      <c r="A26" s="17" t="s">
        <v>30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"/>
    </row>
    <row r="27" spans="1:17" ht="3" customHeight="1">
      <c r="N27" s="6"/>
    </row>
    <row r="28" spans="1:17">
      <c r="A28" s="17" t="s">
        <v>32</v>
      </c>
      <c r="B28" s="18"/>
      <c r="C28" s="18"/>
      <c r="D28" s="18"/>
      <c r="E28" s="18"/>
      <c r="F28" s="18"/>
      <c r="G28" s="18"/>
      <c r="H28" s="24"/>
      <c r="I28" s="24"/>
      <c r="J28" s="24"/>
      <c r="K28" s="24"/>
      <c r="L28" s="24"/>
      <c r="M28" s="24"/>
      <c r="N28" s="6"/>
    </row>
    <row r="29" spans="1:17" ht="3" customHeight="1"/>
    <row r="30" spans="1:17">
      <c r="A30" s="17" t="s">
        <v>33</v>
      </c>
      <c r="B30" s="25"/>
      <c r="C30" s="26">
        <f>C28-B28</f>
        <v>0</v>
      </c>
      <c r="D30" s="26">
        <f t="shared" ref="D30:M30" si="3">D28-C28</f>
        <v>0</v>
      </c>
      <c r="E30" s="26">
        <f t="shared" si="3"/>
        <v>0</v>
      </c>
      <c r="F30" s="26">
        <f t="shared" si="3"/>
        <v>0</v>
      </c>
      <c r="G30" s="26">
        <f t="shared" si="3"/>
        <v>0</v>
      </c>
      <c r="H30" s="26">
        <f t="shared" si="3"/>
        <v>0</v>
      </c>
      <c r="I30" s="26">
        <f t="shared" si="3"/>
        <v>0</v>
      </c>
      <c r="J30" s="26">
        <f t="shared" si="3"/>
        <v>0</v>
      </c>
      <c r="K30" s="26">
        <f t="shared" si="3"/>
        <v>0</v>
      </c>
      <c r="L30" s="26">
        <f t="shared" si="3"/>
        <v>0</v>
      </c>
      <c r="M30" s="26">
        <f t="shared" si="3"/>
        <v>0</v>
      </c>
      <c r="N30" s="6"/>
    </row>
    <row r="31" spans="1:17" s="10" customFormat="1">
      <c r="A31" s="3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1:17" s="8" customFormat="1" ht="15" customHeight="1">
      <c r="I32" s="7"/>
      <c r="J32" s="7"/>
      <c r="K32" s="7"/>
      <c r="L32" s="7"/>
      <c r="M32" s="7"/>
      <c r="N32" s="7"/>
      <c r="O32" s="7"/>
      <c r="P32" s="7"/>
      <c r="Q32" s="7"/>
    </row>
    <row r="33" spans="8:8">
      <c r="H33" s="12"/>
    </row>
  </sheetData>
  <mergeCells count="2">
    <mergeCell ref="A2:M2"/>
    <mergeCell ref="A16:M16"/>
  </mergeCells>
  <conditionalFormatting sqref="B8:M8">
    <cfRule type="cellIs" dxfId="50" priority="13" operator="lessThan">
      <formula>0</formula>
    </cfRule>
    <cfRule type="cellIs" dxfId="49" priority="14" operator="lessThan">
      <formula>0</formula>
    </cfRule>
    <cfRule type="cellIs" dxfId="48" priority="15" operator="lessThan">
      <formula>0</formula>
    </cfRule>
  </conditionalFormatting>
  <conditionalFormatting sqref="B10:M10">
    <cfRule type="cellIs" dxfId="47" priority="10" operator="lessThan">
      <formula>0</formula>
    </cfRule>
    <cfRule type="cellIs" dxfId="46" priority="11" operator="lessThan">
      <formula>0</formula>
    </cfRule>
    <cfRule type="cellIs" dxfId="45" priority="12" operator="lessThan">
      <formula>0</formula>
    </cfRule>
  </conditionalFormatting>
  <conditionalFormatting sqref="H21:M21">
    <cfRule type="cellIs" dxfId="44" priority="2" operator="lessThan">
      <formula>0</formula>
    </cfRule>
    <cfRule type="cellIs" dxfId="43" priority="3" operator="lessThan">
      <formula>0</formula>
    </cfRule>
    <cfRule type="cellIs" dxfId="42" priority="4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1C2504F-A32C-4038-9981-B3E27C6BFC73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B10:M11</xm:sqref>
        </x14:conditionalFormatting>
        <x14:conditionalFormatting xmlns:xm="http://schemas.microsoft.com/office/excel/2006/main">
          <x14:cfRule type="iconSet" priority="1" id="{FB1DD0EA-67A1-47A1-AE31-E736067F110D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H21:M21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showGridLines="0" tabSelected="1" topLeftCell="A19" zoomScale="80" zoomScaleNormal="80" workbookViewId="0">
      <selection activeCell="K6" sqref="K6"/>
    </sheetView>
  </sheetViews>
  <sheetFormatPr baseColWidth="10" defaultRowHeight="15"/>
  <cols>
    <col min="1" max="1" width="40" style="7" bestFit="1" customWidth="1"/>
    <col min="2" max="2" width="12.42578125" style="7" bestFit="1" customWidth="1"/>
    <col min="3" max="5" width="12" style="7" bestFit="1" customWidth="1"/>
    <col min="6" max="6" width="12.42578125" style="7" bestFit="1" customWidth="1"/>
    <col min="7" max="7" width="11.5703125" style="7" bestFit="1" customWidth="1"/>
    <col min="8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18">
        <v>416517.93938068399</v>
      </c>
      <c r="C4" s="18">
        <v>416517.93938068399</v>
      </c>
      <c r="D4" s="18">
        <v>416517.93938068399</v>
      </c>
      <c r="E4" s="18">
        <v>416517.93938068399</v>
      </c>
      <c r="F4" s="18">
        <v>525453.4004494783</v>
      </c>
      <c r="G4" s="18">
        <v>416517.93938068399</v>
      </c>
      <c r="H4" s="18">
        <v>525453.4004494783</v>
      </c>
      <c r="I4" s="18">
        <v>416517.93938068399</v>
      </c>
      <c r="J4" s="18">
        <v>416517.93938068399</v>
      </c>
      <c r="K4" s="18">
        <v>416517.93938068399</v>
      </c>
      <c r="L4" s="18">
        <v>416517.93938068399</v>
      </c>
      <c r="M4" s="18">
        <v>525453.4004494783</v>
      </c>
      <c r="N4" s="6"/>
    </row>
    <row r="5" spans="1:14">
      <c r="A5" s="17" t="s">
        <v>44</v>
      </c>
      <c r="B5" s="18">
        <f>+B9</f>
        <v>413951.55932203389</v>
      </c>
      <c r="C5" s="18">
        <f t="shared" ref="C5:E5" si="0">+C9</f>
        <v>442992.77118644072</v>
      </c>
      <c r="D5" s="18">
        <f t="shared" si="0"/>
        <v>527833.41525423725</v>
      </c>
      <c r="E5" s="18">
        <f t="shared" si="0"/>
        <v>470010.47474576335</v>
      </c>
      <c r="F5" s="18">
        <f>+F6</f>
        <v>438958.74943542626</v>
      </c>
      <c r="G5" s="18">
        <f t="shared" ref="G5:M5" si="1">+G6</f>
        <v>392752.56528432877</v>
      </c>
      <c r="H5" s="18">
        <f t="shared" si="1"/>
        <v>531371.1177376213</v>
      </c>
      <c r="I5" s="18">
        <f t="shared" si="1"/>
        <v>392752.56528432877</v>
      </c>
      <c r="J5" s="18">
        <f t="shared" si="1"/>
        <v>392752.56528432877</v>
      </c>
      <c r="K5" s="18">
        <f t="shared" si="1"/>
        <v>392752.56528432877</v>
      </c>
      <c r="L5" s="18">
        <f t="shared" si="1"/>
        <v>392752.56528432877</v>
      </c>
      <c r="M5" s="18">
        <f t="shared" si="1"/>
        <v>693092.76226646255</v>
      </c>
      <c r="N5" s="6"/>
    </row>
    <row r="6" spans="1:14">
      <c r="A6" s="17" t="s">
        <v>56</v>
      </c>
      <c r="B6" s="18">
        <v>179539.056369664</v>
      </c>
      <c r="C6" s="18">
        <v>485731.18407482927</v>
      </c>
      <c r="D6" s="18">
        <v>485731.18407482712</v>
      </c>
      <c r="E6" s="18">
        <v>298397.01896635967</v>
      </c>
      <c r="F6" s="18">
        <v>438958.74943542626</v>
      </c>
      <c r="G6" s="18">
        <v>392752.56528432877</v>
      </c>
      <c r="H6" s="18">
        <v>531371.1177376213</v>
      </c>
      <c r="I6" s="18">
        <v>392752.56528432877</v>
      </c>
      <c r="J6" s="18">
        <v>392752.56528432877</v>
      </c>
      <c r="K6" s="18">
        <v>392752.56528432877</v>
      </c>
      <c r="L6" s="18">
        <v>392752.56528432877</v>
      </c>
      <c r="M6" s="18">
        <v>693092.76226646255</v>
      </c>
      <c r="N6" s="6"/>
    </row>
    <row r="7" spans="1:14" s="8" customFormat="1"/>
    <row r="8" spans="1:14">
      <c r="A8" s="17" t="s">
        <v>14</v>
      </c>
      <c r="B8" s="18">
        <v>481943.35210180085</v>
      </c>
      <c r="C8" s="18">
        <v>423743.62946255232</v>
      </c>
      <c r="D8" s="18">
        <v>498734.10471567977</v>
      </c>
      <c r="E8" s="18">
        <v>492341.79923781526</v>
      </c>
      <c r="F8" s="18">
        <v>563080.23014015146</v>
      </c>
      <c r="G8" s="18">
        <v>319226.509825391</v>
      </c>
      <c r="H8" s="18">
        <v>579188.98808205861</v>
      </c>
      <c r="I8" s="18">
        <v>456074.82</v>
      </c>
      <c r="J8" s="18">
        <v>728749.27</v>
      </c>
      <c r="K8" s="18">
        <v>507399.47</v>
      </c>
      <c r="L8" s="18">
        <v>458510.39</v>
      </c>
      <c r="M8" s="18">
        <v>871131.71</v>
      </c>
      <c r="N8" s="6"/>
    </row>
    <row r="9" spans="1:14">
      <c r="A9" s="17" t="s">
        <v>15</v>
      </c>
      <c r="B9" s="18">
        <v>413951.55932203389</v>
      </c>
      <c r="C9" s="18">
        <v>442992.77118644072</v>
      </c>
      <c r="D9" s="18">
        <v>527833.41525423725</v>
      </c>
      <c r="E9" s="18">
        <v>470010.47474576335</v>
      </c>
      <c r="F9" s="18">
        <v>527534.12355932198</v>
      </c>
      <c r="G9" s="18">
        <v>453932.05084745761</v>
      </c>
      <c r="H9" s="18">
        <v>356997.44067796611</v>
      </c>
      <c r="I9" s="18"/>
      <c r="J9" s="18"/>
      <c r="K9" s="18"/>
      <c r="L9" s="18"/>
      <c r="M9" s="18"/>
      <c r="N9" s="6"/>
    </row>
    <row r="10" spans="1:14">
      <c r="A10" s="17" t="s">
        <v>16</v>
      </c>
      <c r="B10" s="18">
        <v>413952.16000000003</v>
      </c>
      <c r="C10" s="18">
        <v>442994.35</v>
      </c>
      <c r="D10" s="18">
        <v>527835.73</v>
      </c>
      <c r="E10" s="18">
        <v>470010.80000000005</v>
      </c>
      <c r="F10" s="18">
        <v>527534.22000000009</v>
      </c>
      <c r="G10" s="18">
        <v>453933.78</v>
      </c>
      <c r="H10" s="18">
        <v>320000</v>
      </c>
      <c r="I10" s="18"/>
      <c r="J10" s="18"/>
      <c r="K10" s="18"/>
      <c r="L10" s="18"/>
      <c r="M10" s="18"/>
      <c r="N10" s="6"/>
    </row>
    <row r="11" spans="1:14">
      <c r="A11" s="29" t="s">
        <v>45</v>
      </c>
      <c r="B11" s="18">
        <v>413951.56</v>
      </c>
      <c r="C11" s="18">
        <v>442995.31</v>
      </c>
      <c r="D11" s="18">
        <v>527835.53</v>
      </c>
      <c r="E11" s="18">
        <v>470010.47474576335</v>
      </c>
      <c r="F11" s="18">
        <v>527534.12355932186</v>
      </c>
      <c r="G11" s="18">
        <v>453933.60135593277</v>
      </c>
      <c r="H11" s="18"/>
      <c r="I11" s="18"/>
      <c r="J11" s="18"/>
      <c r="K11" s="18"/>
      <c r="L11" s="18"/>
      <c r="M11" s="18"/>
      <c r="N11" s="6"/>
    </row>
    <row r="13" spans="1:14">
      <c r="A13" s="17" t="s">
        <v>23</v>
      </c>
      <c r="B13" s="31">
        <f>+B9/B4</f>
        <v>0.99383848853553336</v>
      </c>
      <c r="C13" s="31">
        <f t="shared" ref="C13:H13" si="2">+C9/C4</f>
        <v>1.0635622846044084</v>
      </c>
      <c r="D13" s="31">
        <f t="shared" si="2"/>
        <v>1.2672525366832148</v>
      </c>
      <c r="E13" s="31">
        <f t="shared" si="2"/>
        <v>1.1284279266449286</v>
      </c>
      <c r="F13" s="31">
        <f t="shared" si="2"/>
        <v>1.0039598622980912</v>
      </c>
      <c r="G13" s="31">
        <f t="shared" si="2"/>
        <v>1.0898259304806996</v>
      </c>
      <c r="H13" s="31">
        <f t="shared" si="2"/>
        <v>0.67940837450587777</v>
      </c>
      <c r="I13" s="31"/>
      <c r="J13" s="31"/>
      <c r="K13" s="31"/>
      <c r="L13" s="31"/>
      <c r="M13" s="31"/>
      <c r="N13" s="6"/>
    </row>
    <row r="14" spans="1:14">
      <c r="A14" s="17" t="s">
        <v>24</v>
      </c>
      <c r="B14" s="31">
        <f>+B9/B5</f>
        <v>1</v>
      </c>
      <c r="C14" s="31">
        <f t="shared" ref="C14:E14" si="3">+C9/C5</f>
        <v>1</v>
      </c>
      <c r="D14" s="31">
        <f t="shared" si="3"/>
        <v>1</v>
      </c>
      <c r="E14" s="31">
        <f t="shared" si="3"/>
        <v>1</v>
      </c>
      <c r="F14" s="31">
        <f t="shared" ref="F14:H14" si="4">+F9/F6</f>
        <v>1.2017851887855484</v>
      </c>
      <c r="G14" s="31">
        <f t="shared" si="4"/>
        <v>1.1557710654769082</v>
      </c>
      <c r="H14" s="31">
        <f t="shared" si="4"/>
        <v>0.67184201165830604</v>
      </c>
      <c r="I14" s="31"/>
      <c r="J14" s="31"/>
      <c r="K14" s="31"/>
      <c r="L14" s="31"/>
      <c r="M14" s="31"/>
      <c r="N14" s="6"/>
    </row>
    <row r="15" spans="1:14" s="8" customFormat="1"/>
    <row r="16" spans="1:14">
      <c r="A16" s="17" t="s">
        <v>17</v>
      </c>
      <c r="B16" s="18">
        <v>147641.48280756609</v>
      </c>
      <c r="C16" s="18">
        <v>199600.52136096419</v>
      </c>
      <c r="D16" s="18">
        <v>267815.1757512457</v>
      </c>
      <c r="E16" s="18">
        <v>183732.67964338098</v>
      </c>
      <c r="F16" s="18">
        <v>160346.440589604</v>
      </c>
      <c r="G16" s="18">
        <v>166167.67000726704</v>
      </c>
      <c r="H16" s="18">
        <v>200654.33974457096</v>
      </c>
      <c r="I16" s="18">
        <v>141024.03821462102</v>
      </c>
      <c r="J16" s="18">
        <v>156404.27609667811</v>
      </c>
      <c r="K16" s="18">
        <v>141900.98872598092</v>
      </c>
      <c r="L16" s="18">
        <v>156956.92437044409</v>
      </c>
      <c r="M16" s="18">
        <v>142020.81076767796</v>
      </c>
      <c r="N16" s="6"/>
    </row>
    <row r="17" spans="1:14">
      <c r="A17" s="17" t="s">
        <v>21</v>
      </c>
      <c r="B17" s="18">
        <v>132381.40640188887</v>
      </c>
      <c r="C17" s="18">
        <v>131843.39988449714</v>
      </c>
      <c r="D17" s="18">
        <v>131533.76289194814</v>
      </c>
      <c r="E17" s="18">
        <v>132670.70993349864</v>
      </c>
      <c r="F17" s="18">
        <v>133365.85040855437</v>
      </c>
      <c r="G17" s="18">
        <v>132746.7000642838</v>
      </c>
      <c r="H17" s="18">
        <v>132367.61655465708</v>
      </c>
      <c r="I17" s="18">
        <v>131998.69892710674</v>
      </c>
      <c r="J17" s="18">
        <v>132125.6042433338</v>
      </c>
      <c r="K17" s="18">
        <v>131885.25191751437</v>
      </c>
      <c r="L17" s="18">
        <v>131503.14733263469</v>
      </c>
      <c r="M17" s="18">
        <v>129361.39768607385</v>
      </c>
      <c r="N17" s="6"/>
    </row>
    <row r="18" spans="1:14">
      <c r="A18" s="17" t="s">
        <v>18</v>
      </c>
      <c r="B18" s="18">
        <v>77371.514203405997</v>
      </c>
      <c r="C18" s="18">
        <v>267011.30792213499</v>
      </c>
      <c r="D18" s="18">
        <v>188322.99066089001</v>
      </c>
      <c r="E18" s="18">
        <v>99827.47021780099</v>
      </c>
      <c r="F18" s="18">
        <v>159394.97530671503</v>
      </c>
      <c r="G18" s="18">
        <v>168540.25934270496</v>
      </c>
      <c r="H18" s="18"/>
      <c r="I18" s="18"/>
      <c r="J18" s="18"/>
      <c r="K18" s="18"/>
      <c r="L18" s="18"/>
      <c r="M18" s="18"/>
      <c r="N18" s="6"/>
    </row>
    <row r="19" spans="1:1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6"/>
    </row>
    <row r="20" spans="1:14">
      <c r="A20" s="29" t="s">
        <v>46</v>
      </c>
      <c r="B20" s="18">
        <v>26362325</v>
      </c>
      <c r="C20" s="18">
        <v>28233414</v>
      </c>
      <c r="D20" s="18">
        <v>33071747</v>
      </c>
      <c r="E20" s="18">
        <v>32659122</v>
      </c>
      <c r="F20" s="18">
        <v>44430747</v>
      </c>
      <c r="G20" s="18">
        <v>53541176</v>
      </c>
      <c r="H20" s="18"/>
      <c r="I20" s="18"/>
      <c r="J20" s="18"/>
      <c r="K20" s="18"/>
      <c r="L20" s="18"/>
      <c r="M20" s="18"/>
      <c r="N20" s="6"/>
    </row>
    <row r="21" spans="1:14">
      <c r="A21" s="29" t="s">
        <v>47</v>
      </c>
      <c r="B21" s="18">
        <v>413951.56</v>
      </c>
      <c r="C21" s="18">
        <v>442995.31</v>
      </c>
      <c r="D21" s="18">
        <v>527835.53</v>
      </c>
      <c r="E21" s="18">
        <v>470010.47474576335</v>
      </c>
      <c r="F21" s="18">
        <v>527534.12355932186</v>
      </c>
      <c r="G21" s="18">
        <v>453933.60135593277</v>
      </c>
      <c r="I21" s="18"/>
      <c r="J21" s="18"/>
      <c r="K21" s="18"/>
      <c r="L21" s="18"/>
      <c r="M21" s="18"/>
      <c r="N21" s="6"/>
    </row>
    <row r="22" spans="1:14">
      <c r="A22" s="29" t="s">
        <v>48</v>
      </c>
      <c r="B22" s="30">
        <f>B21/B20</f>
        <v>1.5702391955186048E-2</v>
      </c>
      <c r="C22" s="30">
        <f t="shared" ref="C22:G22" si="5">C21/C20</f>
        <v>1.5690462017806276E-2</v>
      </c>
      <c r="D22" s="30">
        <f t="shared" si="5"/>
        <v>1.5960315915575916E-2</v>
      </c>
      <c r="E22" s="30">
        <f t="shared" si="5"/>
        <v>1.4391399583423075E-2</v>
      </c>
      <c r="F22" s="30">
        <f t="shared" si="5"/>
        <v>1.1873177004188605E-2</v>
      </c>
      <c r="G22" s="30">
        <f t="shared" si="5"/>
        <v>8.4782149976670804E-3</v>
      </c>
      <c r="H22" s="18"/>
      <c r="I22" s="18"/>
      <c r="J22" s="18"/>
      <c r="K22" s="18"/>
      <c r="L22" s="18"/>
      <c r="M22" s="18"/>
      <c r="N22" s="6"/>
    </row>
    <row r="23" spans="1:14">
      <c r="A23" s="29" t="s">
        <v>49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6"/>
    </row>
    <row r="24" spans="1:14">
      <c r="A24" s="29" t="s">
        <v>50</v>
      </c>
      <c r="B24" s="18">
        <v>204744.81000000003</v>
      </c>
      <c r="C24" s="18">
        <v>184076.6</v>
      </c>
      <c r="D24" s="18">
        <v>216383.16999999998</v>
      </c>
      <c r="E24" s="18">
        <v>215058.91999999998</v>
      </c>
      <c r="F24" s="18">
        <v>247085.61000000002</v>
      </c>
      <c r="G24" s="18">
        <v>142524.66999999998</v>
      </c>
      <c r="H24" s="18">
        <v>254122.85000000003</v>
      </c>
      <c r="I24" s="18">
        <v>199328.16</v>
      </c>
      <c r="J24" s="18">
        <v>322579.68</v>
      </c>
      <c r="K24" s="18">
        <v>221324.55</v>
      </c>
      <c r="L24" s="18">
        <v>198938.17</v>
      </c>
      <c r="M24" s="18">
        <v>380467.86</v>
      </c>
      <c r="N24" s="6"/>
    </row>
    <row r="25" spans="1:14">
      <c r="A25" s="29" t="s">
        <v>51</v>
      </c>
      <c r="B25" s="30" t="e">
        <f>B24/B23</f>
        <v>#DIV/0!</v>
      </c>
      <c r="C25" s="30" t="e">
        <f t="shared" ref="C25:M25" si="6">C24/C23</f>
        <v>#DIV/0!</v>
      </c>
      <c r="D25" s="30" t="e">
        <f t="shared" si="6"/>
        <v>#DIV/0!</v>
      </c>
      <c r="E25" s="30" t="e">
        <f t="shared" si="6"/>
        <v>#DIV/0!</v>
      </c>
      <c r="F25" s="30" t="e">
        <f t="shared" si="6"/>
        <v>#DIV/0!</v>
      </c>
      <c r="G25" s="30" t="e">
        <f t="shared" si="6"/>
        <v>#DIV/0!</v>
      </c>
      <c r="H25" s="30" t="e">
        <f t="shared" si="6"/>
        <v>#DIV/0!</v>
      </c>
      <c r="I25" s="30" t="e">
        <f t="shared" si="6"/>
        <v>#DIV/0!</v>
      </c>
      <c r="J25" s="30" t="e">
        <f t="shared" si="6"/>
        <v>#DIV/0!</v>
      </c>
      <c r="K25" s="30" t="e">
        <f t="shared" si="6"/>
        <v>#DIV/0!</v>
      </c>
      <c r="L25" s="30" t="e">
        <f t="shared" si="6"/>
        <v>#DIV/0!</v>
      </c>
      <c r="M25" s="30" t="e">
        <f t="shared" si="6"/>
        <v>#DIV/0!</v>
      </c>
      <c r="N25" s="6"/>
    </row>
    <row r="26" spans="1:14" s="10" customFormat="1" ht="15" customHeight="1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1"/>
    </row>
    <row r="27" spans="1:14" ht="28.5">
      <c r="A27" s="34" t="s">
        <v>54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6"/>
    </row>
    <row r="28" spans="1:14" s="14" customFormat="1" ht="20.25" customHeight="1" thickBot="1">
      <c r="A28" s="16" t="s">
        <v>0</v>
      </c>
      <c r="B28" s="16" t="s">
        <v>1</v>
      </c>
      <c r="C28" s="16" t="s">
        <v>2</v>
      </c>
      <c r="D28" s="16" t="s">
        <v>3</v>
      </c>
      <c r="E28" s="16" t="s">
        <v>4</v>
      </c>
      <c r="F28" s="16" t="s">
        <v>5</v>
      </c>
      <c r="G28" s="16" t="s">
        <v>6</v>
      </c>
      <c r="H28" s="16" t="s">
        <v>7</v>
      </c>
      <c r="I28" s="16" t="s">
        <v>8</v>
      </c>
      <c r="J28" s="16" t="s">
        <v>9</v>
      </c>
      <c r="K28" s="16" t="s">
        <v>10</v>
      </c>
      <c r="L28" s="16" t="s">
        <v>11</v>
      </c>
      <c r="M28" s="16" t="s">
        <v>12</v>
      </c>
      <c r="N28" s="13"/>
    </row>
    <row r="29" spans="1:14" s="14" customFormat="1" ht="20.25" customHeight="1">
      <c r="A29" s="27" t="s">
        <v>52</v>
      </c>
      <c r="B29" s="28">
        <v>94353</v>
      </c>
      <c r="C29" s="28">
        <v>105079</v>
      </c>
      <c r="D29" s="28">
        <v>131835</v>
      </c>
      <c r="E29" s="28">
        <v>102169</v>
      </c>
      <c r="F29" s="28">
        <v>144319</v>
      </c>
      <c r="G29" s="28">
        <v>133706</v>
      </c>
      <c r="H29" s="28"/>
      <c r="I29" s="28"/>
      <c r="J29" s="28"/>
      <c r="K29" s="28"/>
      <c r="L29" s="28"/>
      <c r="M29" s="28"/>
      <c r="N29" s="13"/>
    </row>
    <row r="30" spans="1:14">
      <c r="A30" s="27" t="s">
        <v>25</v>
      </c>
      <c r="B30" s="28">
        <v>6500</v>
      </c>
      <c r="C30" s="28">
        <v>6500</v>
      </c>
      <c r="D30" s="28">
        <v>6500</v>
      </c>
      <c r="E30" s="28">
        <v>6500</v>
      </c>
      <c r="F30" s="28">
        <v>8200</v>
      </c>
      <c r="G30" s="28">
        <v>6500</v>
      </c>
      <c r="H30" s="28">
        <v>8200</v>
      </c>
      <c r="I30" s="28">
        <v>6500</v>
      </c>
      <c r="J30" s="28">
        <v>6500</v>
      </c>
      <c r="K30" s="28">
        <v>6500</v>
      </c>
      <c r="L30" s="28">
        <v>6500</v>
      </c>
      <c r="M30" s="28">
        <v>8200</v>
      </c>
      <c r="N30" s="13"/>
    </row>
    <row r="31" spans="1:14">
      <c r="A31" s="17" t="s">
        <v>26</v>
      </c>
      <c r="B31" s="18">
        <v>7819</v>
      </c>
      <c r="C31" s="18">
        <v>8444</v>
      </c>
      <c r="D31" s="18">
        <v>9615</v>
      </c>
      <c r="E31" s="18">
        <v>8500</v>
      </c>
      <c r="F31" s="18">
        <v>9500</v>
      </c>
      <c r="G31" s="18">
        <v>8500</v>
      </c>
      <c r="H31" s="18">
        <v>11500</v>
      </c>
      <c r="I31" s="18">
        <v>8500</v>
      </c>
      <c r="J31" s="18">
        <v>8500</v>
      </c>
      <c r="K31" s="18">
        <v>8500</v>
      </c>
      <c r="L31" s="18">
        <v>8500</v>
      </c>
      <c r="M31" s="18">
        <v>15000</v>
      </c>
      <c r="N31" s="13"/>
    </row>
    <row r="32" spans="1:14">
      <c r="A32" s="17" t="s">
        <v>28</v>
      </c>
      <c r="B32" s="21">
        <v>8148</v>
      </c>
      <c r="C32" s="21">
        <v>7519</v>
      </c>
      <c r="D32" s="21">
        <v>8347</v>
      </c>
      <c r="E32" s="21">
        <v>8443</v>
      </c>
      <c r="F32" s="21">
        <v>9253</v>
      </c>
      <c r="G32" s="21">
        <v>5399</v>
      </c>
      <c r="H32" s="21">
        <v>9490</v>
      </c>
      <c r="I32" s="21">
        <v>7483</v>
      </c>
      <c r="J32" s="21">
        <v>11498</v>
      </c>
      <c r="K32" s="21">
        <v>7948</v>
      </c>
      <c r="L32" s="21">
        <v>7669</v>
      </c>
      <c r="M32" s="21">
        <v>15760</v>
      </c>
      <c r="N32" s="13"/>
    </row>
    <row r="33" spans="1:14">
      <c r="A33" s="17" t="s">
        <v>27</v>
      </c>
      <c r="B33" s="18">
        <v>7939</v>
      </c>
      <c r="C33" s="18">
        <v>8668</v>
      </c>
      <c r="D33" s="18">
        <v>9711</v>
      </c>
      <c r="E33" s="18">
        <v>10004</v>
      </c>
      <c r="F33" s="18">
        <v>10155</v>
      </c>
      <c r="G33" s="18">
        <v>9187</v>
      </c>
      <c r="H33" s="21"/>
      <c r="I33" s="21"/>
      <c r="J33" s="21"/>
      <c r="K33" s="21"/>
      <c r="L33" s="21"/>
      <c r="M33" s="21"/>
      <c r="N33" s="13"/>
    </row>
    <row r="34" spans="1:14">
      <c r="A34" s="17" t="s">
        <v>57</v>
      </c>
      <c r="B34" s="19">
        <f>+B33/B30</f>
        <v>1.2213846153846153</v>
      </c>
      <c r="C34" s="19">
        <f t="shared" ref="C34:M34" si="7">+C33/C30</f>
        <v>1.3335384615384616</v>
      </c>
      <c r="D34" s="19">
        <f t="shared" si="7"/>
        <v>1.494</v>
      </c>
      <c r="E34" s="19">
        <f t="shared" si="7"/>
        <v>1.539076923076923</v>
      </c>
      <c r="F34" s="19">
        <f t="shared" si="7"/>
        <v>1.2384146341463416</v>
      </c>
      <c r="G34" s="19">
        <f t="shared" si="7"/>
        <v>1.4133846153846155</v>
      </c>
      <c r="H34" s="31"/>
      <c r="I34" s="31"/>
      <c r="J34" s="31"/>
      <c r="K34" s="31"/>
      <c r="L34" s="31"/>
      <c r="M34" s="31"/>
      <c r="N34" s="13"/>
    </row>
    <row r="35" spans="1:14">
      <c r="A35" s="17" t="s">
        <v>29</v>
      </c>
      <c r="B35" s="19">
        <f>B33/B31</f>
        <v>1.0153472311037217</v>
      </c>
      <c r="C35" s="19">
        <f>C33/C31</f>
        <v>1.0265277119848413</v>
      </c>
      <c r="D35" s="19">
        <f>D33/D31</f>
        <v>1.009984399375975</v>
      </c>
      <c r="E35" s="19">
        <f>E33/E31</f>
        <v>1.1769411764705882</v>
      </c>
      <c r="F35" s="19">
        <f>F33/F31</f>
        <v>1.0689473684210526</v>
      </c>
      <c r="G35" s="19">
        <f>G33/G31</f>
        <v>1.0808235294117647</v>
      </c>
      <c r="H35" s="22"/>
      <c r="I35" s="22"/>
      <c r="J35" s="22"/>
      <c r="K35" s="22"/>
      <c r="L35" s="22"/>
      <c r="M35" s="22"/>
      <c r="N35" s="13"/>
    </row>
    <row r="36" spans="1:14">
      <c r="A36" s="17" t="s">
        <v>20</v>
      </c>
      <c r="B36" s="37" t="s">
        <v>13</v>
      </c>
      <c r="C36" s="38">
        <f>+(C33-B33)/B33</f>
        <v>9.1825166897594152E-2</v>
      </c>
      <c r="D36" s="38">
        <f t="shared" ref="D36:G36" si="8">+(D33-C33)/C33</f>
        <v>0.12032764190124597</v>
      </c>
      <c r="E36" s="38">
        <f t="shared" si="8"/>
        <v>3.0171969931006074E-2</v>
      </c>
      <c r="F36" s="38">
        <f t="shared" si="8"/>
        <v>1.5093962415033987E-2</v>
      </c>
      <c r="G36" s="38">
        <f t="shared" si="8"/>
        <v>-9.5322501230920731E-2</v>
      </c>
      <c r="H36" s="23"/>
      <c r="I36" s="23"/>
      <c r="J36" s="23"/>
      <c r="K36" s="23"/>
      <c r="L36" s="23"/>
      <c r="M36" s="23"/>
      <c r="N36" s="13"/>
    </row>
    <row r="37" spans="1:14" s="10" customFormat="1">
      <c r="A37" s="3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4" hidden="1">
      <c r="A38" s="17" t="s">
        <v>19</v>
      </c>
      <c r="B38" s="18" t="e">
        <f>B42-#REF!</f>
        <v>#REF!</v>
      </c>
      <c r="C38" s="18">
        <f>B42</f>
        <v>0</v>
      </c>
      <c r="D38" s="18">
        <f t="shared" ref="D38:H38" si="9">C42</f>
        <v>0</v>
      </c>
      <c r="E38" s="18">
        <f t="shared" si="9"/>
        <v>0</v>
      </c>
      <c r="F38" s="18">
        <f t="shared" si="9"/>
        <v>0</v>
      </c>
      <c r="G38" s="18">
        <f t="shared" si="9"/>
        <v>0</v>
      </c>
      <c r="H38" s="18">
        <f t="shared" si="9"/>
        <v>0</v>
      </c>
      <c r="I38" s="24"/>
      <c r="J38" s="24"/>
      <c r="K38" s="24"/>
      <c r="L38" s="24"/>
      <c r="M38" s="24"/>
    </row>
    <row r="39" spans="1:14" hidden="1"/>
    <row r="40" spans="1:14" hidden="1">
      <c r="A40" s="17" t="s">
        <v>30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6"/>
    </row>
    <row r="41" spans="1:14" hidden="1">
      <c r="N41" s="6"/>
    </row>
    <row r="42" spans="1:14" hidden="1">
      <c r="A42" s="17" t="s">
        <v>32</v>
      </c>
      <c r="B42" s="18"/>
      <c r="C42" s="18"/>
      <c r="D42" s="18"/>
      <c r="E42" s="18"/>
      <c r="F42" s="18"/>
      <c r="G42" s="18"/>
      <c r="H42" s="24"/>
      <c r="I42" s="24"/>
      <c r="J42" s="24"/>
      <c r="K42" s="24"/>
      <c r="L42" s="24"/>
      <c r="M42" s="24"/>
      <c r="N42" s="6"/>
    </row>
    <row r="43" spans="1:14" hidden="1">
      <c r="A43" s="17" t="s">
        <v>31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"/>
    </row>
    <row r="44" spans="1:14" hidden="1"/>
    <row r="45" spans="1:14" hidden="1">
      <c r="A45" s="17" t="s">
        <v>33</v>
      </c>
      <c r="B45" s="25"/>
      <c r="C45" s="26">
        <f>C42-B42</f>
        <v>0</v>
      </c>
      <c r="D45" s="26">
        <f t="shared" ref="D45:M45" si="10">D42-C42</f>
        <v>0</v>
      </c>
      <c r="E45" s="26">
        <f t="shared" si="10"/>
        <v>0</v>
      </c>
      <c r="F45" s="26">
        <f t="shared" si="10"/>
        <v>0</v>
      </c>
      <c r="G45" s="26">
        <f t="shared" si="10"/>
        <v>0</v>
      </c>
      <c r="H45" s="26">
        <f t="shared" si="10"/>
        <v>0</v>
      </c>
      <c r="I45" s="26">
        <f t="shared" si="10"/>
        <v>0</v>
      </c>
      <c r="J45" s="26">
        <f t="shared" si="10"/>
        <v>0</v>
      </c>
      <c r="K45" s="26">
        <f t="shared" si="10"/>
        <v>0</v>
      </c>
      <c r="L45" s="26">
        <f t="shared" si="10"/>
        <v>0</v>
      </c>
      <c r="M45" s="26">
        <f t="shared" si="10"/>
        <v>0</v>
      </c>
      <c r="N45" s="6"/>
    </row>
    <row r="46" spans="1:14">
      <c r="H46" s="12"/>
    </row>
    <row r="76" spans="15:16">
      <c r="O76" s="7" t="s">
        <v>58</v>
      </c>
      <c r="P76" s="7" t="s">
        <v>58</v>
      </c>
    </row>
  </sheetData>
  <mergeCells count="2">
    <mergeCell ref="A2:M2"/>
    <mergeCell ref="A27:M27"/>
  </mergeCells>
  <conditionalFormatting sqref="B10:M11">
    <cfRule type="cellIs" dxfId="41" priority="26" operator="lessThan">
      <formula>0</formula>
    </cfRule>
    <cfRule type="cellIs" dxfId="40" priority="27" operator="lessThan">
      <formula>0</formula>
    </cfRule>
    <cfRule type="cellIs" dxfId="39" priority="28" operator="lessThan">
      <formula>0</formula>
    </cfRule>
  </conditionalFormatting>
  <conditionalFormatting sqref="B13:M13">
    <cfRule type="cellIs" dxfId="38" priority="23" operator="lessThan">
      <formula>0</formula>
    </cfRule>
    <cfRule type="cellIs" dxfId="37" priority="24" operator="lessThan">
      <formula>0</formula>
    </cfRule>
    <cfRule type="cellIs" dxfId="36" priority="25" operator="lessThan">
      <formula>0</formula>
    </cfRule>
  </conditionalFormatting>
  <conditionalFormatting sqref="C17:M17">
    <cfRule type="cellIs" dxfId="35" priority="19" operator="lessThan">
      <formula>0</formula>
    </cfRule>
    <cfRule type="cellIs" dxfId="34" priority="20" operator="lessThan">
      <formula>0</formula>
    </cfRule>
    <cfRule type="cellIs" dxfId="33" priority="21" operator="lessThan">
      <formula>0</formula>
    </cfRule>
  </conditionalFormatting>
  <conditionalFormatting sqref="B17">
    <cfRule type="cellIs" dxfId="32" priority="16" operator="lessThan">
      <formula>0</formula>
    </cfRule>
    <cfRule type="cellIs" dxfId="31" priority="17" operator="lessThan">
      <formula>0</formula>
    </cfRule>
    <cfRule type="cellIs" dxfId="30" priority="18" operator="lessThan">
      <formula>0</formula>
    </cfRule>
  </conditionalFormatting>
  <conditionalFormatting sqref="B33:G33">
    <cfRule type="cellIs" dxfId="29" priority="13" operator="lessThan">
      <formula>0</formula>
    </cfRule>
    <cfRule type="cellIs" dxfId="28" priority="14" operator="lessThan">
      <formula>0</formula>
    </cfRule>
    <cfRule type="cellIs" dxfId="27" priority="15" operator="lessThan">
      <formula>0</formula>
    </cfRule>
  </conditionalFormatting>
  <conditionalFormatting sqref="B20:G20">
    <cfRule type="cellIs" dxfId="26" priority="10" operator="lessThan">
      <formula>0</formula>
    </cfRule>
    <cfRule type="cellIs" dxfId="25" priority="11" operator="lessThan">
      <formula>0</formula>
    </cfRule>
    <cfRule type="cellIs" dxfId="24" priority="12" operator="lessThan">
      <formula>0</formula>
    </cfRule>
  </conditionalFormatting>
  <conditionalFormatting sqref="B21:G21">
    <cfRule type="cellIs" dxfId="23" priority="7" operator="lessThan">
      <formula>0</formula>
    </cfRule>
    <cfRule type="cellIs" dxfId="22" priority="8" operator="lessThan">
      <formula>0</formula>
    </cfRule>
    <cfRule type="cellIs" dxfId="21" priority="9" operator="lessThan">
      <formula>0</formula>
    </cfRule>
  </conditionalFormatting>
  <conditionalFormatting sqref="B24:M24">
    <cfRule type="cellIs" dxfId="20" priority="3" operator="lessThan">
      <formula>0</formula>
    </cfRule>
    <cfRule type="cellIs" dxfId="19" priority="4" operator="lessThan">
      <formula>0</formula>
    </cfRule>
    <cfRule type="cellIs" dxfId="18" priority="5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29F47FE6-570B-4D49-B853-D390BACFFE75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B13:M14</xm:sqref>
        </x14:conditionalFormatting>
        <x14:conditionalFormatting xmlns:xm="http://schemas.microsoft.com/office/excel/2006/main">
          <x14:cfRule type="iconSet" priority="6" id="{445FBB85-E05E-41AB-BC19-D43D4D066462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B35:G35</xm:sqref>
        </x14:conditionalFormatting>
        <x14:conditionalFormatting xmlns:xm="http://schemas.microsoft.com/office/excel/2006/main">
          <x14:cfRule type="iconSet" priority="2" id="{AFC36A3F-0F7B-4FD1-AD2F-81E2D366E881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B34:M34</xm:sqref>
        </x14:conditionalFormatting>
        <x14:conditionalFormatting xmlns:xm="http://schemas.microsoft.com/office/excel/2006/main">
          <x14:cfRule type="iconSet" priority="1" id="{8D965074-3530-443B-B8DB-5AE78C313C86}">
            <x14:iconSet custom="1">
              <x14:cfvo type="percent">
                <xm:f>0</xm:f>
              </x14:cfvo>
              <x14:cfvo type="percent">
                <xm:f>1</xm:f>
              </x14:cfvo>
              <x14:cfvo type="percent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C36:G36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showGridLines="0" zoomScale="70" zoomScaleNormal="70" workbookViewId="0">
      <selection activeCell="B19" sqref="B19:E19"/>
    </sheetView>
  </sheetViews>
  <sheetFormatPr baseColWidth="10" defaultRowHeight="15"/>
  <cols>
    <col min="1" max="1" width="40" style="7" bestFit="1" customWidth="1"/>
    <col min="2" max="4" width="14.85546875" style="7" bestFit="1" customWidth="1"/>
    <col min="5" max="5" width="15.28515625" style="7" bestFit="1" customWidth="1"/>
    <col min="6" max="6" width="14" style="7" bestFit="1" customWidth="1"/>
    <col min="7" max="7" width="14.42578125" style="7" bestFit="1" customWidth="1"/>
    <col min="8" max="13" width="10.7109375" style="7" bestFit="1" customWidth="1"/>
    <col min="14" max="16384" width="11.42578125" style="7"/>
  </cols>
  <sheetData>
    <row r="1" spans="1:14" ht="10.5" customHeight="1"/>
    <row r="2" spans="1:14" ht="28.5">
      <c r="A2" s="34" t="s">
        <v>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6"/>
    </row>
    <row r="3" spans="1:14" s="14" customFormat="1" ht="21" customHeight="1" thickBot="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3"/>
    </row>
    <row r="4" spans="1:14">
      <c r="A4" s="27" t="s">
        <v>43</v>
      </c>
      <c r="B4" s="18">
        <v>180968.64403007081</v>
      </c>
      <c r="C4" s="18">
        <v>180968.64403007081</v>
      </c>
      <c r="D4" s="18">
        <v>180968.64403007081</v>
      </c>
      <c r="E4" s="18">
        <v>180968.64403007081</v>
      </c>
      <c r="F4" s="18">
        <v>209119.32199030404</v>
      </c>
      <c r="G4" s="18">
        <v>180968.64403007081</v>
      </c>
      <c r="H4" s="18">
        <v>209119.32199030404</v>
      </c>
      <c r="I4" s="18">
        <v>180968.64403007081</v>
      </c>
      <c r="J4" s="18">
        <v>180968.64403007081</v>
      </c>
      <c r="K4" s="18">
        <v>180968.64403007081</v>
      </c>
      <c r="L4" s="18">
        <v>180968.64403007081</v>
      </c>
      <c r="M4" s="18">
        <v>209119.32199030404</v>
      </c>
      <c r="N4" s="6"/>
    </row>
    <row r="5" spans="1:14">
      <c r="A5" s="17" t="s">
        <v>44</v>
      </c>
      <c r="B5" s="18">
        <v>-18871.995425172405</v>
      </c>
      <c r="C5" s="18">
        <v>250960.9895419263</v>
      </c>
      <c r="D5" s="18">
        <v>250960.98954192601</v>
      </c>
      <c r="E5" s="18">
        <v>328236.26091614808</v>
      </c>
      <c r="F5" s="18">
        <v>293200</v>
      </c>
      <c r="G5" s="18">
        <v>219900</v>
      </c>
      <c r="H5" s="18">
        <v>329850</v>
      </c>
      <c r="I5" s="18">
        <v>219900</v>
      </c>
      <c r="J5" s="18">
        <v>219900</v>
      </c>
      <c r="K5" s="18">
        <v>219900</v>
      </c>
      <c r="L5" s="18">
        <v>219900</v>
      </c>
      <c r="M5" s="18">
        <v>439800</v>
      </c>
      <c r="N5" s="6"/>
    </row>
    <row r="6" spans="1:14" s="8" customFormat="1"/>
    <row r="7" spans="1:14">
      <c r="A7" s="17" t="s">
        <v>14</v>
      </c>
      <c r="B7" s="18">
        <v>243280.60611215036</v>
      </c>
      <c r="C7" s="18">
        <v>263853.92135518289</v>
      </c>
      <c r="D7" s="18">
        <v>285619.68929054646</v>
      </c>
      <c r="E7" s="18">
        <v>298478.70011637814</v>
      </c>
      <c r="F7" s="18">
        <v>285698.23967203673</v>
      </c>
      <c r="G7" s="18">
        <v>227198.92159212439</v>
      </c>
      <c r="H7" s="18">
        <v>304194.51056528912</v>
      </c>
      <c r="I7" s="18">
        <v>246208.38</v>
      </c>
      <c r="J7" s="18">
        <v>205972.49000000002</v>
      </c>
      <c r="K7" s="18">
        <v>220457.99000000002</v>
      </c>
      <c r="L7" s="18">
        <v>195169.46</v>
      </c>
      <c r="M7" s="18">
        <v>328849.99</v>
      </c>
      <c r="N7" s="6"/>
    </row>
    <row r="8" spans="1:14">
      <c r="A8" s="17" t="s">
        <v>15</v>
      </c>
      <c r="B8" s="18">
        <v>249435.49152542368</v>
      </c>
      <c r="C8" s="18">
        <v>246271.52542372883</v>
      </c>
      <c r="D8" s="18">
        <v>339701.92372881359</v>
      </c>
      <c r="E8" s="18">
        <v>373222.1899999993</v>
      </c>
      <c r="F8" s="18">
        <v>436943.23999999632</v>
      </c>
      <c r="G8" s="18">
        <v>397358.5</v>
      </c>
      <c r="H8" s="18">
        <v>297362.94067796611</v>
      </c>
      <c r="I8" s="18"/>
      <c r="J8" s="18"/>
      <c r="K8" s="18"/>
      <c r="L8" s="18"/>
      <c r="M8" s="18"/>
      <c r="N8" s="6"/>
    </row>
    <row r="9" spans="1:14">
      <c r="A9" s="17" t="s">
        <v>16</v>
      </c>
      <c r="B9" s="18">
        <v>249435.49</v>
      </c>
      <c r="C9" s="18">
        <v>246271.52000000002</v>
      </c>
      <c r="D9" s="18">
        <v>339701.93</v>
      </c>
      <c r="E9" s="18">
        <v>373222.19</v>
      </c>
      <c r="F9" s="18">
        <v>436943.23999999528</v>
      </c>
      <c r="G9" s="18">
        <v>397358.50000000029</v>
      </c>
      <c r="H9" s="18">
        <v>280000</v>
      </c>
      <c r="I9" s="18"/>
      <c r="J9" s="18"/>
      <c r="K9" s="18"/>
      <c r="L9" s="18"/>
      <c r="M9" s="18"/>
      <c r="N9" s="6"/>
    </row>
    <row r="10" spans="1:14">
      <c r="A10" s="29" t="s">
        <v>45</v>
      </c>
      <c r="B10" s="18">
        <v>249435.49000000127</v>
      </c>
      <c r="C10" s="18">
        <v>246271.52000000182</v>
      </c>
      <c r="D10" s="18">
        <v>339701.93000000005</v>
      </c>
      <c r="E10" s="18">
        <v>373222.19000000006</v>
      </c>
      <c r="F10" s="18">
        <v>436943.23999999627</v>
      </c>
      <c r="G10" s="18">
        <v>397358.49999999942</v>
      </c>
      <c r="H10" s="18"/>
      <c r="I10" s="18"/>
      <c r="J10" s="18"/>
      <c r="K10" s="18"/>
      <c r="L10" s="18"/>
      <c r="M10" s="18"/>
      <c r="N10" s="6"/>
    </row>
    <row r="12" spans="1:14">
      <c r="A12" s="17" t="s">
        <v>23</v>
      </c>
      <c r="B12" s="31">
        <f>+B8/B4</f>
        <v>1.3783354175100966</v>
      </c>
      <c r="C12" s="31">
        <f t="shared" ref="C12:M12" si="0">+C8/C4</f>
        <v>1.360851913013212</v>
      </c>
      <c r="D12" s="31">
        <f t="shared" si="0"/>
        <v>1.8771313978147879</v>
      </c>
      <c r="E12" s="31">
        <f t="shared" si="0"/>
        <v>2.0623583273242767</v>
      </c>
      <c r="F12" s="31">
        <f t="shared" si="0"/>
        <v>2.0894446091416436</v>
      </c>
      <c r="G12" s="31">
        <f t="shared" si="0"/>
        <v>2.1957312115018808</v>
      </c>
      <c r="H12" s="31">
        <f t="shared" si="0"/>
        <v>1.4219773565053617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0</v>
      </c>
      <c r="M12" s="31">
        <f t="shared" si="0"/>
        <v>0</v>
      </c>
      <c r="N12" s="6"/>
    </row>
    <row r="13" spans="1:14">
      <c r="A13" s="17" t="s">
        <v>24</v>
      </c>
      <c r="B13" s="31">
        <f>+B8/B5</f>
        <v>-13.217229334038214</v>
      </c>
      <c r="C13" s="31">
        <f t="shared" ref="C13:M13" si="1">+C8/C5</f>
        <v>0.98131397183778624</v>
      </c>
      <c r="D13" s="31">
        <f t="shared" si="1"/>
        <v>1.3536044958575617</v>
      </c>
      <c r="E13" s="31">
        <f t="shared" si="1"/>
        <v>1.1370535021276744</v>
      </c>
      <c r="F13" s="31">
        <f t="shared" si="1"/>
        <v>1.4902566166439166</v>
      </c>
      <c r="G13" s="31">
        <f t="shared" si="1"/>
        <v>1.8069963619827194</v>
      </c>
      <c r="H13" s="31">
        <f t="shared" si="1"/>
        <v>0.90150959732595459</v>
      </c>
      <c r="I13" s="31">
        <f t="shared" si="1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1"/>
        <v>0</v>
      </c>
      <c r="N13" s="6"/>
    </row>
    <row r="14" spans="1:14" s="8" customFormat="1"/>
    <row r="15" spans="1:14">
      <c r="A15" s="17" t="s">
        <v>17</v>
      </c>
      <c r="B15" s="18">
        <v>43764.845237674599</v>
      </c>
      <c r="C15" s="18">
        <v>120069.51331912199</v>
      </c>
      <c r="D15" s="18">
        <v>277994.81815199438</v>
      </c>
      <c r="E15" s="18">
        <v>105663.71400587601</v>
      </c>
      <c r="F15" s="18">
        <v>76122.156337719993</v>
      </c>
      <c r="G15" s="18">
        <v>95932.945276274957</v>
      </c>
      <c r="H15" s="18">
        <v>-80958.636926838954</v>
      </c>
      <c r="I15" s="18">
        <v>69413.614754340029</v>
      </c>
      <c r="J15" s="18">
        <v>95138.664658482943</v>
      </c>
      <c r="K15" s="18">
        <v>-22269.287997382984</v>
      </c>
      <c r="L15" s="18">
        <v>283360.99647891097</v>
      </c>
      <c r="M15" s="18">
        <v>128664.795952274</v>
      </c>
      <c r="N15" s="6"/>
    </row>
    <row r="16" spans="1:14">
      <c r="A16" s="17" t="s">
        <v>21</v>
      </c>
      <c r="B16" s="18">
        <v>43719.712359317542</v>
      </c>
      <c r="C16" s="18">
        <v>42908.248771824481</v>
      </c>
      <c r="D16" s="18">
        <v>43353.416477188242</v>
      </c>
      <c r="E16" s="18">
        <v>42741.104540945089</v>
      </c>
      <c r="F16" s="18">
        <v>43222.837670099041</v>
      </c>
      <c r="G16" s="18">
        <v>42170.8482623132</v>
      </c>
      <c r="H16" s="18">
        <v>42600.510146923705</v>
      </c>
      <c r="I16" s="18">
        <v>41674.515659856719</v>
      </c>
      <c r="J16" s="18">
        <v>41407.537052031534</v>
      </c>
      <c r="K16" s="18">
        <v>41523.347924820475</v>
      </c>
      <c r="L16" s="18">
        <v>41369.250178960581</v>
      </c>
      <c r="M16" s="18">
        <v>41648.348369462321</v>
      </c>
      <c r="N16" s="6"/>
    </row>
    <row r="17" spans="1:14">
      <c r="A17" s="17" t="s">
        <v>18</v>
      </c>
      <c r="B17" s="18">
        <v>-210902.97586297459</v>
      </c>
      <c r="C17" s="18">
        <v>144814.7959204996</v>
      </c>
      <c r="D17" s="18">
        <v>172381.06786859117</v>
      </c>
      <c r="E17" s="18">
        <v>-43298.389321782248</v>
      </c>
      <c r="F17" s="18">
        <v>83731.746616457676</v>
      </c>
      <c r="G17" s="18">
        <v>114046.60037841894</v>
      </c>
      <c r="H17" s="18"/>
      <c r="I17" s="18"/>
      <c r="J17" s="18"/>
      <c r="K17" s="18"/>
      <c r="L17" s="18"/>
      <c r="M17" s="18"/>
      <c r="N17" s="6"/>
    </row>
    <row r="18" spans="1:1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6"/>
    </row>
    <row r="19" spans="1:14">
      <c r="A19" s="29" t="s">
        <v>46</v>
      </c>
      <c r="B19" s="32">
        <v>14703067</v>
      </c>
      <c r="C19" s="32">
        <v>14879058</v>
      </c>
      <c r="D19" s="32">
        <v>18628497</v>
      </c>
      <c r="E19" s="32">
        <v>24747483</v>
      </c>
      <c r="F19" s="32">
        <v>32316113</v>
      </c>
      <c r="G19" s="32">
        <v>34016719</v>
      </c>
      <c r="H19" s="18"/>
      <c r="I19" s="18"/>
      <c r="J19" s="18"/>
      <c r="K19" s="18"/>
      <c r="L19" s="18"/>
      <c r="M19" s="18"/>
      <c r="N19" s="6"/>
    </row>
    <row r="20" spans="1:14">
      <c r="A20" s="29" t="s">
        <v>47</v>
      </c>
      <c r="B20" s="18">
        <v>249435.49000000127</v>
      </c>
      <c r="C20" s="18">
        <v>246271.52000000182</v>
      </c>
      <c r="D20" s="18">
        <v>339701.93000000005</v>
      </c>
      <c r="E20" s="18">
        <v>373222.19000000006</v>
      </c>
      <c r="F20" s="18">
        <v>436943.23999999627</v>
      </c>
      <c r="G20" s="18">
        <v>397358.49999999942</v>
      </c>
      <c r="I20" s="18"/>
      <c r="J20" s="18"/>
      <c r="K20" s="18"/>
      <c r="L20" s="18"/>
      <c r="M20" s="18"/>
      <c r="N20" s="6"/>
    </row>
    <row r="21" spans="1:14">
      <c r="A21" s="29" t="s">
        <v>48</v>
      </c>
      <c r="B21" s="30">
        <f>B20/B19</f>
        <v>1.696486114087634E-2</v>
      </c>
      <c r="C21" s="30">
        <f t="shared" ref="C21:G21" si="2">C20/C19</f>
        <v>1.6551553196445759E-2</v>
      </c>
      <c r="D21" s="30">
        <f t="shared" si="2"/>
        <v>1.8235605910664723E-2</v>
      </c>
      <c r="E21" s="30">
        <f t="shared" si="2"/>
        <v>1.5081218158630519E-2</v>
      </c>
      <c r="F21" s="30">
        <f t="shared" si="2"/>
        <v>1.3520909522750965E-2</v>
      </c>
      <c r="G21" s="30">
        <f t="shared" si="2"/>
        <v>1.1681270612841863E-2</v>
      </c>
      <c r="H21" s="18"/>
      <c r="I21" s="18"/>
      <c r="J21" s="18"/>
      <c r="K21" s="18"/>
      <c r="L21" s="18"/>
      <c r="M21" s="18"/>
      <c r="N21" s="6"/>
    </row>
    <row r="22" spans="1:14">
      <c r="A22" s="29" t="s">
        <v>49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6"/>
    </row>
    <row r="23" spans="1:14">
      <c r="A23" s="29" t="s">
        <v>50</v>
      </c>
      <c r="B23" s="18">
        <v>107616.67</v>
      </c>
      <c r="C23" s="18">
        <v>116425.01999999999</v>
      </c>
      <c r="D23" s="18">
        <v>125731.48999999999</v>
      </c>
      <c r="E23" s="18">
        <v>132180.32</v>
      </c>
      <c r="F23" s="18">
        <v>126345.02</v>
      </c>
      <c r="G23" s="18">
        <v>99177.29</v>
      </c>
      <c r="H23" s="18">
        <v>133184.08000000002</v>
      </c>
      <c r="I23" s="18">
        <v>106315.36</v>
      </c>
      <c r="J23" s="18">
        <v>90883.839999999997</v>
      </c>
      <c r="K23" s="18">
        <v>97279.099999999991</v>
      </c>
      <c r="L23" s="18">
        <v>85790.64</v>
      </c>
      <c r="M23" s="18">
        <v>146216.49</v>
      </c>
      <c r="N23" s="6"/>
    </row>
    <row r="24" spans="1:14">
      <c r="A24" s="29" t="s">
        <v>51</v>
      </c>
      <c r="B24" s="30" t="e">
        <f>B23/B22</f>
        <v>#DIV/0!</v>
      </c>
      <c r="C24" s="30" t="e">
        <f t="shared" ref="C24:M24" si="3">C23/C22</f>
        <v>#DIV/0!</v>
      </c>
      <c r="D24" s="30" t="e">
        <f t="shared" si="3"/>
        <v>#DIV/0!</v>
      </c>
      <c r="E24" s="30" t="e">
        <f t="shared" si="3"/>
        <v>#DIV/0!</v>
      </c>
      <c r="F24" s="30" t="e">
        <f t="shared" si="3"/>
        <v>#DIV/0!</v>
      </c>
      <c r="G24" s="30" t="e">
        <f t="shared" si="3"/>
        <v>#DIV/0!</v>
      </c>
      <c r="H24" s="30" t="e">
        <f t="shared" si="3"/>
        <v>#DIV/0!</v>
      </c>
      <c r="I24" s="30" t="e">
        <f t="shared" si="3"/>
        <v>#DIV/0!</v>
      </c>
      <c r="J24" s="30" t="e">
        <f t="shared" si="3"/>
        <v>#DIV/0!</v>
      </c>
      <c r="K24" s="30" t="e">
        <f t="shared" si="3"/>
        <v>#DIV/0!</v>
      </c>
      <c r="L24" s="30" t="e">
        <f t="shared" si="3"/>
        <v>#DIV/0!</v>
      </c>
      <c r="M24" s="30" t="e">
        <f t="shared" si="3"/>
        <v>#DIV/0!</v>
      </c>
      <c r="N24" s="6"/>
    </row>
    <row r="25" spans="1:14" s="10" customFormat="1" ht="15" customHeight="1">
      <c r="A25" s="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1"/>
    </row>
    <row r="26" spans="1:14" ht="28.5">
      <c r="A26" s="34" t="s">
        <v>54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6"/>
    </row>
    <row r="27" spans="1:14" s="14" customFormat="1" ht="20.25" customHeight="1" thickBot="1">
      <c r="A27" s="16" t="s">
        <v>0</v>
      </c>
      <c r="B27" s="16" t="s">
        <v>1</v>
      </c>
      <c r="C27" s="16" t="s">
        <v>2</v>
      </c>
      <c r="D27" s="16" t="s">
        <v>3</v>
      </c>
      <c r="E27" s="16" t="s">
        <v>4</v>
      </c>
      <c r="F27" s="16" t="s">
        <v>5</v>
      </c>
      <c r="G27" s="16" t="s">
        <v>6</v>
      </c>
      <c r="H27" s="16" t="s">
        <v>7</v>
      </c>
      <c r="I27" s="16" t="s">
        <v>8</v>
      </c>
      <c r="J27" s="16" t="s">
        <v>9</v>
      </c>
      <c r="K27" s="16" t="s">
        <v>10</v>
      </c>
      <c r="L27" s="16" t="s">
        <v>11</v>
      </c>
      <c r="M27" s="16" t="s">
        <v>12</v>
      </c>
      <c r="N27" s="13"/>
    </row>
    <row r="28" spans="1:14" s="14" customFormat="1" ht="17.25" customHeight="1">
      <c r="A28" s="27" t="s">
        <v>52</v>
      </c>
      <c r="B28" s="28">
        <v>31038</v>
      </c>
      <c r="C28" s="28">
        <v>32622</v>
      </c>
      <c r="D28" s="28">
        <v>39638</v>
      </c>
      <c r="E28" s="28">
        <v>41448</v>
      </c>
      <c r="F28" s="28">
        <v>48895</v>
      </c>
      <c r="G28" s="28">
        <v>44336</v>
      </c>
      <c r="H28" s="28"/>
      <c r="I28" s="28"/>
      <c r="J28" s="28"/>
      <c r="K28" s="28"/>
      <c r="L28" s="28"/>
      <c r="M28" s="28"/>
      <c r="N28" s="13"/>
    </row>
    <row r="29" spans="1:14">
      <c r="A29" s="27" t="s">
        <v>25</v>
      </c>
      <c r="B29" s="28">
        <v>4500</v>
      </c>
      <c r="C29" s="28">
        <v>4500</v>
      </c>
      <c r="D29" s="28">
        <v>4500</v>
      </c>
      <c r="E29" s="28">
        <v>4500</v>
      </c>
      <c r="F29" s="28">
        <v>5200</v>
      </c>
      <c r="G29" s="28">
        <v>4500</v>
      </c>
      <c r="H29" s="28">
        <v>5200</v>
      </c>
      <c r="I29" s="28">
        <v>4500</v>
      </c>
      <c r="J29" s="28">
        <v>4500</v>
      </c>
      <c r="K29" s="28">
        <v>4500</v>
      </c>
      <c r="L29" s="28">
        <v>4500</v>
      </c>
      <c r="M29" s="28">
        <v>5200</v>
      </c>
      <c r="N29" s="13"/>
    </row>
    <row r="30" spans="1:14">
      <c r="A30" s="17" t="s">
        <v>26</v>
      </c>
      <c r="B30" s="18">
        <v>2958</v>
      </c>
      <c r="C30" s="18">
        <v>2992</v>
      </c>
      <c r="D30" s="18">
        <v>3967</v>
      </c>
      <c r="E30" s="18">
        <v>3000</v>
      </c>
      <c r="F30" s="18">
        <v>4000</v>
      </c>
      <c r="G30" s="18">
        <v>3000</v>
      </c>
      <c r="H30" s="18">
        <v>4500</v>
      </c>
      <c r="I30" s="18">
        <v>3000</v>
      </c>
      <c r="J30" s="18">
        <v>3000</v>
      </c>
      <c r="K30" s="18">
        <v>3000</v>
      </c>
      <c r="L30" s="18">
        <v>3000</v>
      </c>
      <c r="M30" s="18">
        <v>6000</v>
      </c>
      <c r="N30" s="13"/>
    </row>
    <row r="31" spans="1:14">
      <c r="A31" s="17" t="s">
        <v>28</v>
      </c>
      <c r="B31" s="28">
        <v>4160</v>
      </c>
      <c r="C31" s="28">
        <v>4407</v>
      </c>
      <c r="D31" s="28">
        <v>4146</v>
      </c>
      <c r="E31" s="28">
        <v>4254</v>
      </c>
      <c r="F31" s="28">
        <v>4297</v>
      </c>
      <c r="G31" s="28">
        <v>3735</v>
      </c>
      <c r="H31" s="28">
        <v>4784</v>
      </c>
      <c r="I31" s="28">
        <v>3887</v>
      </c>
      <c r="J31" s="28">
        <v>3274</v>
      </c>
      <c r="K31" s="28">
        <v>3341</v>
      </c>
      <c r="L31" s="28">
        <v>3032</v>
      </c>
      <c r="M31" s="28">
        <v>4711</v>
      </c>
      <c r="N31" s="13"/>
    </row>
    <row r="32" spans="1:14">
      <c r="A32" s="17" t="s">
        <v>27</v>
      </c>
      <c r="B32" s="28">
        <v>3193</v>
      </c>
      <c r="C32" s="28">
        <v>2992</v>
      </c>
      <c r="D32" s="28">
        <v>3967</v>
      </c>
      <c r="E32" s="28">
        <v>4309</v>
      </c>
      <c r="F32" s="28">
        <v>5031</v>
      </c>
      <c r="G32" s="28">
        <v>4335</v>
      </c>
      <c r="H32" s="28"/>
      <c r="I32" s="28"/>
      <c r="J32" s="28"/>
      <c r="K32" s="28"/>
      <c r="L32" s="28"/>
      <c r="M32" s="28"/>
      <c r="N32" s="13"/>
    </row>
    <row r="33" spans="1:14">
      <c r="A33" s="17" t="s">
        <v>29</v>
      </c>
      <c r="B33" s="31">
        <f>B32/B30</f>
        <v>1.079445571331981</v>
      </c>
      <c r="C33" s="31">
        <f t="shared" ref="C33:G33" si="4">C32/C30</f>
        <v>1</v>
      </c>
      <c r="D33" s="31">
        <f t="shared" si="4"/>
        <v>1</v>
      </c>
      <c r="E33" s="31">
        <f t="shared" si="4"/>
        <v>1.4363333333333332</v>
      </c>
      <c r="F33" s="31">
        <f t="shared" si="4"/>
        <v>1.2577499999999999</v>
      </c>
      <c r="G33" s="31">
        <f t="shared" si="4"/>
        <v>1.4450000000000001</v>
      </c>
      <c r="H33" s="22">
        <f t="shared" ref="H33:M33" si="5">H32/H30</f>
        <v>0</v>
      </c>
      <c r="I33" s="22">
        <f t="shared" si="5"/>
        <v>0</v>
      </c>
      <c r="J33" s="22">
        <f t="shared" si="5"/>
        <v>0</v>
      </c>
      <c r="K33" s="22">
        <f t="shared" si="5"/>
        <v>0</v>
      </c>
      <c r="L33" s="22">
        <f t="shared" si="5"/>
        <v>0</v>
      </c>
      <c r="M33" s="22">
        <f t="shared" si="5"/>
        <v>0</v>
      </c>
      <c r="N33" s="13"/>
    </row>
    <row r="34" spans="1:14">
      <c r="A34" s="17" t="s">
        <v>20</v>
      </c>
      <c r="B34" s="22">
        <v>0</v>
      </c>
      <c r="C34" s="23">
        <f>(C33-B33)/C33</f>
        <v>-7.9445571331981046E-2</v>
      </c>
      <c r="D34" s="23">
        <f t="shared" ref="D34:M34" si="6">(D33-C33)/D33</f>
        <v>0</v>
      </c>
      <c r="E34" s="23">
        <f t="shared" si="6"/>
        <v>0.30378278022743094</v>
      </c>
      <c r="F34" s="23">
        <f t="shared" si="6"/>
        <v>-0.14198635128867687</v>
      </c>
      <c r="G34" s="23">
        <f t="shared" si="6"/>
        <v>0.12958477508650529</v>
      </c>
      <c r="H34" s="23" t="e">
        <f t="shared" si="6"/>
        <v>#DIV/0!</v>
      </c>
      <c r="I34" s="23" t="e">
        <f t="shared" si="6"/>
        <v>#DIV/0!</v>
      </c>
      <c r="J34" s="23" t="e">
        <f t="shared" si="6"/>
        <v>#DIV/0!</v>
      </c>
      <c r="K34" s="23" t="e">
        <f t="shared" si="6"/>
        <v>#DIV/0!</v>
      </c>
      <c r="L34" s="23" t="e">
        <f t="shared" si="6"/>
        <v>#DIV/0!</v>
      </c>
      <c r="M34" s="23" t="e">
        <f t="shared" si="6"/>
        <v>#DIV/0!</v>
      </c>
      <c r="N34" s="13"/>
    </row>
    <row r="35" spans="1:14" s="10" customFormat="1">
      <c r="A35" s="3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4" hidden="1">
      <c r="A36" s="17" t="s">
        <v>19</v>
      </c>
      <c r="B36" s="18" t="e">
        <f>B40-#REF!</f>
        <v>#REF!</v>
      </c>
      <c r="C36" s="18">
        <f>B40</f>
        <v>0</v>
      </c>
      <c r="D36" s="18">
        <f t="shared" ref="D36:H36" si="7">C40</f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24"/>
      <c r="J36" s="24"/>
      <c r="K36" s="24"/>
      <c r="L36" s="24"/>
      <c r="M36" s="24"/>
    </row>
    <row r="37" spans="1:14" hidden="1"/>
    <row r="38" spans="1:14" hidden="1">
      <c r="A38" s="17" t="s">
        <v>30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6"/>
    </row>
    <row r="39" spans="1:14" hidden="1">
      <c r="N39" s="6"/>
    </row>
    <row r="40" spans="1:14" hidden="1">
      <c r="A40" s="17" t="s">
        <v>32</v>
      </c>
      <c r="B40" s="18"/>
      <c r="C40" s="18"/>
      <c r="D40" s="18"/>
      <c r="E40" s="18"/>
      <c r="F40" s="18"/>
      <c r="G40" s="18"/>
      <c r="H40" s="24"/>
      <c r="I40" s="24"/>
      <c r="J40" s="24"/>
      <c r="K40" s="24"/>
      <c r="L40" s="24"/>
      <c r="M40" s="24"/>
      <c r="N40" s="6"/>
    </row>
    <row r="41" spans="1:14" hidden="1">
      <c r="A41" s="17" t="s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"/>
    </row>
    <row r="42" spans="1:14" hidden="1"/>
    <row r="43" spans="1:14" hidden="1">
      <c r="A43" s="17" t="s">
        <v>33</v>
      </c>
      <c r="B43" s="25"/>
      <c r="C43" s="26">
        <f>C40-B40</f>
        <v>0</v>
      </c>
      <c r="D43" s="26">
        <f t="shared" ref="D43:M43" si="8">D40-C40</f>
        <v>0</v>
      </c>
      <c r="E43" s="26">
        <f t="shared" si="8"/>
        <v>0</v>
      </c>
      <c r="F43" s="26">
        <f t="shared" si="8"/>
        <v>0</v>
      </c>
      <c r="G43" s="26">
        <f t="shared" si="8"/>
        <v>0</v>
      </c>
      <c r="H43" s="26">
        <f t="shared" si="8"/>
        <v>0</v>
      </c>
      <c r="I43" s="26">
        <f t="shared" si="8"/>
        <v>0</v>
      </c>
      <c r="J43" s="26">
        <f t="shared" si="8"/>
        <v>0</v>
      </c>
      <c r="K43" s="26">
        <f t="shared" si="8"/>
        <v>0</v>
      </c>
      <c r="L43" s="26">
        <f t="shared" si="8"/>
        <v>0</v>
      </c>
      <c r="M43" s="26">
        <f t="shared" si="8"/>
        <v>0</v>
      </c>
      <c r="N43" s="6"/>
    </row>
    <row r="44" spans="1:14">
      <c r="H44" s="12"/>
    </row>
  </sheetData>
  <mergeCells count="2">
    <mergeCell ref="A2:M2"/>
    <mergeCell ref="A26:M26"/>
  </mergeCells>
  <conditionalFormatting sqref="B9:M10">
    <cfRule type="cellIs" dxfId="17" priority="21" operator="lessThan">
      <formula>0</formula>
    </cfRule>
    <cfRule type="cellIs" dxfId="16" priority="22" operator="lessThan">
      <formula>0</formula>
    </cfRule>
    <cfRule type="cellIs" dxfId="15" priority="23" operator="lessThan">
      <formula>0</formula>
    </cfRule>
  </conditionalFormatting>
  <conditionalFormatting sqref="B12:M12">
    <cfRule type="cellIs" dxfId="14" priority="18" operator="lessThan">
      <formula>0</formula>
    </cfRule>
    <cfRule type="cellIs" dxfId="13" priority="19" operator="lessThan">
      <formula>0</formula>
    </cfRule>
    <cfRule type="cellIs" dxfId="12" priority="20" operator="lessThan">
      <formula>0</formula>
    </cfRule>
  </conditionalFormatting>
  <conditionalFormatting sqref="C16:M16">
    <cfRule type="cellIs" dxfId="11" priority="14" operator="lessThan">
      <formula>0</formula>
    </cfRule>
    <cfRule type="cellIs" dxfId="10" priority="15" operator="lessThan">
      <formula>0</formula>
    </cfRule>
    <cfRule type="cellIs" dxfId="9" priority="16" operator="lessThan">
      <formula>0</formula>
    </cfRule>
  </conditionalFormatting>
  <conditionalFormatting sqref="B16">
    <cfRule type="cellIs" dxfId="8" priority="11" operator="lessThan">
      <formula>0</formula>
    </cfRule>
    <cfRule type="cellIs" dxfId="7" priority="12" operator="lessThan">
      <formula>0</formula>
    </cfRule>
    <cfRule type="cellIs" dxfId="6" priority="13" operator="lessThan">
      <formula>0</formula>
    </cfRule>
  </conditionalFormatting>
  <conditionalFormatting sqref="B19:G19">
    <cfRule type="cellIs" dxfId="5" priority="5" operator="lessThan">
      <formula>0</formula>
    </cfRule>
    <cfRule type="cellIs" dxfId="4" priority="6" operator="lessThan">
      <formula>0</formula>
    </cfRule>
    <cfRule type="cellIs" dxfId="3" priority="7" operator="lessThan">
      <formula>0</formula>
    </cfRule>
  </conditionalFormatting>
  <conditionalFormatting sqref="B20:G20"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0176AC-8810-461C-96A1-E69FF039293A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B12:M13</xm:sqref>
        </x14:conditionalFormatting>
        <x14:conditionalFormatting xmlns:xm="http://schemas.microsoft.com/office/excel/2006/main">
          <x14:cfRule type="iconSet" priority="1" id="{84405B62-EC05-47C9-BFC5-685CA728F190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B33:G33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Cencosud - VT</vt:lpstr>
      <vt:lpstr>Ripley - PT</vt:lpstr>
      <vt:lpstr>Ripley - VT</vt:lpstr>
      <vt:lpstr>Ripley - AP</vt:lpstr>
      <vt:lpstr>Ripley - PEF</vt:lpstr>
      <vt:lpstr>VEA - GEX</vt:lpstr>
      <vt:lpstr>OE - GEX</vt:lpstr>
      <vt:lpstr>'Cencosud - VT'!Área_de_impresión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SUAREZ</dc:creator>
  <cp:lastModifiedBy>Carmen SAQUICORAY</cp:lastModifiedBy>
  <cp:lastPrinted>2018-08-07T17:53:23Z</cp:lastPrinted>
  <dcterms:created xsi:type="dcterms:W3CDTF">2018-03-20T22:22:03Z</dcterms:created>
  <dcterms:modified xsi:type="dcterms:W3CDTF">2018-08-17T19:14:56Z</dcterms:modified>
</cp:coreProperties>
</file>